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4.xml" ContentType="application/vnd.openxmlformats-officedocument.drawing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drawings/drawing5.xml" ContentType="application/vnd.openxmlformats-officedocument.drawing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drawings/drawing6.xml" ContentType="application/vnd.openxmlformats-officedocument.drawing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drawings/drawing7.xml" ContentType="application/vnd.openxmlformats-officedocument.drawing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drawings/drawing8.xml" ContentType="application/vnd.openxmlformats-officedocument.drawing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drawings/drawing9.xml" ContentType="application/vnd.openxmlformats-officedocument.drawing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drawings/drawing10.xml" ContentType="application/vnd.openxmlformats-officedocument.drawing+xml"/>
  <Override PartName="/xl/charts/chart34.xml" ContentType="application/vnd.openxmlformats-officedocument.drawingml.chart+xml"/>
  <Override PartName="/xl/drawings/drawing11.xml" ContentType="application/vnd.openxmlformats-officedocument.drawing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drawings/drawing12.xml" ContentType="application/vnd.openxmlformats-officedocument.drawing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drawings/drawing13.xml" ContentType="application/vnd.openxmlformats-officedocument.drawing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drawings/drawing14.xml" ContentType="application/vnd.openxmlformats-officedocument.drawing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drawings/drawing15.xml" ContentType="application/vnd.openxmlformats-officedocument.drawing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drawings/drawing16.xml" ContentType="application/vnd.openxmlformats-officedocument.drawing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drawings/drawing17.xml" ContentType="application/vnd.openxmlformats-officedocument.drawing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drawings/drawing18.xml" ContentType="application/vnd.openxmlformats-officedocument.drawing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drawings/drawing19.xml" ContentType="application/vnd.openxmlformats-officedocument.drawing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drawings/drawing20.xml" ContentType="application/vnd.openxmlformats-officedocument.drawing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drawings/drawing21.xml" ContentType="application/vnd.openxmlformats-officedocument.drawing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harts/chart99.xml" ContentType="application/vnd.openxmlformats-officedocument.drawingml.chart+xml"/>
  <Override PartName="/xl/charts/chart100.xml" ContentType="application/vnd.openxmlformats-officedocument.drawingml.chart+xml"/>
  <Override PartName="/xl/drawings/drawing22.xml" ContentType="application/vnd.openxmlformats-officedocument.drawing+xml"/>
  <Override PartName="/xl/charts/chart101.xml" ContentType="application/vnd.openxmlformats-officedocument.drawingml.chart+xml"/>
  <Override PartName="/xl/charts/chart102.xml" ContentType="application/vnd.openxmlformats-officedocument.drawingml.chart+xml"/>
  <Override PartName="/xl/charts/chart103.xml" ContentType="application/vnd.openxmlformats-officedocument.drawingml.chart+xml"/>
  <Override PartName="/xl/charts/chart104.xml" ContentType="application/vnd.openxmlformats-officedocument.drawingml.chart+xml"/>
  <Override PartName="/xl/charts/chart105.xml" ContentType="application/vnd.openxmlformats-officedocument.drawingml.chart+xml"/>
  <Override PartName="/xl/charts/chart106.xml" ContentType="application/vnd.openxmlformats-officedocument.drawingml.chart+xml"/>
  <Override PartName="/xl/drawings/drawing23.xml" ContentType="application/vnd.openxmlformats-officedocument.drawing+xml"/>
  <Override PartName="/xl/charts/chart107.xml" ContentType="application/vnd.openxmlformats-officedocument.drawingml.chart+xml"/>
  <Override PartName="/xl/charts/chart108.xml" ContentType="application/vnd.openxmlformats-officedocument.drawingml.chart+xml"/>
  <Override PartName="/xl/charts/chart109.xml" ContentType="application/vnd.openxmlformats-officedocument.drawingml.chart+xml"/>
  <Override PartName="/xl/charts/chart110.xml" ContentType="application/vnd.openxmlformats-officedocument.drawingml.chart+xml"/>
  <Override PartName="/xl/charts/chart111.xml" ContentType="application/vnd.openxmlformats-officedocument.drawingml.chart+xml"/>
  <Override PartName="/xl/charts/chart112.xml" ContentType="application/vnd.openxmlformats-officedocument.drawingml.chart+xml"/>
  <Override PartName="/xl/drawings/drawing24.xml" ContentType="application/vnd.openxmlformats-officedocument.drawing+xml"/>
  <Override PartName="/xl/charts/chart113.xml" ContentType="application/vnd.openxmlformats-officedocument.drawingml.chart+xml"/>
  <Override PartName="/xl/charts/chart114.xml" ContentType="application/vnd.openxmlformats-officedocument.drawingml.chart+xml"/>
  <Override PartName="/xl/charts/chart115.xml" ContentType="application/vnd.openxmlformats-officedocument.drawingml.chart+xml"/>
  <Override PartName="/xl/charts/chart116.xml" ContentType="application/vnd.openxmlformats-officedocument.drawingml.chart+xml"/>
  <Override PartName="/xl/charts/chart117.xml" ContentType="application/vnd.openxmlformats-officedocument.drawingml.chart+xml"/>
  <Override PartName="/xl/charts/chart118.xml" ContentType="application/vnd.openxmlformats-officedocument.drawingml.chart+xml"/>
  <Override PartName="/xl/drawings/drawing25.xml" ContentType="application/vnd.openxmlformats-officedocument.drawing+xml"/>
  <Override PartName="/xl/charts/chart119.xml" ContentType="application/vnd.openxmlformats-officedocument.drawingml.chart+xml"/>
  <Override PartName="/xl/charts/chart120.xml" ContentType="application/vnd.openxmlformats-officedocument.drawingml.chart+xml"/>
  <Override PartName="/xl/charts/chart121.xml" ContentType="application/vnd.openxmlformats-officedocument.drawingml.chart+xml"/>
  <Override PartName="/xl/charts/chart122.xml" ContentType="application/vnd.openxmlformats-officedocument.drawingml.chart+xml"/>
  <Override PartName="/xl/charts/chart123.xml" ContentType="application/vnd.openxmlformats-officedocument.drawingml.chart+xml"/>
  <Override PartName="/xl/charts/chart124.xml" ContentType="application/vnd.openxmlformats-officedocument.drawingml.chart+xml"/>
  <Override PartName="/xl/drawings/drawing26.xml" ContentType="application/vnd.openxmlformats-officedocument.drawing+xml"/>
  <Override PartName="/xl/charts/chart125.xml" ContentType="application/vnd.openxmlformats-officedocument.drawingml.chart+xml"/>
  <Override PartName="/xl/charts/chart126.xml" ContentType="application/vnd.openxmlformats-officedocument.drawingml.chart+xml"/>
  <Override PartName="/xl/charts/chart127.xml" ContentType="application/vnd.openxmlformats-officedocument.drawingml.chart+xml"/>
  <Override PartName="/xl/charts/chart128.xml" ContentType="application/vnd.openxmlformats-officedocument.drawingml.chart+xml"/>
  <Override PartName="/xl/charts/chart129.xml" ContentType="application/vnd.openxmlformats-officedocument.drawingml.chart+xml"/>
  <Override PartName="/xl/charts/chart130.xml" ContentType="application/vnd.openxmlformats-officedocument.drawingml.chart+xml"/>
  <Override PartName="/xl/drawings/drawing27.xml" ContentType="application/vnd.openxmlformats-officedocument.drawing+xml"/>
  <Override PartName="/xl/charts/chart131.xml" ContentType="application/vnd.openxmlformats-officedocument.drawingml.chart+xml"/>
  <Override PartName="/xl/drawings/drawing28.xml" ContentType="application/vnd.openxmlformats-officedocument.drawing+xml"/>
  <Override PartName="/xl/charts/chart132.xml" ContentType="application/vnd.openxmlformats-officedocument.drawingml.chart+xml"/>
  <Override PartName="/xl/charts/chart133.xml" ContentType="application/vnd.openxmlformats-officedocument.drawingml.chart+xml"/>
  <Override PartName="/xl/charts/chart134.xml" ContentType="application/vnd.openxmlformats-officedocument.drawingml.chart+xml"/>
  <Override PartName="/xl/charts/chart135.xml" ContentType="application/vnd.openxmlformats-officedocument.drawingml.chart+xml"/>
  <Override PartName="/xl/charts/chart136.xml" ContentType="application/vnd.openxmlformats-officedocument.drawingml.chart+xml"/>
  <Override PartName="/xl/charts/chart137.xml" ContentType="application/vnd.openxmlformats-officedocument.drawingml.chart+xml"/>
  <Override PartName="/xl/charts/chart138.xml" ContentType="application/vnd.openxmlformats-officedocument.drawingml.chart+xml"/>
  <Override PartName="/xl/charts/chart139.xml" ContentType="application/vnd.openxmlformats-officedocument.drawingml.chart+xml"/>
  <Override PartName="/xl/drawings/drawing29.xml" ContentType="application/vnd.openxmlformats-officedocument.drawing+xml"/>
  <Override PartName="/xl/charts/chart140.xml" ContentType="application/vnd.openxmlformats-officedocument.drawingml.chart+xml"/>
  <Override PartName="/xl/charts/chart141.xml" ContentType="application/vnd.openxmlformats-officedocument.drawingml.chart+xml"/>
  <Override PartName="/xl/charts/chart142.xml" ContentType="application/vnd.openxmlformats-officedocument.drawingml.chart+xml"/>
  <Override PartName="/xl/drawings/drawing30.xml" ContentType="application/vnd.openxmlformats-officedocument.drawing+xml"/>
  <Override PartName="/xl/charts/chart143.xml" ContentType="application/vnd.openxmlformats-officedocument.drawingml.chart+xml"/>
  <Override PartName="/xl/charts/chart144.xml" ContentType="application/vnd.openxmlformats-officedocument.drawingml.chart+xml"/>
  <Override PartName="/xl/charts/chart145.xml" ContentType="application/vnd.openxmlformats-officedocument.drawingml.chart+xml"/>
  <Override PartName="/xl/drawings/drawing31.xml" ContentType="application/vnd.openxmlformats-officedocument.drawing+xml"/>
  <Override PartName="/xl/charts/chart146.xml" ContentType="application/vnd.openxmlformats-officedocument.drawingml.chart+xml"/>
  <Override PartName="/xl/charts/chart147.xml" ContentType="application/vnd.openxmlformats-officedocument.drawingml.chart+xml"/>
  <Override PartName="/xl/charts/chart148.xml" ContentType="application/vnd.openxmlformats-officedocument.drawingml.chart+xml"/>
  <Override PartName="/xl/charts/chart149.xml" ContentType="application/vnd.openxmlformats-officedocument.drawingml.chart+xml"/>
  <Override PartName="/xl/charts/chart150.xml" ContentType="application/vnd.openxmlformats-officedocument.drawingml.chart+xml"/>
  <Override PartName="/xl/charts/chart151.xml" ContentType="application/vnd.openxmlformats-officedocument.drawingml.chart+xml"/>
  <Override PartName="/xl/drawings/drawing3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02"/>
  <workbookPr codeName="ThisWorkbook"/>
  <mc:AlternateContent xmlns:mc="http://schemas.openxmlformats.org/markup-compatibility/2006">
    <mc:Choice Requires="x15">
      <x15ac:absPath xmlns:x15ac="http://schemas.microsoft.com/office/spreadsheetml/2010/11/ac" url="S:\NOVÁ STATISTIKA\Zprávy ELEKTRO\Čtvrtletní zprávy ELEKTRO\2023\4Q_2023_elektro\verze_2\"/>
    </mc:Choice>
  </mc:AlternateContent>
  <xr:revisionPtr revIDLastSave="0" documentId="13_ncr:1_{BCE0690E-E96E-44DC-8C8A-51BD20830A5F}" xr6:coauthVersionLast="36" xr6:coauthVersionMax="36" xr10:uidLastSave="{00000000-0000-0000-0000-000000000000}"/>
  <bookViews>
    <workbookView xWindow="-120" yWindow="-120" windowWidth="19440" windowHeight="10095" xr2:uid="{00000000-000D-0000-FFFF-FFFF00000000}"/>
  </bookViews>
  <sheets>
    <sheet name="Titulní" sheetId="141" r:id="rId1"/>
    <sheet name="Obsah" sheetId="27" r:id="rId2"/>
    <sheet name="Úvod" sheetId="129" r:id="rId3"/>
    <sheet name="1" sheetId="51" r:id="rId4"/>
    <sheet name="2" sheetId="140" r:id="rId5"/>
    <sheet name="3.1" sheetId="7" r:id="rId6"/>
    <sheet name="3.2" sheetId="53" r:id="rId7"/>
    <sheet name="4.1" sheetId="97" r:id="rId8"/>
    <sheet name="4.2" sheetId="137" r:id="rId9"/>
    <sheet name="4.3" sheetId="110" r:id="rId10"/>
    <sheet name="4.4" sheetId="46" r:id="rId11"/>
    <sheet name="4.5" sheetId="10" r:id="rId12"/>
    <sheet name="4.6" sheetId="59" r:id="rId13"/>
    <sheet name="5" sheetId="77" r:id="rId14"/>
    <sheet name="6.1, 6.2" sheetId="47" r:id="rId15"/>
    <sheet name="6.3" sheetId="57" r:id="rId16"/>
    <sheet name="6.4" sheetId="22" r:id="rId17"/>
    <sheet name="6.5" sheetId="32" r:id="rId18"/>
    <sheet name="7.1" sheetId="122" r:id="rId19"/>
    <sheet name="7.2" sheetId="111" r:id="rId20"/>
    <sheet name="7.3" sheetId="118" r:id="rId21"/>
    <sheet name="7.4" sheetId="112" r:id="rId22"/>
    <sheet name="7.5" sheetId="117" r:id="rId23"/>
    <sheet name="7.6" sheetId="119" r:id="rId24"/>
    <sheet name="7.7" sheetId="113" r:id="rId25"/>
    <sheet name="7.8" sheetId="120" r:id="rId26"/>
    <sheet name="7.9" sheetId="114" r:id="rId27"/>
    <sheet name="7.10" sheetId="121" r:id="rId28"/>
    <sheet name="7.11" sheetId="115" r:id="rId29"/>
    <sheet name="7.12" sheetId="116" r:id="rId30"/>
    <sheet name="7.13" sheetId="123" r:id="rId31"/>
    <sheet name="7.14" sheetId="124" r:id="rId32"/>
    <sheet name="8" sheetId="33" r:id="rId33"/>
    <sheet name="9.1" sheetId="94" r:id="rId34"/>
    <sheet name="9.2" sheetId="107" r:id="rId35"/>
    <sheet name="9.3" sheetId="138" r:id="rId36"/>
    <sheet name="9.4" sheetId="139" r:id="rId37"/>
    <sheet name="10" sheetId="55" r:id="rId38"/>
    <sheet name="Obálka" sheetId="143" r:id="rId39"/>
  </sheets>
  <definedNames>
    <definedName name="Datum_OTE">"1. 2. 2024"</definedName>
    <definedName name="_xlnm.Print_Area" localSheetId="4">'2'!$A$1:$G$55</definedName>
    <definedName name="_xlnm.Print_Area" localSheetId="6">'3.2'!$A$1:$N$46</definedName>
    <definedName name="_xlnm.Print_Area" localSheetId="13">'5'!$A$1:$M$47</definedName>
    <definedName name="_xlnm.Print_Area" localSheetId="18">'7.1'!$A$1:$M$45</definedName>
    <definedName name="_xlnm.Print_Area" localSheetId="27">'7.10'!$A$1:$M$46</definedName>
    <definedName name="_xlnm.Print_Area" localSheetId="28">'7.11'!$A$1:$M$46</definedName>
    <definedName name="_xlnm.Print_Area" localSheetId="29">'7.12'!$A$1:$M$46</definedName>
    <definedName name="_xlnm.Print_Area" localSheetId="30">'7.13'!$A$1:$M$46</definedName>
    <definedName name="_xlnm.Print_Area" localSheetId="31">'7.14'!$A$1:$M$46</definedName>
    <definedName name="_xlnm.Print_Area" localSheetId="19">'7.2'!$A$1:$M$45</definedName>
    <definedName name="_xlnm.Print_Area" localSheetId="20">'7.3'!$A$1:$M$45</definedName>
    <definedName name="_xlnm.Print_Area" localSheetId="21">'7.4'!$A$1:$M$46</definedName>
    <definedName name="_xlnm.Print_Area" localSheetId="22">'7.5'!$A$1:$M$45</definedName>
    <definedName name="_xlnm.Print_Area" localSheetId="23">'7.6'!$A$1:$M$46</definedName>
    <definedName name="_xlnm.Print_Area" localSheetId="24">'7.7'!$A$1:$M$46</definedName>
    <definedName name="_xlnm.Print_Area" localSheetId="25">'7.8'!$A$1:$M$46</definedName>
    <definedName name="_xlnm.Print_Area" localSheetId="26">'7.9'!$A$1:$M$46</definedName>
    <definedName name="_xlnm.Print_Area" localSheetId="33">'9.1'!$A$1:$N$44</definedName>
    <definedName name="_xlnm.Print_Area" localSheetId="35">'9.3'!$A$1:$O$46</definedName>
    <definedName name="_xlnm.Print_Area" localSheetId="36">'9.4'!$A$1:$O$46</definedName>
    <definedName name="_xlnm.Print_Area" localSheetId="1">Obsah!$A$1:$K$55</definedName>
    <definedName name="_xlnm.Print_Area" localSheetId="0">Titulní!$A$1:$B$2</definedName>
  </definedNames>
  <calcPr calcId="191029" calcMode="manual"/>
</workbook>
</file>

<file path=xl/calcChain.xml><?xml version="1.0" encoding="utf-8"?>
<calcChain xmlns="http://schemas.openxmlformats.org/spreadsheetml/2006/main">
  <c r="AY54" i="139" l="1"/>
  <c r="AZ54" i="139"/>
  <c r="BA54" i="139"/>
  <c r="AY55" i="139"/>
  <c r="AZ55" i="139"/>
  <c r="BA55" i="139"/>
  <c r="AY56" i="139"/>
  <c r="AZ56" i="139"/>
  <c r="BA56" i="139"/>
  <c r="AY57" i="139"/>
  <c r="AZ57" i="139"/>
  <c r="BA57" i="139"/>
  <c r="AY58" i="139"/>
  <c r="AZ58" i="139"/>
  <c r="BA58" i="139"/>
  <c r="AY59" i="139"/>
  <c r="AZ59" i="139"/>
  <c r="BA59" i="139"/>
  <c r="AY60" i="139"/>
  <c r="AZ60" i="139"/>
  <c r="BA60" i="139"/>
  <c r="AY61" i="139"/>
  <c r="AZ61" i="139"/>
  <c r="BA61" i="139"/>
  <c r="AY62" i="139"/>
  <c r="AZ62" i="139"/>
  <c r="BA62" i="139"/>
  <c r="AY63" i="139"/>
  <c r="AZ63" i="139"/>
  <c r="BA63" i="139"/>
  <c r="AY64" i="139"/>
  <c r="AZ64" i="139"/>
  <c r="BA64" i="139"/>
  <c r="AY65" i="139"/>
  <c r="AZ65" i="139"/>
  <c r="BA65" i="139"/>
  <c r="AY66" i="139"/>
  <c r="AZ66" i="139"/>
  <c r="BA66" i="139"/>
  <c r="AY67" i="139"/>
  <c r="AZ67" i="139"/>
  <c r="BA67" i="139"/>
  <c r="AY68" i="139"/>
  <c r="AZ68" i="139"/>
  <c r="BA68" i="139"/>
  <c r="AY69" i="139"/>
  <c r="AZ69" i="139"/>
  <c r="BA69" i="139"/>
  <c r="AY70" i="139"/>
  <c r="AZ70" i="139"/>
  <c r="BA70" i="139"/>
  <c r="AY71" i="139"/>
  <c r="AZ71" i="139"/>
  <c r="BA71" i="139"/>
  <c r="AY72" i="139"/>
  <c r="AZ72" i="139"/>
  <c r="BA72" i="139"/>
  <c r="AY73" i="139"/>
  <c r="AZ73" i="139"/>
  <c r="BA73" i="139"/>
  <c r="AY74" i="139"/>
  <c r="AZ74" i="139"/>
  <c r="BA74" i="139"/>
  <c r="AY75" i="139"/>
  <c r="AZ75" i="139"/>
  <c r="BA75" i="139"/>
  <c r="AY76" i="139"/>
  <c r="AZ76" i="139"/>
  <c r="BA76" i="139"/>
  <c r="AY77" i="139"/>
  <c r="AZ77" i="139"/>
  <c r="BA77" i="139"/>
  <c r="AY78" i="139"/>
  <c r="AZ78" i="139"/>
  <c r="BA78" i="139"/>
  <c r="AY79" i="139"/>
  <c r="AZ79" i="139"/>
  <c r="BA79" i="139"/>
  <c r="AY80" i="139"/>
  <c r="AZ80" i="139"/>
  <c r="BA80" i="139"/>
  <c r="AY81" i="139"/>
  <c r="AZ81" i="139"/>
  <c r="BA81" i="139"/>
  <c r="AY82" i="139"/>
  <c r="AZ82" i="139"/>
  <c r="BA82" i="139"/>
  <c r="AY83" i="139"/>
  <c r="AZ83" i="139"/>
  <c r="BA83" i="139"/>
  <c r="AY84" i="139"/>
  <c r="AZ84" i="139"/>
  <c r="BA84" i="139"/>
  <c r="AY85" i="139"/>
  <c r="AZ85" i="139"/>
  <c r="BA85" i="139"/>
  <c r="AY86" i="139"/>
  <c r="AZ86" i="139"/>
  <c r="BA86" i="139"/>
  <c r="AY87" i="139"/>
  <c r="AZ87" i="139"/>
  <c r="BA87" i="139"/>
  <c r="AY88" i="139"/>
  <c r="AZ88" i="139"/>
  <c r="BA88" i="139"/>
  <c r="AY89" i="139"/>
  <c r="AZ89" i="139"/>
  <c r="BA89" i="139"/>
  <c r="AY90" i="139"/>
  <c r="AZ90" i="139"/>
  <c r="BA90" i="139"/>
  <c r="AY91" i="139"/>
  <c r="AZ91" i="139"/>
  <c r="BA91" i="139"/>
  <c r="AY92" i="139"/>
  <c r="AZ92" i="139"/>
  <c r="BA92" i="139"/>
  <c r="AY93" i="139"/>
  <c r="AZ93" i="139"/>
  <c r="BA93" i="139"/>
  <c r="AY94" i="139"/>
  <c r="AZ94" i="139"/>
  <c r="BA94" i="139"/>
  <c r="AY95" i="139"/>
  <c r="AZ95" i="139"/>
  <c r="BA95" i="139"/>
  <c r="AY96" i="139"/>
  <c r="AZ96" i="139"/>
  <c r="BA96" i="139"/>
  <c r="AY97" i="139"/>
  <c r="AZ97" i="139"/>
  <c r="BA97" i="139"/>
  <c r="AY98" i="139"/>
  <c r="AZ98" i="139"/>
  <c r="BA98" i="139"/>
  <c r="AY99" i="139"/>
  <c r="AZ99" i="139"/>
  <c r="BA99" i="139"/>
  <c r="AY100" i="139"/>
  <c r="AZ100" i="139"/>
  <c r="BA100" i="139"/>
  <c r="AY101" i="139"/>
  <c r="AZ101" i="139"/>
  <c r="BA101" i="139"/>
  <c r="AY102" i="139"/>
  <c r="AZ102" i="139"/>
  <c r="BA102" i="139"/>
  <c r="AY103" i="139"/>
  <c r="AZ103" i="139"/>
  <c r="BA103" i="139"/>
  <c r="AY104" i="139"/>
  <c r="AZ104" i="139"/>
  <c r="BA104" i="139"/>
  <c r="AY105" i="139"/>
  <c r="AZ105" i="139"/>
  <c r="BA105" i="139"/>
  <c r="AY106" i="139"/>
  <c r="AZ106" i="139"/>
  <c r="BA106" i="139"/>
  <c r="AY107" i="139"/>
  <c r="AZ107" i="139"/>
  <c r="BA107" i="139"/>
  <c r="AY108" i="139"/>
  <c r="AZ108" i="139"/>
  <c r="BA108" i="139"/>
  <c r="AY109" i="139"/>
  <c r="AZ109" i="139"/>
  <c r="BA109" i="139"/>
  <c r="AY110" i="139"/>
  <c r="AZ110" i="139"/>
  <c r="BA110" i="139"/>
  <c r="AY111" i="139"/>
  <c r="AZ111" i="139"/>
  <c r="BA111" i="139"/>
  <c r="AY112" i="139"/>
  <c r="AZ112" i="139"/>
  <c r="BA112" i="139"/>
  <c r="AY113" i="139"/>
  <c r="AZ113" i="139"/>
  <c r="BA113" i="139"/>
  <c r="AY114" i="139"/>
  <c r="AZ114" i="139"/>
  <c r="BA114" i="139"/>
  <c r="AY115" i="139"/>
  <c r="AZ115" i="139"/>
  <c r="BA115" i="139"/>
  <c r="AY116" i="139"/>
  <c r="AZ116" i="139"/>
  <c r="BA116" i="139"/>
  <c r="AY117" i="139"/>
  <c r="AZ117" i="139"/>
  <c r="BA117" i="139"/>
  <c r="AY118" i="139"/>
  <c r="AZ118" i="139"/>
  <c r="BA118" i="139"/>
  <c r="AY119" i="139"/>
  <c r="AZ119" i="139"/>
  <c r="BA119" i="139"/>
  <c r="AY120" i="139"/>
  <c r="AZ120" i="139"/>
  <c r="BA120" i="139"/>
  <c r="AY121" i="139"/>
  <c r="AZ121" i="139"/>
  <c r="BA121" i="139"/>
  <c r="AY122" i="139"/>
  <c r="AZ122" i="139"/>
  <c r="BA122" i="139"/>
  <c r="AY123" i="139"/>
  <c r="AZ123" i="139"/>
  <c r="BA123" i="139"/>
  <c r="AY124" i="139"/>
  <c r="AZ124" i="139"/>
  <c r="BA124" i="139"/>
  <c r="AY125" i="139"/>
  <c r="AZ125" i="139"/>
  <c r="BA125" i="139"/>
  <c r="AY126" i="139"/>
  <c r="AZ126" i="139"/>
  <c r="BA126" i="139"/>
  <c r="AY127" i="139"/>
  <c r="AZ127" i="139"/>
  <c r="BA127" i="139"/>
  <c r="AY128" i="139"/>
  <c r="AZ128" i="139"/>
  <c r="BA128" i="139"/>
  <c r="AY129" i="139"/>
  <c r="AZ129" i="139"/>
  <c r="BA129" i="139"/>
  <c r="AY130" i="139"/>
  <c r="AZ130" i="139"/>
  <c r="BA130" i="139"/>
  <c r="AY131" i="139"/>
  <c r="AZ131" i="139"/>
  <c r="BA131" i="139"/>
  <c r="AY132" i="139"/>
  <c r="AZ132" i="139"/>
  <c r="BA132" i="139"/>
  <c r="AY133" i="139"/>
  <c r="AZ133" i="139"/>
  <c r="BA133" i="139"/>
  <c r="AY134" i="139"/>
  <c r="AZ134" i="139"/>
  <c r="BA134" i="139"/>
  <c r="AY135" i="139"/>
  <c r="AZ135" i="139"/>
  <c r="BA135" i="139"/>
  <c r="AY136" i="139"/>
  <c r="AZ136" i="139"/>
  <c r="BA136" i="139"/>
  <c r="AY137" i="139"/>
  <c r="AZ137" i="139"/>
  <c r="BA137" i="139"/>
  <c r="AY138" i="139"/>
  <c r="AZ138" i="139"/>
  <c r="BA138" i="139"/>
  <c r="AY139" i="139"/>
  <c r="AZ139" i="139"/>
  <c r="BA139" i="139"/>
  <c r="AY140" i="139"/>
  <c r="AZ140" i="139"/>
  <c r="BA140" i="139"/>
  <c r="AY141" i="139"/>
  <c r="AZ141" i="139"/>
  <c r="BA141" i="139"/>
  <c r="AY142" i="139"/>
  <c r="AZ142" i="139"/>
  <c r="BA142" i="139"/>
  <c r="AY143" i="139"/>
  <c r="AZ143" i="139"/>
  <c r="BA143" i="139"/>
  <c r="AY144" i="139"/>
  <c r="AZ144" i="139"/>
  <c r="BA144" i="139"/>
  <c r="AY145" i="139"/>
  <c r="AZ145" i="139"/>
  <c r="BA145" i="139"/>
  <c r="AY146" i="139"/>
  <c r="AZ146" i="139"/>
  <c r="BA146" i="139"/>
  <c r="AY147" i="139"/>
  <c r="AZ147" i="139"/>
  <c r="BA147" i="139"/>
  <c r="AY148" i="139"/>
  <c r="AZ148" i="139"/>
  <c r="BA148" i="139"/>
  <c r="AY149" i="139"/>
  <c r="AZ149" i="139"/>
  <c r="BA149" i="139"/>
  <c r="N35" i="107" l="1"/>
  <c r="B35" i="107" l="1"/>
  <c r="H33" i="107" l="1"/>
  <c r="H34" i="107"/>
  <c r="B50" i="143" l="1"/>
  <c r="N1" i="7" l="1"/>
  <c r="O1" i="139" s="1"/>
  <c r="A1" i="139" s="1"/>
  <c r="N1" i="22" l="1"/>
  <c r="G1" i="140"/>
  <c r="N1" i="53"/>
  <c r="N1" i="32"/>
  <c r="M1" i="120"/>
  <c r="M1" i="114"/>
  <c r="M1" i="121"/>
  <c r="Q1" i="107"/>
  <c r="A1" i="107" s="1"/>
  <c r="M1" i="124"/>
  <c r="M1" i="113"/>
  <c r="P1" i="97"/>
  <c r="N1" i="33"/>
  <c r="P1" i="46"/>
  <c r="M1" i="111"/>
  <c r="M1" i="115"/>
  <c r="M1" i="59"/>
  <c r="O1" i="138"/>
  <c r="A1" i="138" s="1"/>
  <c r="M1" i="119"/>
  <c r="P1" i="137"/>
  <c r="P1" i="110"/>
  <c r="M1" i="122"/>
  <c r="N1" i="94"/>
  <c r="M1" i="10"/>
  <c r="M1" i="118"/>
  <c r="M1" i="112"/>
  <c r="M1" i="116"/>
  <c r="M1" i="77"/>
  <c r="B40" i="27"/>
  <c r="B41" i="27"/>
  <c r="B42" i="27"/>
  <c r="B17" i="27"/>
  <c r="B18" i="27"/>
  <c r="B19" i="27"/>
  <c r="B4" i="27"/>
  <c r="J1" i="47"/>
  <c r="A4" i="7"/>
  <c r="A1" i="140"/>
  <c r="M1" i="117"/>
  <c r="M1" i="123"/>
  <c r="J1" i="57"/>
  <c r="A1" i="57" s="1"/>
  <c r="AH1" i="55"/>
  <c r="A3" i="115" l="1"/>
  <c r="A3" i="113"/>
  <c r="A3" i="118"/>
  <c r="A18" i="124"/>
  <c r="A18" i="121"/>
  <c r="A18" i="119"/>
  <c r="A18" i="111"/>
  <c r="A18" i="120"/>
  <c r="A3" i="124"/>
  <c r="A3" i="121"/>
  <c r="A3" i="119"/>
  <c r="A3" i="111"/>
  <c r="A3" i="117"/>
  <c r="A18" i="112"/>
  <c r="A3" i="112"/>
  <c r="A18" i="113"/>
  <c r="A18" i="123"/>
  <c r="A18" i="114"/>
  <c r="A18" i="117"/>
  <c r="A19" i="122"/>
  <c r="A3" i="59"/>
  <c r="A18" i="115"/>
  <c r="A3" i="123"/>
  <c r="A3" i="114"/>
  <c r="A4" i="122"/>
  <c r="A3" i="120"/>
  <c r="A18" i="118"/>
  <c r="A18" i="116"/>
  <c r="A3" i="116"/>
  <c r="A4" i="94"/>
  <c r="A17" i="77"/>
  <c r="A3" i="137"/>
  <c r="A3" i="10"/>
  <c r="A27" i="46"/>
  <c r="A3" i="46"/>
  <c r="A3" i="33"/>
  <c r="A3" i="77"/>
  <c r="A4" i="97"/>
  <c r="A3" i="22"/>
  <c r="A13" i="110"/>
  <c r="A21" i="32"/>
  <c r="A26" i="10"/>
  <c r="A3" i="53"/>
  <c r="A3" i="57"/>
  <c r="A3" i="110"/>
  <c r="A3" i="32"/>
  <c r="A24" i="47"/>
  <c r="A4" i="47"/>
  <c r="A22" i="47"/>
  <c r="A2" i="47"/>
  <c r="E35" i="139" l="1" a="1"/>
  <c r="E35" i="139" s="1"/>
  <c r="E20" i="139" a="1"/>
  <c r="E20" i="139" s="1"/>
  <c r="E35" i="138" a="1"/>
  <c r="E37" i="138" s="1"/>
  <c r="E20" i="138" a="1"/>
  <c r="E20" i="138" s="1"/>
  <c r="E5" i="139" a="1"/>
  <c r="E5" i="139" s="1"/>
  <c r="E5" i="138" a="1"/>
  <c r="E10" i="138" s="1"/>
  <c r="E37" i="139" l="1"/>
  <c r="E44" i="139"/>
  <c r="E36" i="139"/>
  <c r="E42" i="139"/>
  <c r="E41" i="139"/>
  <c r="E40" i="139"/>
  <c r="E39" i="139"/>
  <c r="E38" i="139"/>
  <c r="E43" i="139"/>
  <c r="E24" i="139"/>
  <c r="E22" i="139"/>
  <c r="E26" i="139"/>
  <c r="E29" i="139"/>
  <c r="E21" i="139"/>
  <c r="E27" i="139"/>
  <c r="E25" i="139"/>
  <c r="E23" i="139"/>
  <c r="E28" i="139"/>
  <c r="E43" i="138"/>
  <c r="E41" i="138"/>
  <c r="E36" i="138"/>
  <c r="E42" i="138"/>
  <c r="E38" i="138"/>
  <c r="E44" i="138"/>
  <c r="E35" i="138"/>
  <c r="E40" i="138"/>
  <c r="E39" i="138"/>
  <c r="E27" i="138"/>
  <c r="E26" i="138"/>
  <c r="E22" i="138"/>
  <c r="E24" i="138"/>
  <c r="E29" i="138"/>
  <c r="E21" i="138"/>
  <c r="E25" i="138"/>
  <c r="E23" i="138"/>
  <c r="E28" i="138"/>
  <c r="E8" i="139"/>
  <c r="E9" i="139"/>
  <c r="E7" i="139"/>
  <c r="E14" i="139"/>
  <c r="E6" i="139"/>
  <c r="E12" i="139"/>
  <c r="E11" i="139"/>
  <c r="E10" i="139"/>
  <c r="E13" i="139"/>
  <c r="E11" i="138"/>
  <c r="E9" i="138"/>
  <c r="E8" i="138"/>
  <c r="E7" i="138"/>
  <c r="E14" i="138"/>
  <c r="E6" i="138"/>
  <c r="E13" i="138"/>
  <c r="E5" i="138"/>
  <c r="E12" i="138"/>
  <c r="E4" i="138" l="1"/>
  <c r="F11" i="138" s="1"/>
  <c r="E34" i="139"/>
  <c r="F40" i="139" s="1"/>
  <c r="E19" i="139"/>
  <c r="F26" i="139" s="1"/>
  <c r="E4" i="139"/>
  <c r="F9" i="139" s="1"/>
  <c r="E34" i="138"/>
  <c r="F39" i="138" s="1"/>
  <c r="E19" i="138"/>
  <c r="F20" i="138" s="1"/>
  <c r="F5" i="138" l="1"/>
  <c r="F4" i="138"/>
  <c r="F7" i="138"/>
  <c r="F10" i="138"/>
  <c r="F14" i="138"/>
  <c r="F6" i="138"/>
  <c r="F13" i="138"/>
  <c r="F12" i="138"/>
  <c r="F9" i="138"/>
  <c r="F8" i="138"/>
  <c r="F35" i="139"/>
  <c r="F44" i="139"/>
  <c r="F43" i="139"/>
  <c r="F36" i="139"/>
  <c r="F41" i="139"/>
  <c r="F42" i="139"/>
  <c r="F37" i="139"/>
  <c r="F34" i="139"/>
  <c r="F38" i="139"/>
  <c r="F39" i="139"/>
  <c r="F27" i="139"/>
  <c r="F29" i="139"/>
  <c r="F20" i="139"/>
  <c r="F22" i="139"/>
  <c r="F19" i="139"/>
  <c r="F28" i="139"/>
  <c r="F21" i="139"/>
  <c r="F23" i="139"/>
  <c r="F25" i="139"/>
  <c r="F24" i="139"/>
  <c r="F7" i="139"/>
  <c r="F4" i="139"/>
  <c r="F14" i="139"/>
  <c r="F8" i="139"/>
  <c r="F6" i="139"/>
  <c r="F13" i="139"/>
  <c r="F11" i="139"/>
  <c r="F10" i="139"/>
  <c r="F12" i="139"/>
  <c r="F5" i="139"/>
  <c r="F38" i="138"/>
  <c r="F44" i="138"/>
  <c r="F41" i="138"/>
  <c r="F43" i="138"/>
  <c r="F36" i="138"/>
  <c r="F34" i="138"/>
  <c r="F42" i="138"/>
  <c r="F35" i="138"/>
  <c r="F37" i="138"/>
  <c r="F40" i="138"/>
  <c r="F21" i="138"/>
  <c r="F24" i="138"/>
  <c r="F22" i="138"/>
  <c r="F28" i="138"/>
  <c r="F26" i="138"/>
  <c r="F25" i="138"/>
  <c r="F27" i="138"/>
  <c r="F23" i="138"/>
  <c r="F19" i="138"/>
  <c r="F29" i="138"/>
  <c r="BA55" i="138" l="1"/>
  <c r="BA56" i="138"/>
  <c r="BA57" i="138"/>
  <c r="BA58" i="138"/>
  <c r="BA59" i="138"/>
  <c r="BA60" i="138"/>
  <c r="BA61" i="138"/>
  <c r="BA62" i="138"/>
  <c r="BA63" i="138"/>
  <c r="BA64" i="138"/>
  <c r="BA65" i="138"/>
  <c r="BA66" i="138"/>
  <c r="BA67" i="138"/>
  <c r="BA68" i="138"/>
  <c r="BA69" i="138"/>
  <c r="BA70" i="138"/>
  <c r="BA71" i="138"/>
  <c r="BA72" i="138"/>
  <c r="BA73" i="138"/>
  <c r="BA74" i="138"/>
  <c r="BA75" i="138"/>
  <c r="BA76" i="138"/>
  <c r="BA77" i="138"/>
  <c r="BA78" i="138"/>
  <c r="BA79" i="138"/>
  <c r="BA80" i="138"/>
  <c r="BA81" i="138"/>
  <c r="BA82" i="138"/>
  <c r="BA83" i="138"/>
  <c r="BA84" i="138"/>
  <c r="BA85" i="138"/>
  <c r="BA86" i="138"/>
  <c r="BA87" i="138"/>
  <c r="BA88" i="138"/>
  <c r="BA89" i="138"/>
  <c r="BA90" i="138"/>
  <c r="BA91" i="138"/>
  <c r="BA92" i="138"/>
  <c r="BA93" i="138"/>
  <c r="BA94" i="138"/>
  <c r="BA95" i="138"/>
  <c r="BA96" i="138"/>
  <c r="BA97" i="138"/>
  <c r="BA98" i="138"/>
  <c r="BA99" i="138"/>
  <c r="BA100" i="138"/>
  <c r="BA101" i="138"/>
  <c r="BA102" i="138"/>
  <c r="BA103" i="138"/>
  <c r="BA104" i="138"/>
  <c r="BA105" i="138"/>
  <c r="BA106" i="138"/>
  <c r="BA107" i="138"/>
  <c r="BA108" i="138"/>
  <c r="BA109" i="138"/>
  <c r="BA110" i="138"/>
  <c r="BA111" i="138"/>
  <c r="BA112" i="138"/>
  <c r="BA113" i="138"/>
  <c r="BA114" i="138"/>
  <c r="BA115" i="138"/>
  <c r="BA116" i="138"/>
  <c r="BA117" i="138"/>
  <c r="BA118" i="138"/>
  <c r="BA119" i="138"/>
  <c r="BA120" i="138"/>
  <c r="BA121" i="138"/>
  <c r="BA122" i="138"/>
  <c r="BA123" i="138"/>
  <c r="BA124" i="138"/>
  <c r="BA125" i="138"/>
  <c r="BA126" i="138"/>
  <c r="BA127" i="138"/>
  <c r="BA128" i="138"/>
  <c r="BA129" i="138"/>
  <c r="BA130" i="138"/>
  <c r="BA131" i="138"/>
  <c r="BA132" i="138"/>
  <c r="BA133" i="138"/>
  <c r="BA134" i="138"/>
  <c r="BA135" i="138"/>
  <c r="BA136" i="138"/>
  <c r="BA137" i="138"/>
  <c r="BA138" i="138"/>
  <c r="BA139" i="138"/>
  <c r="BA140" i="138"/>
  <c r="BA141" i="138"/>
  <c r="BA142" i="138"/>
  <c r="BA143" i="138"/>
  <c r="BA144" i="138"/>
  <c r="BA145" i="138"/>
  <c r="BA146" i="138"/>
  <c r="BA147" i="138"/>
  <c r="BA148" i="138"/>
  <c r="BA149" i="138"/>
  <c r="AZ55" i="138"/>
  <c r="AZ56" i="138"/>
  <c r="AZ57" i="138"/>
  <c r="AZ58" i="138"/>
  <c r="AZ59" i="138"/>
  <c r="AZ60" i="138"/>
  <c r="AZ61" i="138"/>
  <c r="AZ62" i="138"/>
  <c r="AZ63" i="138"/>
  <c r="AZ64" i="138"/>
  <c r="AZ65" i="138"/>
  <c r="AZ66" i="138"/>
  <c r="AZ67" i="138"/>
  <c r="AZ68" i="138"/>
  <c r="AZ69" i="138"/>
  <c r="AZ70" i="138"/>
  <c r="AZ71" i="138"/>
  <c r="AZ72" i="138"/>
  <c r="AZ73" i="138"/>
  <c r="AZ74" i="138"/>
  <c r="AZ75" i="138"/>
  <c r="AZ76" i="138"/>
  <c r="AZ77" i="138"/>
  <c r="AZ78" i="138"/>
  <c r="AZ79" i="138"/>
  <c r="AZ80" i="138"/>
  <c r="AZ81" i="138"/>
  <c r="AZ82" i="138"/>
  <c r="AZ83" i="138"/>
  <c r="AZ84" i="138"/>
  <c r="AZ85" i="138"/>
  <c r="AZ86" i="138"/>
  <c r="AZ87" i="138"/>
  <c r="AZ88" i="138"/>
  <c r="AZ89" i="138"/>
  <c r="AZ90" i="138"/>
  <c r="AZ91" i="138"/>
  <c r="AZ92" i="138"/>
  <c r="AZ93" i="138"/>
  <c r="AZ94" i="138"/>
  <c r="AZ95" i="138"/>
  <c r="AZ96" i="138"/>
  <c r="AZ97" i="138"/>
  <c r="AZ98" i="138"/>
  <c r="AZ99" i="138"/>
  <c r="AZ100" i="138"/>
  <c r="AZ101" i="138"/>
  <c r="AZ102" i="138"/>
  <c r="AZ103" i="138"/>
  <c r="AZ104" i="138"/>
  <c r="AZ105" i="138"/>
  <c r="AZ106" i="138"/>
  <c r="AZ107" i="138"/>
  <c r="AZ108" i="138"/>
  <c r="AZ109" i="138"/>
  <c r="AZ110" i="138"/>
  <c r="AZ111" i="138"/>
  <c r="AZ112" i="138"/>
  <c r="AZ113" i="138"/>
  <c r="AZ114" i="138"/>
  <c r="AZ115" i="138"/>
  <c r="AZ116" i="138"/>
  <c r="AZ117" i="138"/>
  <c r="AZ118" i="138"/>
  <c r="AZ119" i="138"/>
  <c r="AZ120" i="138"/>
  <c r="AZ121" i="138"/>
  <c r="AZ122" i="138"/>
  <c r="AZ123" i="138"/>
  <c r="AZ124" i="138"/>
  <c r="AZ125" i="138"/>
  <c r="AZ126" i="138"/>
  <c r="AZ127" i="138"/>
  <c r="AZ128" i="138"/>
  <c r="AZ129" i="138"/>
  <c r="AZ130" i="138"/>
  <c r="AZ131" i="138"/>
  <c r="AZ132" i="138"/>
  <c r="AZ133" i="138"/>
  <c r="AZ134" i="138"/>
  <c r="AZ135" i="138"/>
  <c r="AZ136" i="138"/>
  <c r="AZ137" i="138"/>
  <c r="AZ138" i="138"/>
  <c r="AZ139" i="138"/>
  <c r="AZ140" i="138"/>
  <c r="AZ141" i="138"/>
  <c r="AZ142" i="138"/>
  <c r="AZ143" i="138"/>
  <c r="AZ144" i="138"/>
  <c r="AZ145" i="138"/>
  <c r="AZ146" i="138"/>
  <c r="AZ147" i="138"/>
  <c r="AZ148" i="138"/>
  <c r="AZ149" i="138"/>
  <c r="AY55" i="138"/>
  <c r="AY56" i="138"/>
  <c r="AY57" i="138"/>
  <c r="AY58" i="138"/>
  <c r="AY59" i="138"/>
  <c r="AY60" i="138"/>
  <c r="AY61" i="138"/>
  <c r="AY62" i="138"/>
  <c r="AY63" i="138"/>
  <c r="AY64" i="138"/>
  <c r="AY65" i="138"/>
  <c r="AY66" i="138"/>
  <c r="AY67" i="138"/>
  <c r="AY68" i="138"/>
  <c r="AY69" i="138"/>
  <c r="AY70" i="138"/>
  <c r="AY71" i="138"/>
  <c r="AY72" i="138"/>
  <c r="AY73" i="138"/>
  <c r="AY74" i="138"/>
  <c r="AY75" i="138"/>
  <c r="AY76" i="138"/>
  <c r="AY77" i="138"/>
  <c r="AY78" i="138"/>
  <c r="AY79" i="138"/>
  <c r="AY80" i="138"/>
  <c r="AY81" i="138"/>
  <c r="AY82" i="138"/>
  <c r="AY83" i="138"/>
  <c r="AY84" i="138"/>
  <c r="AY85" i="138"/>
  <c r="AY86" i="138"/>
  <c r="AY87" i="138"/>
  <c r="AY88" i="138"/>
  <c r="AY89" i="138"/>
  <c r="AY90" i="138"/>
  <c r="AY91" i="138"/>
  <c r="AY92" i="138"/>
  <c r="AY93" i="138"/>
  <c r="AY94" i="138"/>
  <c r="AY95" i="138"/>
  <c r="AY96" i="138"/>
  <c r="AY97" i="138"/>
  <c r="AY98" i="138"/>
  <c r="AY99" i="138"/>
  <c r="AY100" i="138"/>
  <c r="AY101" i="138"/>
  <c r="AY102" i="138"/>
  <c r="AY103" i="138"/>
  <c r="AY104" i="138"/>
  <c r="AY105" i="138"/>
  <c r="AY106" i="138"/>
  <c r="AY107" i="138"/>
  <c r="AY108" i="138"/>
  <c r="AY109" i="138"/>
  <c r="AY110" i="138"/>
  <c r="AY111" i="138"/>
  <c r="AY112" i="138"/>
  <c r="AY113" i="138"/>
  <c r="AY114" i="138"/>
  <c r="AY115" i="138"/>
  <c r="AY116" i="138"/>
  <c r="AY117" i="138"/>
  <c r="AY118" i="138"/>
  <c r="AY119" i="138"/>
  <c r="AY120" i="138"/>
  <c r="AY121" i="138"/>
  <c r="AY122" i="138"/>
  <c r="AY123" i="138"/>
  <c r="AY124" i="138"/>
  <c r="AY125" i="138"/>
  <c r="AY126" i="138"/>
  <c r="AY127" i="138"/>
  <c r="AY128" i="138"/>
  <c r="AY129" i="138"/>
  <c r="AY130" i="138"/>
  <c r="AY131" i="138"/>
  <c r="AY132" i="138"/>
  <c r="AY133" i="138"/>
  <c r="AY134" i="138"/>
  <c r="AY135" i="138"/>
  <c r="AY136" i="138"/>
  <c r="AY137" i="138"/>
  <c r="AY138" i="138"/>
  <c r="AY139" i="138"/>
  <c r="AY140" i="138"/>
  <c r="AY141" i="138"/>
  <c r="AY142" i="138"/>
  <c r="AY143" i="138"/>
  <c r="AY144" i="138"/>
  <c r="AY145" i="138"/>
  <c r="AY146" i="138"/>
  <c r="AY147" i="138"/>
  <c r="AY148" i="138"/>
  <c r="AY149" i="138"/>
  <c r="AY54" i="138"/>
  <c r="BA54" i="138"/>
  <c r="AZ54" i="138"/>
  <c r="AI55" i="139"/>
  <c r="AI56" i="139"/>
  <c r="AI57" i="139"/>
  <c r="AI58" i="139"/>
  <c r="AI59" i="139"/>
  <c r="AI60" i="139"/>
  <c r="AI61" i="139"/>
  <c r="AI62" i="139"/>
  <c r="AI63" i="139"/>
  <c r="AI64" i="139"/>
  <c r="AI65" i="139"/>
  <c r="AI66" i="139"/>
  <c r="AI67" i="139"/>
  <c r="AI68" i="139"/>
  <c r="AI69" i="139"/>
  <c r="AI70" i="139"/>
  <c r="AI71" i="139"/>
  <c r="AI72" i="139"/>
  <c r="AI73" i="139"/>
  <c r="AI74" i="139"/>
  <c r="AI75" i="139"/>
  <c r="AI76" i="139"/>
  <c r="AI77" i="139"/>
  <c r="AI78" i="139"/>
  <c r="AI79" i="139"/>
  <c r="AI80" i="139"/>
  <c r="AI81" i="139"/>
  <c r="AI82" i="139"/>
  <c r="AI83" i="139"/>
  <c r="AI84" i="139"/>
  <c r="AI85" i="139"/>
  <c r="AI86" i="139"/>
  <c r="AI87" i="139"/>
  <c r="AI88" i="139"/>
  <c r="AI89" i="139"/>
  <c r="AI90" i="139"/>
  <c r="AI91" i="139"/>
  <c r="AI92" i="139"/>
  <c r="AI93" i="139"/>
  <c r="AI94" i="139"/>
  <c r="AI95" i="139"/>
  <c r="AI96" i="139"/>
  <c r="AI97" i="139"/>
  <c r="AI98" i="139"/>
  <c r="AI99" i="139"/>
  <c r="AI100" i="139"/>
  <c r="AI101" i="139"/>
  <c r="AI102" i="139"/>
  <c r="AI103" i="139"/>
  <c r="AI104" i="139"/>
  <c r="AI105" i="139"/>
  <c r="AI106" i="139"/>
  <c r="AI107" i="139"/>
  <c r="AI108" i="139"/>
  <c r="AI109" i="139"/>
  <c r="AI110" i="139"/>
  <c r="AI111" i="139"/>
  <c r="AI112" i="139"/>
  <c r="AI113" i="139"/>
  <c r="AI114" i="139"/>
  <c r="AI115" i="139"/>
  <c r="AI116" i="139"/>
  <c r="AI117" i="139"/>
  <c r="AI118" i="139"/>
  <c r="AI119" i="139"/>
  <c r="AI120" i="139"/>
  <c r="AI121" i="139"/>
  <c r="AI122" i="139"/>
  <c r="AI123" i="139"/>
  <c r="AI124" i="139"/>
  <c r="AI125" i="139"/>
  <c r="AI126" i="139"/>
  <c r="AI127" i="139"/>
  <c r="AI128" i="139"/>
  <c r="AI129" i="139"/>
  <c r="AI130" i="139"/>
  <c r="AI131" i="139"/>
  <c r="AI132" i="139"/>
  <c r="AI133" i="139"/>
  <c r="AI134" i="139"/>
  <c r="AI135" i="139"/>
  <c r="AI136" i="139"/>
  <c r="AI137" i="139"/>
  <c r="AI138" i="139"/>
  <c r="AI139" i="139"/>
  <c r="AI140" i="139"/>
  <c r="AI141" i="139"/>
  <c r="AI142" i="139"/>
  <c r="AI143" i="139"/>
  <c r="AI144" i="139"/>
  <c r="AI145" i="139"/>
  <c r="AI146" i="139"/>
  <c r="AI147" i="139"/>
  <c r="AI148" i="139"/>
  <c r="AI149" i="139"/>
  <c r="AH55" i="139"/>
  <c r="AH56" i="139"/>
  <c r="AH57" i="139"/>
  <c r="AH58" i="139"/>
  <c r="AH59" i="139"/>
  <c r="AH60" i="139"/>
  <c r="AH61" i="139"/>
  <c r="AH62" i="139"/>
  <c r="AH63" i="139"/>
  <c r="AH64" i="139"/>
  <c r="AH65" i="139"/>
  <c r="AH66" i="139"/>
  <c r="AH67" i="139"/>
  <c r="AH68" i="139"/>
  <c r="AH69" i="139"/>
  <c r="AH70" i="139"/>
  <c r="AH71" i="139"/>
  <c r="AH72" i="139"/>
  <c r="AH73" i="139"/>
  <c r="AH74" i="139"/>
  <c r="AH75" i="139"/>
  <c r="AH76" i="139"/>
  <c r="AH77" i="139"/>
  <c r="AH78" i="139"/>
  <c r="AH79" i="139"/>
  <c r="AH80" i="139"/>
  <c r="AH81" i="139"/>
  <c r="AH82" i="139"/>
  <c r="AH83" i="139"/>
  <c r="AH84" i="139"/>
  <c r="AH85" i="139"/>
  <c r="AH86" i="139"/>
  <c r="AH87" i="139"/>
  <c r="AH88" i="139"/>
  <c r="AH89" i="139"/>
  <c r="AH90" i="139"/>
  <c r="AH91" i="139"/>
  <c r="AH92" i="139"/>
  <c r="AH93" i="139"/>
  <c r="AH94" i="139"/>
  <c r="AH95" i="139"/>
  <c r="AH96" i="139"/>
  <c r="AH97" i="139"/>
  <c r="AH98" i="139"/>
  <c r="AH99" i="139"/>
  <c r="AH100" i="139"/>
  <c r="AH101" i="139"/>
  <c r="AH102" i="139"/>
  <c r="AH103" i="139"/>
  <c r="AH104" i="139"/>
  <c r="AH105" i="139"/>
  <c r="AH106" i="139"/>
  <c r="AH107" i="139"/>
  <c r="AH108" i="139"/>
  <c r="AH109" i="139"/>
  <c r="AH110" i="139"/>
  <c r="AH111" i="139"/>
  <c r="AH112" i="139"/>
  <c r="AH113" i="139"/>
  <c r="AH114" i="139"/>
  <c r="AH115" i="139"/>
  <c r="AH116" i="139"/>
  <c r="AH117" i="139"/>
  <c r="AH118" i="139"/>
  <c r="AH119" i="139"/>
  <c r="AH120" i="139"/>
  <c r="AH121" i="139"/>
  <c r="AH122" i="139"/>
  <c r="AH123" i="139"/>
  <c r="AH124" i="139"/>
  <c r="AH125" i="139"/>
  <c r="AH126" i="139"/>
  <c r="AH127" i="139"/>
  <c r="AH128" i="139"/>
  <c r="AH129" i="139"/>
  <c r="AH130" i="139"/>
  <c r="AH131" i="139"/>
  <c r="AH132" i="139"/>
  <c r="AH133" i="139"/>
  <c r="AH134" i="139"/>
  <c r="AH135" i="139"/>
  <c r="AH136" i="139"/>
  <c r="AH137" i="139"/>
  <c r="AH138" i="139"/>
  <c r="AH139" i="139"/>
  <c r="AH140" i="139"/>
  <c r="AH141" i="139"/>
  <c r="AH142" i="139"/>
  <c r="AH143" i="139"/>
  <c r="AH144" i="139"/>
  <c r="AH145" i="139"/>
  <c r="AH146" i="139"/>
  <c r="AH147" i="139"/>
  <c r="AH148" i="139"/>
  <c r="AH149" i="139"/>
  <c r="AG55" i="139"/>
  <c r="AG56" i="139"/>
  <c r="AG57" i="139"/>
  <c r="AG58" i="139"/>
  <c r="AG59" i="139"/>
  <c r="AG60" i="139"/>
  <c r="AG61" i="139"/>
  <c r="AG62" i="139"/>
  <c r="AG63" i="139"/>
  <c r="AG64" i="139"/>
  <c r="AG65" i="139"/>
  <c r="AG66" i="139"/>
  <c r="AG67" i="139"/>
  <c r="AG68" i="139"/>
  <c r="AG69" i="139"/>
  <c r="AG70" i="139"/>
  <c r="AG71" i="139"/>
  <c r="AG72" i="139"/>
  <c r="AG73" i="139"/>
  <c r="AG74" i="139"/>
  <c r="AG75" i="139"/>
  <c r="AG76" i="139"/>
  <c r="AG77" i="139"/>
  <c r="AG78" i="139"/>
  <c r="AG79" i="139"/>
  <c r="AG80" i="139"/>
  <c r="AG81" i="139"/>
  <c r="AG82" i="139"/>
  <c r="AG83" i="139"/>
  <c r="AG84" i="139"/>
  <c r="AG85" i="139"/>
  <c r="AG86" i="139"/>
  <c r="AG87" i="139"/>
  <c r="AG88" i="139"/>
  <c r="AG89" i="139"/>
  <c r="AG90" i="139"/>
  <c r="AG91" i="139"/>
  <c r="AG92" i="139"/>
  <c r="AG93" i="139"/>
  <c r="AG94" i="139"/>
  <c r="AG95" i="139"/>
  <c r="AG96" i="139"/>
  <c r="AG97" i="139"/>
  <c r="AG98" i="139"/>
  <c r="AG99" i="139"/>
  <c r="AG100" i="139"/>
  <c r="AG101" i="139"/>
  <c r="AG102" i="139"/>
  <c r="AG103" i="139"/>
  <c r="AG104" i="139"/>
  <c r="AG105" i="139"/>
  <c r="AG106" i="139"/>
  <c r="AG107" i="139"/>
  <c r="AG108" i="139"/>
  <c r="AG109" i="139"/>
  <c r="AG110" i="139"/>
  <c r="AG111" i="139"/>
  <c r="AG112" i="139"/>
  <c r="AG113" i="139"/>
  <c r="AG114" i="139"/>
  <c r="AG115" i="139"/>
  <c r="AG116" i="139"/>
  <c r="AG117" i="139"/>
  <c r="AG118" i="139"/>
  <c r="AG119" i="139"/>
  <c r="AG120" i="139"/>
  <c r="AG121" i="139"/>
  <c r="AG122" i="139"/>
  <c r="AG123" i="139"/>
  <c r="AG124" i="139"/>
  <c r="AG125" i="139"/>
  <c r="AG126" i="139"/>
  <c r="AG127" i="139"/>
  <c r="AG128" i="139"/>
  <c r="AG129" i="139"/>
  <c r="AG130" i="139"/>
  <c r="AG131" i="139"/>
  <c r="AG132" i="139"/>
  <c r="AG133" i="139"/>
  <c r="AG134" i="139"/>
  <c r="AG135" i="139"/>
  <c r="AG136" i="139"/>
  <c r="AG137" i="139"/>
  <c r="AG138" i="139"/>
  <c r="AG139" i="139"/>
  <c r="AG140" i="139"/>
  <c r="AG141" i="139"/>
  <c r="AG142" i="139"/>
  <c r="AG143" i="139"/>
  <c r="AG144" i="139"/>
  <c r="AG145" i="139"/>
  <c r="AG146" i="139"/>
  <c r="AG147" i="139"/>
  <c r="AG148" i="139"/>
  <c r="AG149" i="139"/>
  <c r="AI54" i="139"/>
  <c r="AH54" i="139"/>
  <c r="AG54" i="139"/>
  <c r="AI55" i="138"/>
  <c r="AI56" i="138"/>
  <c r="AI57" i="138"/>
  <c r="AI58" i="138"/>
  <c r="AI59" i="138"/>
  <c r="AI60" i="138"/>
  <c r="AI61" i="138"/>
  <c r="AI62" i="138"/>
  <c r="AI63" i="138"/>
  <c r="AI64" i="138"/>
  <c r="AI65" i="138"/>
  <c r="AI66" i="138"/>
  <c r="AI67" i="138"/>
  <c r="AI68" i="138"/>
  <c r="AI69" i="138"/>
  <c r="AI70" i="138"/>
  <c r="AI71" i="138"/>
  <c r="AI72" i="138"/>
  <c r="AI73" i="138"/>
  <c r="AI74" i="138"/>
  <c r="AI75" i="138"/>
  <c r="AI76" i="138"/>
  <c r="AI77" i="138"/>
  <c r="AI78" i="138"/>
  <c r="AI79" i="138"/>
  <c r="AI80" i="138"/>
  <c r="AI81" i="138"/>
  <c r="AI82" i="138"/>
  <c r="AI83" i="138"/>
  <c r="AI84" i="138"/>
  <c r="AI85" i="138"/>
  <c r="AI86" i="138"/>
  <c r="AI87" i="138"/>
  <c r="AI88" i="138"/>
  <c r="AI89" i="138"/>
  <c r="AI90" i="138"/>
  <c r="AI91" i="138"/>
  <c r="AI92" i="138"/>
  <c r="AI93" i="138"/>
  <c r="AI94" i="138"/>
  <c r="AI95" i="138"/>
  <c r="AI96" i="138"/>
  <c r="AI97" i="138"/>
  <c r="AI98" i="138"/>
  <c r="AI99" i="138"/>
  <c r="AI100" i="138"/>
  <c r="AI101" i="138"/>
  <c r="AI102" i="138"/>
  <c r="AI103" i="138"/>
  <c r="AI104" i="138"/>
  <c r="AI105" i="138"/>
  <c r="AI106" i="138"/>
  <c r="AI107" i="138"/>
  <c r="AI108" i="138"/>
  <c r="AI109" i="138"/>
  <c r="AI110" i="138"/>
  <c r="AI111" i="138"/>
  <c r="AI112" i="138"/>
  <c r="AI113" i="138"/>
  <c r="AI114" i="138"/>
  <c r="AI115" i="138"/>
  <c r="AI116" i="138"/>
  <c r="AI117" i="138"/>
  <c r="AI118" i="138"/>
  <c r="AI119" i="138"/>
  <c r="AI120" i="138"/>
  <c r="AI121" i="138"/>
  <c r="AI122" i="138"/>
  <c r="AI123" i="138"/>
  <c r="AI124" i="138"/>
  <c r="AI125" i="138"/>
  <c r="AI126" i="138"/>
  <c r="AI127" i="138"/>
  <c r="AI128" i="138"/>
  <c r="AI129" i="138"/>
  <c r="AI130" i="138"/>
  <c r="AI131" i="138"/>
  <c r="AI132" i="138"/>
  <c r="AI133" i="138"/>
  <c r="AI134" i="138"/>
  <c r="AI135" i="138"/>
  <c r="AI136" i="138"/>
  <c r="AI137" i="138"/>
  <c r="AI138" i="138"/>
  <c r="AI139" i="138"/>
  <c r="AI140" i="138"/>
  <c r="AI141" i="138"/>
  <c r="AI142" i="138"/>
  <c r="AI143" i="138"/>
  <c r="AI144" i="138"/>
  <c r="AI145" i="138"/>
  <c r="AI146" i="138"/>
  <c r="AI147" i="138"/>
  <c r="AI148" i="138"/>
  <c r="AI149" i="138"/>
  <c r="AH55" i="138"/>
  <c r="AH56" i="138"/>
  <c r="AH57" i="138"/>
  <c r="AH58" i="138"/>
  <c r="AH59" i="138"/>
  <c r="AH60" i="138"/>
  <c r="AH61" i="138"/>
  <c r="AH62" i="138"/>
  <c r="AH63" i="138"/>
  <c r="AH64" i="138"/>
  <c r="AH65" i="138"/>
  <c r="AH66" i="138"/>
  <c r="AH67" i="138"/>
  <c r="AH68" i="138"/>
  <c r="AH69" i="138"/>
  <c r="AH70" i="138"/>
  <c r="AH71" i="138"/>
  <c r="AH72" i="138"/>
  <c r="AH73" i="138"/>
  <c r="AH74" i="138"/>
  <c r="AH75" i="138"/>
  <c r="AH76" i="138"/>
  <c r="AH77" i="138"/>
  <c r="AH78" i="138"/>
  <c r="AH79" i="138"/>
  <c r="AH80" i="138"/>
  <c r="AH81" i="138"/>
  <c r="AH82" i="138"/>
  <c r="AH83" i="138"/>
  <c r="AH84" i="138"/>
  <c r="AH85" i="138"/>
  <c r="AH86" i="138"/>
  <c r="AH87" i="138"/>
  <c r="AH88" i="138"/>
  <c r="AH89" i="138"/>
  <c r="AH90" i="138"/>
  <c r="AH91" i="138"/>
  <c r="AH92" i="138"/>
  <c r="AH93" i="138"/>
  <c r="AH94" i="138"/>
  <c r="AH95" i="138"/>
  <c r="AH96" i="138"/>
  <c r="AH97" i="138"/>
  <c r="AH98" i="138"/>
  <c r="AH99" i="138"/>
  <c r="AH100" i="138"/>
  <c r="AH101" i="138"/>
  <c r="AH102" i="138"/>
  <c r="AH103" i="138"/>
  <c r="AH104" i="138"/>
  <c r="AH105" i="138"/>
  <c r="AH106" i="138"/>
  <c r="AH107" i="138"/>
  <c r="AH108" i="138"/>
  <c r="AH109" i="138"/>
  <c r="AH110" i="138"/>
  <c r="AH111" i="138"/>
  <c r="AH112" i="138"/>
  <c r="AH113" i="138"/>
  <c r="AH114" i="138"/>
  <c r="AH115" i="138"/>
  <c r="AH116" i="138"/>
  <c r="AH117" i="138"/>
  <c r="AH118" i="138"/>
  <c r="AH119" i="138"/>
  <c r="AH120" i="138"/>
  <c r="AH121" i="138"/>
  <c r="AH122" i="138"/>
  <c r="AH123" i="138"/>
  <c r="AH124" i="138"/>
  <c r="AH125" i="138"/>
  <c r="AH126" i="138"/>
  <c r="AH127" i="138"/>
  <c r="AH128" i="138"/>
  <c r="AH129" i="138"/>
  <c r="AH130" i="138"/>
  <c r="AH131" i="138"/>
  <c r="AH132" i="138"/>
  <c r="AH133" i="138"/>
  <c r="AH134" i="138"/>
  <c r="AH135" i="138"/>
  <c r="AH136" i="138"/>
  <c r="AH137" i="138"/>
  <c r="AH138" i="138"/>
  <c r="AH139" i="138"/>
  <c r="AH140" i="138"/>
  <c r="AH141" i="138"/>
  <c r="AH142" i="138"/>
  <c r="AH143" i="138"/>
  <c r="AH144" i="138"/>
  <c r="AH145" i="138"/>
  <c r="AH146" i="138"/>
  <c r="AH147" i="138"/>
  <c r="AH148" i="138"/>
  <c r="AH149" i="138"/>
  <c r="AG55" i="138"/>
  <c r="AG56" i="138"/>
  <c r="AG57" i="138"/>
  <c r="AG58" i="138"/>
  <c r="AG59" i="138"/>
  <c r="AG60" i="138"/>
  <c r="AG61" i="138"/>
  <c r="AG62" i="138"/>
  <c r="AG63" i="138"/>
  <c r="AG64" i="138"/>
  <c r="AG65" i="138"/>
  <c r="AG66" i="138"/>
  <c r="AG67" i="138"/>
  <c r="AG68" i="138"/>
  <c r="AG69" i="138"/>
  <c r="AG70" i="138"/>
  <c r="AG71" i="138"/>
  <c r="AG72" i="138"/>
  <c r="AG73" i="138"/>
  <c r="AG74" i="138"/>
  <c r="AG75" i="138"/>
  <c r="AG76" i="138"/>
  <c r="AG77" i="138"/>
  <c r="AG78" i="138"/>
  <c r="AG79" i="138"/>
  <c r="AG80" i="138"/>
  <c r="AG81" i="138"/>
  <c r="AG82" i="138"/>
  <c r="AG83" i="138"/>
  <c r="AG84" i="138"/>
  <c r="AG85" i="138"/>
  <c r="AG86" i="138"/>
  <c r="AG87" i="138"/>
  <c r="AG88" i="138"/>
  <c r="AG89" i="138"/>
  <c r="AG90" i="138"/>
  <c r="AG91" i="138"/>
  <c r="AG92" i="138"/>
  <c r="AG93" i="138"/>
  <c r="AG94" i="138"/>
  <c r="AG95" i="138"/>
  <c r="AG96" i="138"/>
  <c r="AG97" i="138"/>
  <c r="AG98" i="138"/>
  <c r="AG99" i="138"/>
  <c r="AG100" i="138"/>
  <c r="AG101" i="138"/>
  <c r="AG102" i="138"/>
  <c r="AG103" i="138"/>
  <c r="AG104" i="138"/>
  <c r="AG105" i="138"/>
  <c r="AG106" i="138"/>
  <c r="AG107" i="138"/>
  <c r="AG108" i="138"/>
  <c r="AG109" i="138"/>
  <c r="AG110" i="138"/>
  <c r="AG111" i="138"/>
  <c r="AG112" i="138"/>
  <c r="AG113" i="138"/>
  <c r="AG114" i="138"/>
  <c r="AG115" i="138"/>
  <c r="AG116" i="138"/>
  <c r="AG117" i="138"/>
  <c r="AG118" i="138"/>
  <c r="AG119" i="138"/>
  <c r="AG120" i="138"/>
  <c r="AG121" i="138"/>
  <c r="AG122" i="138"/>
  <c r="AG123" i="138"/>
  <c r="AG124" i="138"/>
  <c r="AG125" i="138"/>
  <c r="AG126" i="138"/>
  <c r="AG127" i="138"/>
  <c r="AG128" i="138"/>
  <c r="AG129" i="138"/>
  <c r="AG130" i="138"/>
  <c r="AG131" i="138"/>
  <c r="AG132" i="138"/>
  <c r="AG133" i="138"/>
  <c r="AG134" i="138"/>
  <c r="AG135" i="138"/>
  <c r="AG136" i="138"/>
  <c r="AG137" i="138"/>
  <c r="AG138" i="138"/>
  <c r="AG139" i="138"/>
  <c r="AG140" i="138"/>
  <c r="AG141" i="138"/>
  <c r="AG142" i="138"/>
  <c r="AG143" i="138"/>
  <c r="AG144" i="138"/>
  <c r="AG145" i="138"/>
  <c r="AG146" i="138"/>
  <c r="AG147" i="138"/>
  <c r="AG148" i="138"/>
  <c r="AG149" i="138"/>
  <c r="AI54" i="138"/>
  <c r="AH54" i="138"/>
  <c r="AG54" i="138"/>
  <c r="Q55" i="139"/>
  <c r="Q56" i="139"/>
  <c r="Q57" i="139"/>
  <c r="Q58" i="139"/>
  <c r="Q59" i="139"/>
  <c r="Q60" i="139"/>
  <c r="Q61" i="139"/>
  <c r="Q62" i="139"/>
  <c r="Q63" i="139"/>
  <c r="Q64" i="139"/>
  <c r="Q65" i="139"/>
  <c r="Q66" i="139"/>
  <c r="Q67" i="139"/>
  <c r="Q68" i="139"/>
  <c r="Q69" i="139"/>
  <c r="Q70" i="139"/>
  <c r="Q71" i="139"/>
  <c r="Q72" i="139"/>
  <c r="Q73" i="139"/>
  <c r="Q74" i="139"/>
  <c r="Q75" i="139"/>
  <c r="Q76" i="139"/>
  <c r="Q77" i="139"/>
  <c r="Q78" i="139"/>
  <c r="Q79" i="139"/>
  <c r="Q80" i="139"/>
  <c r="Q81" i="139"/>
  <c r="Q82" i="139"/>
  <c r="Q83" i="139"/>
  <c r="Q84" i="139"/>
  <c r="Q85" i="139"/>
  <c r="Q86" i="139"/>
  <c r="Q87" i="139"/>
  <c r="Q88" i="139"/>
  <c r="Q89" i="139"/>
  <c r="Q90" i="139"/>
  <c r="Q91" i="139"/>
  <c r="Q92" i="139"/>
  <c r="Q93" i="139"/>
  <c r="Q94" i="139"/>
  <c r="Q95" i="139"/>
  <c r="Q96" i="139"/>
  <c r="Q97" i="139"/>
  <c r="Q98" i="139"/>
  <c r="Q99" i="139"/>
  <c r="Q100" i="139"/>
  <c r="Q101" i="139"/>
  <c r="Q102" i="139"/>
  <c r="Q103" i="139"/>
  <c r="Q104" i="139"/>
  <c r="Q105" i="139"/>
  <c r="Q106" i="139"/>
  <c r="Q107" i="139"/>
  <c r="Q108" i="139"/>
  <c r="Q109" i="139"/>
  <c r="Q110" i="139"/>
  <c r="Q111" i="139"/>
  <c r="Q112" i="139"/>
  <c r="Q113" i="139"/>
  <c r="Q114" i="139"/>
  <c r="Q115" i="139"/>
  <c r="Q116" i="139"/>
  <c r="Q117" i="139"/>
  <c r="Q118" i="139"/>
  <c r="Q119" i="139"/>
  <c r="Q120" i="139"/>
  <c r="Q121" i="139"/>
  <c r="Q122" i="139"/>
  <c r="Q123" i="139"/>
  <c r="Q124" i="139"/>
  <c r="Q125" i="139"/>
  <c r="Q126" i="139"/>
  <c r="Q127" i="139"/>
  <c r="Q128" i="139"/>
  <c r="Q129" i="139"/>
  <c r="Q130" i="139"/>
  <c r="Q131" i="139"/>
  <c r="Q132" i="139"/>
  <c r="Q133" i="139"/>
  <c r="Q134" i="139"/>
  <c r="Q135" i="139"/>
  <c r="Q136" i="139"/>
  <c r="Q137" i="139"/>
  <c r="Q138" i="139"/>
  <c r="Q139" i="139"/>
  <c r="Q140" i="139"/>
  <c r="Q141" i="139"/>
  <c r="Q142" i="139"/>
  <c r="Q143" i="139"/>
  <c r="Q144" i="139"/>
  <c r="Q145" i="139"/>
  <c r="Q146" i="139"/>
  <c r="Q147" i="139"/>
  <c r="Q148" i="139"/>
  <c r="Q149" i="139"/>
  <c r="Q54" i="139"/>
  <c r="P55" i="139"/>
  <c r="P56" i="139"/>
  <c r="P57" i="139"/>
  <c r="P58" i="139"/>
  <c r="P59" i="139"/>
  <c r="P60" i="139"/>
  <c r="P61" i="139"/>
  <c r="P62" i="139"/>
  <c r="P63" i="139"/>
  <c r="P64" i="139"/>
  <c r="P65" i="139"/>
  <c r="P66" i="139"/>
  <c r="P67" i="139"/>
  <c r="P68" i="139"/>
  <c r="P69" i="139"/>
  <c r="P70" i="139"/>
  <c r="P71" i="139"/>
  <c r="P72" i="139"/>
  <c r="P73" i="139"/>
  <c r="P74" i="139"/>
  <c r="P75" i="139"/>
  <c r="P76" i="139"/>
  <c r="P77" i="139"/>
  <c r="P78" i="139"/>
  <c r="P79" i="139"/>
  <c r="P80" i="139"/>
  <c r="P81" i="139"/>
  <c r="P82" i="139"/>
  <c r="P83" i="139"/>
  <c r="P84" i="139"/>
  <c r="P85" i="139"/>
  <c r="P86" i="139"/>
  <c r="P87" i="139"/>
  <c r="P88" i="139"/>
  <c r="P89" i="139"/>
  <c r="P90" i="139"/>
  <c r="P91" i="139"/>
  <c r="P92" i="139"/>
  <c r="P93" i="139"/>
  <c r="P94" i="139"/>
  <c r="P95" i="139"/>
  <c r="P96" i="139"/>
  <c r="P97" i="139"/>
  <c r="P98" i="139"/>
  <c r="P99" i="139"/>
  <c r="P100" i="139"/>
  <c r="P101" i="139"/>
  <c r="P102" i="139"/>
  <c r="P103" i="139"/>
  <c r="P104" i="139"/>
  <c r="P105" i="139"/>
  <c r="P106" i="139"/>
  <c r="P107" i="139"/>
  <c r="P108" i="139"/>
  <c r="P109" i="139"/>
  <c r="P110" i="139"/>
  <c r="P111" i="139"/>
  <c r="P112" i="139"/>
  <c r="P113" i="139"/>
  <c r="P114" i="139"/>
  <c r="P115" i="139"/>
  <c r="P116" i="139"/>
  <c r="P117" i="139"/>
  <c r="P118" i="139"/>
  <c r="P119" i="139"/>
  <c r="P120" i="139"/>
  <c r="P121" i="139"/>
  <c r="P122" i="139"/>
  <c r="P123" i="139"/>
  <c r="P124" i="139"/>
  <c r="P125" i="139"/>
  <c r="P126" i="139"/>
  <c r="P127" i="139"/>
  <c r="P128" i="139"/>
  <c r="P129" i="139"/>
  <c r="P130" i="139"/>
  <c r="P131" i="139"/>
  <c r="P132" i="139"/>
  <c r="P133" i="139"/>
  <c r="P134" i="139"/>
  <c r="P135" i="139"/>
  <c r="P136" i="139"/>
  <c r="P137" i="139"/>
  <c r="P138" i="139"/>
  <c r="P139" i="139"/>
  <c r="P140" i="139"/>
  <c r="P141" i="139"/>
  <c r="P142" i="139"/>
  <c r="P143" i="139"/>
  <c r="P144" i="139"/>
  <c r="P145" i="139"/>
  <c r="P146" i="139"/>
  <c r="P147" i="139"/>
  <c r="P148" i="139"/>
  <c r="P149" i="139"/>
  <c r="Q54" i="138"/>
  <c r="P54" i="139"/>
  <c r="P54" i="138"/>
  <c r="O55" i="139"/>
  <c r="O56" i="139"/>
  <c r="O57" i="139"/>
  <c r="O58" i="139"/>
  <c r="O59" i="139"/>
  <c r="O60" i="139"/>
  <c r="O61" i="139"/>
  <c r="O62" i="139"/>
  <c r="O63" i="139"/>
  <c r="O64" i="139"/>
  <c r="O65" i="139"/>
  <c r="O66" i="139"/>
  <c r="O67" i="139"/>
  <c r="O68" i="139"/>
  <c r="O69" i="139"/>
  <c r="O70" i="139"/>
  <c r="O71" i="139"/>
  <c r="O72" i="139"/>
  <c r="O73" i="139"/>
  <c r="O74" i="139"/>
  <c r="O75" i="139"/>
  <c r="O76" i="139"/>
  <c r="O77" i="139"/>
  <c r="O78" i="139"/>
  <c r="O79" i="139"/>
  <c r="O80" i="139"/>
  <c r="O81" i="139"/>
  <c r="O82" i="139"/>
  <c r="O83" i="139"/>
  <c r="O84" i="139"/>
  <c r="O85" i="139"/>
  <c r="O86" i="139"/>
  <c r="O87" i="139"/>
  <c r="O88" i="139"/>
  <c r="O89" i="139"/>
  <c r="O90" i="139"/>
  <c r="O91" i="139"/>
  <c r="O92" i="139"/>
  <c r="O93" i="139"/>
  <c r="O94" i="139"/>
  <c r="O95" i="139"/>
  <c r="O96" i="139"/>
  <c r="O97" i="139"/>
  <c r="O98" i="139"/>
  <c r="O99" i="139"/>
  <c r="O100" i="139"/>
  <c r="O101" i="139"/>
  <c r="O102" i="139"/>
  <c r="O103" i="139"/>
  <c r="O104" i="139"/>
  <c r="O105" i="139"/>
  <c r="O106" i="139"/>
  <c r="O107" i="139"/>
  <c r="O108" i="139"/>
  <c r="O109" i="139"/>
  <c r="O110" i="139"/>
  <c r="O111" i="139"/>
  <c r="O112" i="139"/>
  <c r="O113" i="139"/>
  <c r="O114" i="139"/>
  <c r="O115" i="139"/>
  <c r="O116" i="139"/>
  <c r="O117" i="139"/>
  <c r="O118" i="139"/>
  <c r="O119" i="139"/>
  <c r="O120" i="139"/>
  <c r="O121" i="139"/>
  <c r="O122" i="139"/>
  <c r="O123" i="139"/>
  <c r="O124" i="139"/>
  <c r="O125" i="139"/>
  <c r="O126" i="139"/>
  <c r="O127" i="139"/>
  <c r="O128" i="139"/>
  <c r="O129" i="139"/>
  <c r="O130" i="139"/>
  <c r="O131" i="139"/>
  <c r="O132" i="139"/>
  <c r="O133" i="139"/>
  <c r="O134" i="139"/>
  <c r="O135" i="139"/>
  <c r="O136" i="139"/>
  <c r="O137" i="139"/>
  <c r="O138" i="139"/>
  <c r="O139" i="139"/>
  <c r="O140" i="139"/>
  <c r="O141" i="139"/>
  <c r="O142" i="139"/>
  <c r="O143" i="139"/>
  <c r="O144" i="139"/>
  <c r="O145" i="139"/>
  <c r="O146" i="139"/>
  <c r="O147" i="139"/>
  <c r="O148" i="139"/>
  <c r="O149" i="139"/>
  <c r="O54" i="139"/>
  <c r="Q55" i="138"/>
  <c r="Q56" i="138"/>
  <c r="Q57" i="138"/>
  <c r="Q58" i="138"/>
  <c r="Q59" i="138"/>
  <c r="Q60" i="138"/>
  <c r="Q61" i="138"/>
  <c r="Q62" i="138"/>
  <c r="Q63" i="138"/>
  <c r="Q64" i="138"/>
  <c r="Q65" i="138"/>
  <c r="Q66" i="138"/>
  <c r="Q67" i="138"/>
  <c r="Q68" i="138"/>
  <c r="Q69" i="138"/>
  <c r="Q70" i="138"/>
  <c r="Q71" i="138"/>
  <c r="Q72" i="138"/>
  <c r="Q73" i="138"/>
  <c r="Q74" i="138"/>
  <c r="Q75" i="138"/>
  <c r="Q76" i="138"/>
  <c r="Q77" i="138"/>
  <c r="Q78" i="138"/>
  <c r="Q79" i="138"/>
  <c r="Q80" i="138"/>
  <c r="Q81" i="138"/>
  <c r="Q82" i="138"/>
  <c r="Q83" i="138"/>
  <c r="Q84" i="138"/>
  <c r="Q85" i="138"/>
  <c r="Q86" i="138"/>
  <c r="Q87" i="138"/>
  <c r="Q88" i="138"/>
  <c r="Q89" i="138"/>
  <c r="Q90" i="138"/>
  <c r="Q91" i="138"/>
  <c r="Q92" i="138"/>
  <c r="Q93" i="138"/>
  <c r="Q94" i="138"/>
  <c r="Q95" i="138"/>
  <c r="Q96" i="138"/>
  <c r="Q97" i="138"/>
  <c r="Q98" i="138"/>
  <c r="Q99" i="138"/>
  <c r="Q100" i="138"/>
  <c r="Q101" i="138"/>
  <c r="Q102" i="138"/>
  <c r="Q103" i="138"/>
  <c r="Q104" i="138"/>
  <c r="Q105" i="138"/>
  <c r="Q106" i="138"/>
  <c r="Q107" i="138"/>
  <c r="Q108" i="138"/>
  <c r="Q109" i="138"/>
  <c r="Q110" i="138"/>
  <c r="Q111" i="138"/>
  <c r="Q112" i="138"/>
  <c r="Q113" i="138"/>
  <c r="Q114" i="138"/>
  <c r="Q115" i="138"/>
  <c r="Q116" i="138"/>
  <c r="Q117" i="138"/>
  <c r="Q118" i="138"/>
  <c r="Q119" i="138"/>
  <c r="Q120" i="138"/>
  <c r="Q121" i="138"/>
  <c r="Q122" i="138"/>
  <c r="Q123" i="138"/>
  <c r="Q124" i="138"/>
  <c r="Q125" i="138"/>
  <c r="Q126" i="138"/>
  <c r="Q127" i="138"/>
  <c r="Q128" i="138"/>
  <c r="Q129" i="138"/>
  <c r="Q130" i="138"/>
  <c r="Q131" i="138"/>
  <c r="Q132" i="138"/>
  <c r="Q133" i="138"/>
  <c r="Q134" i="138"/>
  <c r="Q135" i="138"/>
  <c r="Q136" i="138"/>
  <c r="Q137" i="138"/>
  <c r="Q138" i="138"/>
  <c r="Q139" i="138"/>
  <c r="Q140" i="138"/>
  <c r="Q141" i="138"/>
  <c r="Q142" i="138"/>
  <c r="Q143" i="138"/>
  <c r="Q144" i="138"/>
  <c r="Q145" i="138"/>
  <c r="Q146" i="138"/>
  <c r="Q147" i="138"/>
  <c r="Q148" i="138"/>
  <c r="Q149" i="138"/>
  <c r="P55" i="138"/>
  <c r="P56" i="138"/>
  <c r="P57" i="138"/>
  <c r="P58" i="138"/>
  <c r="P59" i="138"/>
  <c r="P60" i="138"/>
  <c r="P61" i="138"/>
  <c r="P62" i="138"/>
  <c r="P63" i="138"/>
  <c r="P64" i="138"/>
  <c r="P65" i="138"/>
  <c r="P66" i="138"/>
  <c r="P67" i="138"/>
  <c r="P68" i="138"/>
  <c r="P69" i="138"/>
  <c r="P70" i="138"/>
  <c r="P71" i="138"/>
  <c r="P72" i="138"/>
  <c r="P73" i="138"/>
  <c r="P74" i="138"/>
  <c r="P75" i="138"/>
  <c r="P76" i="138"/>
  <c r="P77" i="138"/>
  <c r="P78" i="138"/>
  <c r="P79" i="138"/>
  <c r="P80" i="138"/>
  <c r="P81" i="138"/>
  <c r="P82" i="138"/>
  <c r="P83" i="138"/>
  <c r="P84" i="138"/>
  <c r="P85" i="138"/>
  <c r="P86" i="138"/>
  <c r="P87" i="138"/>
  <c r="P88" i="138"/>
  <c r="P89" i="138"/>
  <c r="P90" i="138"/>
  <c r="P91" i="138"/>
  <c r="P92" i="138"/>
  <c r="P93" i="138"/>
  <c r="P94" i="138"/>
  <c r="P95" i="138"/>
  <c r="P96" i="138"/>
  <c r="P97" i="138"/>
  <c r="P98" i="138"/>
  <c r="P99" i="138"/>
  <c r="P100" i="138"/>
  <c r="P101" i="138"/>
  <c r="P102" i="138"/>
  <c r="P103" i="138"/>
  <c r="P104" i="138"/>
  <c r="P105" i="138"/>
  <c r="P106" i="138"/>
  <c r="P107" i="138"/>
  <c r="P108" i="138"/>
  <c r="P109" i="138"/>
  <c r="P110" i="138"/>
  <c r="P111" i="138"/>
  <c r="P112" i="138"/>
  <c r="P113" i="138"/>
  <c r="P114" i="138"/>
  <c r="P115" i="138"/>
  <c r="P116" i="138"/>
  <c r="P117" i="138"/>
  <c r="P118" i="138"/>
  <c r="P119" i="138"/>
  <c r="P120" i="138"/>
  <c r="P121" i="138"/>
  <c r="P122" i="138"/>
  <c r="P123" i="138"/>
  <c r="P124" i="138"/>
  <c r="P125" i="138"/>
  <c r="P126" i="138"/>
  <c r="P127" i="138"/>
  <c r="P128" i="138"/>
  <c r="P129" i="138"/>
  <c r="P130" i="138"/>
  <c r="P131" i="138"/>
  <c r="P132" i="138"/>
  <c r="P133" i="138"/>
  <c r="P134" i="138"/>
  <c r="P135" i="138"/>
  <c r="P136" i="138"/>
  <c r="P137" i="138"/>
  <c r="P138" i="138"/>
  <c r="P139" i="138"/>
  <c r="P140" i="138"/>
  <c r="P141" i="138"/>
  <c r="P142" i="138"/>
  <c r="P143" i="138"/>
  <c r="P144" i="138"/>
  <c r="P145" i="138"/>
  <c r="P146" i="138"/>
  <c r="P147" i="138"/>
  <c r="P148" i="138"/>
  <c r="P149" i="138"/>
  <c r="O55" i="138"/>
  <c r="O56" i="138"/>
  <c r="O57" i="138"/>
  <c r="O58" i="138"/>
  <c r="O59" i="138"/>
  <c r="O60" i="138"/>
  <c r="O61" i="138"/>
  <c r="O62" i="138"/>
  <c r="O63" i="138"/>
  <c r="O64" i="138"/>
  <c r="O65" i="138"/>
  <c r="O66" i="138"/>
  <c r="O67" i="138"/>
  <c r="O68" i="138"/>
  <c r="O69" i="138"/>
  <c r="O70" i="138"/>
  <c r="O71" i="138"/>
  <c r="O72" i="138"/>
  <c r="O73" i="138"/>
  <c r="O74" i="138"/>
  <c r="O75" i="138"/>
  <c r="O76" i="138"/>
  <c r="O77" i="138"/>
  <c r="O78" i="138"/>
  <c r="O79" i="138"/>
  <c r="O80" i="138"/>
  <c r="O81" i="138"/>
  <c r="O82" i="138"/>
  <c r="O83" i="138"/>
  <c r="O84" i="138"/>
  <c r="O85" i="138"/>
  <c r="O86" i="138"/>
  <c r="O87" i="138"/>
  <c r="O88" i="138"/>
  <c r="O89" i="138"/>
  <c r="O90" i="138"/>
  <c r="O91" i="138"/>
  <c r="O92" i="138"/>
  <c r="O93" i="138"/>
  <c r="O94" i="138"/>
  <c r="O95" i="138"/>
  <c r="O96" i="138"/>
  <c r="O97" i="138"/>
  <c r="O98" i="138"/>
  <c r="O99" i="138"/>
  <c r="O100" i="138"/>
  <c r="O101" i="138"/>
  <c r="O102" i="138"/>
  <c r="O103" i="138"/>
  <c r="O104" i="138"/>
  <c r="O105" i="138"/>
  <c r="O106" i="138"/>
  <c r="O107" i="138"/>
  <c r="O108" i="138"/>
  <c r="O109" i="138"/>
  <c r="O110" i="138"/>
  <c r="O111" i="138"/>
  <c r="O112" i="138"/>
  <c r="O113" i="138"/>
  <c r="O114" i="138"/>
  <c r="O115" i="138"/>
  <c r="O116" i="138"/>
  <c r="O117" i="138"/>
  <c r="O118" i="138"/>
  <c r="O119" i="138"/>
  <c r="O120" i="138"/>
  <c r="O121" i="138"/>
  <c r="O122" i="138"/>
  <c r="O123" i="138"/>
  <c r="O124" i="138"/>
  <c r="O125" i="138"/>
  <c r="O126" i="138"/>
  <c r="O127" i="138"/>
  <c r="O128" i="138"/>
  <c r="O129" i="138"/>
  <c r="O130" i="138"/>
  <c r="O131" i="138"/>
  <c r="O132" i="138"/>
  <c r="O133" i="138"/>
  <c r="O134" i="138"/>
  <c r="O135" i="138"/>
  <c r="O136" i="138"/>
  <c r="O137" i="138"/>
  <c r="O138" i="138"/>
  <c r="O139" i="138"/>
  <c r="O140" i="138"/>
  <c r="O141" i="138"/>
  <c r="O142" i="138"/>
  <c r="O143" i="138"/>
  <c r="O144" i="138"/>
  <c r="O145" i="138"/>
  <c r="O146" i="138"/>
  <c r="O147" i="138"/>
  <c r="O148" i="138"/>
  <c r="O149" i="138"/>
  <c r="O54" i="138"/>
  <c r="A3" i="139" l="1"/>
  <c r="A51" i="139" s="1"/>
  <c r="A3" i="138"/>
  <c r="A51" i="138" s="1"/>
  <c r="A18" i="139"/>
  <c r="S51" i="139" s="1"/>
  <c r="A18" i="138"/>
  <c r="S51" i="138" s="1"/>
  <c r="A33" i="139"/>
  <c r="AK51" i="139" s="1"/>
  <c r="A33" i="138"/>
  <c r="AK51" i="138" s="1"/>
  <c r="H5" i="107"/>
  <c r="H6" i="107"/>
  <c r="H7" i="107"/>
  <c r="H8" i="107"/>
  <c r="H9" i="107"/>
  <c r="H10" i="107"/>
  <c r="H11" i="107"/>
  <c r="H12" i="107"/>
  <c r="H13" i="107"/>
  <c r="H14" i="107"/>
  <c r="H15" i="107"/>
  <c r="H16" i="107"/>
  <c r="H17" i="107"/>
  <c r="H18" i="107"/>
  <c r="H19" i="107"/>
  <c r="H20" i="107"/>
  <c r="H21" i="107"/>
  <c r="H22" i="107"/>
  <c r="H23" i="107"/>
  <c r="H24" i="107"/>
  <c r="H25" i="107"/>
  <c r="H26" i="107"/>
  <c r="H27" i="107"/>
  <c r="H28" i="107"/>
  <c r="H29" i="107"/>
  <c r="H30" i="107"/>
  <c r="H31" i="107"/>
  <c r="H32" i="107"/>
  <c r="B6" i="107" l="1"/>
  <c r="B7" i="107"/>
  <c r="B8" i="107"/>
  <c r="B9" i="107"/>
  <c r="B10" i="107"/>
  <c r="B11" i="107"/>
  <c r="B12" i="107"/>
  <c r="B13" i="107"/>
  <c r="B14" i="107"/>
  <c r="B15" i="107"/>
  <c r="B16" i="107"/>
  <c r="B17" i="107"/>
  <c r="B18" i="107"/>
  <c r="B19" i="107"/>
  <c r="B20" i="107"/>
  <c r="B21" i="107"/>
  <c r="B22" i="107"/>
  <c r="B23" i="107"/>
  <c r="B24" i="107"/>
  <c r="B25" i="107"/>
  <c r="B26" i="107"/>
  <c r="B27" i="107"/>
  <c r="B28" i="107"/>
  <c r="B29" i="107"/>
  <c r="B30" i="107"/>
  <c r="B31" i="107"/>
  <c r="B32" i="107"/>
  <c r="B33" i="107"/>
  <c r="B34" i="107"/>
  <c r="N7" i="107" l="1"/>
  <c r="N8" i="107"/>
  <c r="N9" i="107"/>
  <c r="N10" i="107"/>
  <c r="N11" i="107"/>
  <c r="N12" i="107"/>
  <c r="N13" i="107"/>
  <c r="N14" i="107"/>
  <c r="N15" i="107"/>
  <c r="N16" i="107"/>
  <c r="N17" i="107"/>
  <c r="N18" i="107"/>
  <c r="N19" i="107"/>
  <c r="N20" i="107"/>
  <c r="N21" i="107"/>
  <c r="N22" i="107"/>
  <c r="N23" i="107"/>
  <c r="N24" i="107"/>
  <c r="N25" i="107"/>
  <c r="N26" i="107"/>
  <c r="N27" i="107"/>
  <c r="N28" i="107"/>
  <c r="N29" i="107"/>
  <c r="N30" i="107"/>
  <c r="N31" i="107"/>
  <c r="N32" i="107"/>
  <c r="N33" i="107"/>
  <c r="N34" i="107"/>
  <c r="N6" i="107"/>
  <c r="N5" i="107"/>
  <c r="B5" i="107"/>
  <c r="F7" i="7" l="1"/>
  <c r="A30" i="140"/>
  <c r="A5" i="140"/>
  <c r="A31" i="140"/>
  <c r="A6" i="140"/>
  <c r="A7" i="140"/>
  <c r="A32" i="140"/>
  <c r="M24" i="33" l="1"/>
  <c r="K24" i="33"/>
  <c r="I24" i="33"/>
  <c r="H24" i="33"/>
  <c r="G24" i="33"/>
  <c r="E24" i="33"/>
  <c r="D24" i="33"/>
  <c r="C24" i="33"/>
  <c r="L19" i="33"/>
  <c r="I19" i="33"/>
  <c r="H19" i="33"/>
  <c r="E19" i="33"/>
  <c r="D19" i="33"/>
  <c r="L13" i="33"/>
  <c r="K13" i="33"/>
  <c r="J13" i="33"/>
  <c r="H13" i="33"/>
  <c r="G13" i="33"/>
  <c r="F13" i="33"/>
  <c r="D13" i="33"/>
  <c r="C13" i="33"/>
  <c r="M8" i="33"/>
  <c r="L8" i="33"/>
  <c r="K8" i="33"/>
  <c r="I8" i="33"/>
  <c r="H8" i="33"/>
  <c r="E8" i="33"/>
  <c r="C8" i="33"/>
  <c r="K31" i="32"/>
  <c r="G31" i="32"/>
  <c r="M24" i="32"/>
  <c r="I24" i="32"/>
  <c r="F24" i="32"/>
  <c r="E24" i="32"/>
  <c r="B24" i="32"/>
  <c r="I11" i="32"/>
  <c r="E11" i="32"/>
  <c r="M11" i="32"/>
  <c r="J6" i="32"/>
  <c r="E6" i="32"/>
  <c r="H26" i="22"/>
  <c r="G26" i="22"/>
  <c r="C26" i="22"/>
  <c r="I21" i="22"/>
  <c r="H21" i="22"/>
  <c r="M21" i="22"/>
  <c r="J16" i="22"/>
  <c r="I16" i="22"/>
  <c r="E16" i="22"/>
  <c r="B16" i="22"/>
  <c r="G11" i="22"/>
  <c r="G6" i="22"/>
  <c r="C6" i="22"/>
  <c r="J38" i="124"/>
  <c r="H38" i="124"/>
  <c r="J37" i="124"/>
  <c r="H37" i="124"/>
  <c r="J36" i="124"/>
  <c r="H36" i="124"/>
  <c r="J35" i="124"/>
  <c r="H35" i="124"/>
  <c r="J34" i="124"/>
  <c r="H34" i="124"/>
  <c r="J33" i="124"/>
  <c r="H33" i="124"/>
  <c r="J32" i="124"/>
  <c r="H32" i="124"/>
  <c r="J31" i="124"/>
  <c r="H31" i="124"/>
  <c r="L26" i="124"/>
  <c r="J26" i="124"/>
  <c r="L25" i="124"/>
  <c r="J25" i="124"/>
  <c r="L24" i="124"/>
  <c r="J24" i="124"/>
  <c r="L23" i="124"/>
  <c r="J23" i="124"/>
  <c r="L22" i="124"/>
  <c r="J22" i="124"/>
  <c r="H22" i="124"/>
  <c r="L21" i="124"/>
  <c r="J21" i="124"/>
  <c r="H21" i="124"/>
  <c r="L20" i="124"/>
  <c r="J20" i="124"/>
  <c r="H20" i="124"/>
  <c r="L19" i="124"/>
  <c r="J19" i="124"/>
  <c r="H19" i="124"/>
  <c r="L38" i="124"/>
  <c r="I38" i="124"/>
  <c r="M37" i="124"/>
  <c r="L37" i="124"/>
  <c r="I37" i="124"/>
  <c r="M30" i="124"/>
  <c r="L30" i="124"/>
  <c r="K30" i="124"/>
  <c r="J38" i="123"/>
  <c r="H38" i="123"/>
  <c r="J37" i="123"/>
  <c r="H37" i="123"/>
  <c r="J36" i="123"/>
  <c r="H36" i="123"/>
  <c r="J35" i="123"/>
  <c r="H35" i="123"/>
  <c r="J34" i="123"/>
  <c r="H34" i="123"/>
  <c r="J33" i="123"/>
  <c r="H33" i="123"/>
  <c r="J32" i="123"/>
  <c r="H32" i="123"/>
  <c r="J31" i="123"/>
  <c r="H31" i="123"/>
  <c r="L26" i="123"/>
  <c r="J26" i="123"/>
  <c r="L25" i="123"/>
  <c r="J25" i="123"/>
  <c r="L24" i="123"/>
  <c r="J24" i="123"/>
  <c r="L23" i="123"/>
  <c r="J23" i="123"/>
  <c r="L22" i="123"/>
  <c r="J22" i="123"/>
  <c r="H22" i="123"/>
  <c r="L21" i="123"/>
  <c r="J21" i="123"/>
  <c r="H21" i="123"/>
  <c r="L20" i="123"/>
  <c r="J20" i="123"/>
  <c r="H20" i="123"/>
  <c r="L19" i="123"/>
  <c r="J19" i="123"/>
  <c r="H19" i="123"/>
  <c r="M38" i="123"/>
  <c r="L38" i="123"/>
  <c r="K38" i="123"/>
  <c r="I38" i="123"/>
  <c r="M37" i="123"/>
  <c r="L37" i="123"/>
  <c r="K37" i="123"/>
  <c r="I37" i="123"/>
  <c r="M30" i="123"/>
  <c r="L30" i="123"/>
  <c r="K30" i="123"/>
  <c r="J38" i="116"/>
  <c r="H38" i="116"/>
  <c r="J37" i="116"/>
  <c r="H37" i="116"/>
  <c r="J36" i="116"/>
  <c r="H36" i="116"/>
  <c r="J35" i="116"/>
  <c r="H35" i="116"/>
  <c r="J34" i="116"/>
  <c r="H34" i="116"/>
  <c r="J33" i="116"/>
  <c r="H33" i="116"/>
  <c r="J32" i="116"/>
  <c r="H32" i="116"/>
  <c r="J31" i="116"/>
  <c r="H31" i="116"/>
  <c r="L26" i="116"/>
  <c r="J26" i="116"/>
  <c r="L25" i="116"/>
  <c r="J25" i="116"/>
  <c r="L24" i="116"/>
  <c r="J24" i="116"/>
  <c r="L23" i="116"/>
  <c r="J23" i="116"/>
  <c r="L22" i="116"/>
  <c r="J22" i="116"/>
  <c r="H22" i="116"/>
  <c r="L21" i="116"/>
  <c r="J21" i="116"/>
  <c r="H21" i="116"/>
  <c r="L20" i="116"/>
  <c r="J20" i="116"/>
  <c r="H20" i="116"/>
  <c r="L19" i="116"/>
  <c r="J19" i="116"/>
  <c r="H19" i="116"/>
  <c r="M38" i="116"/>
  <c r="L38" i="116"/>
  <c r="K38" i="116"/>
  <c r="I38" i="116"/>
  <c r="M37" i="116"/>
  <c r="L37" i="116"/>
  <c r="K37" i="116"/>
  <c r="I37" i="116"/>
  <c r="M30" i="116"/>
  <c r="L30" i="116"/>
  <c r="K30" i="116"/>
  <c r="J38" i="115"/>
  <c r="H38" i="115"/>
  <c r="J37" i="115"/>
  <c r="H37" i="115"/>
  <c r="J36" i="115"/>
  <c r="H36" i="115"/>
  <c r="J35" i="115"/>
  <c r="H35" i="115"/>
  <c r="J34" i="115"/>
  <c r="H34" i="115"/>
  <c r="J33" i="115"/>
  <c r="H33" i="115"/>
  <c r="J32" i="115"/>
  <c r="H32" i="115"/>
  <c r="J31" i="115"/>
  <c r="H31" i="115"/>
  <c r="L26" i="115"/>
  <c r="J26" i="115"/>
  <c r="L25" i="115"/>
  <c r="J25" i="115"/>
  <c r="L24" i="115"/>
  <c r="J24" i="115"/>
  <c r="L23" i="115"/>
  <c r="J23" i="115"/>
  <c r="L22" i="115"/>
  <c r="J22" i="115"/>
  <c r="H22" i="115"/>
  <c r="L21" i="115"/>
  <c r="J21" i="115"/>
  <c r="H21" i="115"/>
  <c r="L20" i="115"/>
  <c r="J20" i="115"/>
  <c r="H20" i="115"/>
  <c r="L19" i="115"/>
  <c r="J19" i="115"/>
  <c r="H19" i="115"/>
  <c r="M38" i="115"/>
  <c r="L38" i="115"/>
  <c r="K38" i="115"/>
  <c r="I38" i="115"/>
  <c r="M37" i="115"/>
  <c r="K37" i="115"/>
  <c r="I37" i="115"/>
  <c r="M30" i="115"/>
  <c r="L30" i="115"/>
  <c r="K30" i="115"/>
  <c r="J38" i="121"/>
  <c r="H38" i="121"/>
  <c r="J37" i="121"/>
  <c r="H37" i="121"/>
  <c r="J36" i="121"/>
  <c r="H36" i="121"/>
  <c r="J35" i="121"/>
  <c r="H35" i="121"/>
  <c r="J34" i="121"/>
  <c r="H34" i="121"/>
  <c r="J33" i="121"/>
  <c r="H33" i="121"/>
  <c r="J32" i="121"/>
  <c r="H32" i="121"/>
  <c r="J31" i="121"/>
  <c r="H31" i="121"/>
  <c r="L26" i="121"/>
  <c r="J26" i="121"/>
  <c r="L25" i="121"/>
  <c r="J25" i="121"/>
  <c r="L24" i="121"/>
  <c r="J24" i="121"/>
  <c r="L23" i="121"/>
  <c r="J23" i="121"/>
  <c r="L22" i="121"/>
  <c r="J22" i="121"/>
  <c r="H22" i="121"/>
  <c r="L21" i="121"/>
  <c r="J21" i="121"/>
  <c r="H21" i="121"/>
  <c r="L20" i="121"/>
  <c r="J20" i="121"/>
  <c r="H20" i="121"/>
  <c r="L19" i="121"/>
  <c r="J19" i="121"/>
  <c r="H19" i="121"/>
  <c r="M38" i="121"/>
  <c r="L38" i="121"/>
  <c r="K38" i="121"/>
  <c r="I38" i="121"/>
  <c r="M37" i="121"/>
  <c r="L37" i="121"/>
  <c r="K37" i="121"/>
  <c r="I37" i="121"/>
  <c r="M30" i="121"/>
  <c r="L30" i="121"/>
  <c r="K30" i="121"/>
  <c r="J38" i="114"/>
  <c r="H38" i="114"/>
  <c r="J37" i="114"/>
  <c r="H37" i="114"/>
  <c r="J36" i="114"/>
  <c r="H36" i="114"/>
  <c r="J35" i="114"/>
  <c r="H35" i="114"/>
  <c r="J34" i="114"/>
  <c r="H34" i="114"/>
  <c r="J33" i="114"/>
  <c r="H33" i="114"/>
  <c r="J32" i="114"/>
  <c r="H32" i="114"/>
  <c r="J31" i="114"/>
  <c r="H31" i="114"/>
  <c r="L26" i="114"/>
  <c r="J26" i="114"/>
  <c r="L25" i="114"/>
  <c r="J25" i="114"/>
  <c r="L24" i="114"/>
  <c r="J24" i="114"/>
  <c r="L23" i="114"/>
  <c r="J23" i="114"/>
  <c r="L22" i="114"/>
  <c r="J22" i="114"/>
  <c r="H22" i="114"/>
  <c r="L21" i="114"/>
  <c r="J21" i="114"/>
  <c r="H21" i="114"/>
  <c r="L20" i="114"/>
  <c r="J20" i="114"/>
  <c r="H20" i="114"/>
  <c r="L19" i="114"/>
  <c r="J19" i="114"/>
  <c r="H19" i="114"/>
  <c r="M38" i="114"/>
  <c r="L38" i="114"/>
  <c r="K38" i="114"/>
  <c r="I38" i="114"/>
  <c r="M37" i="114"/>
  <c r="K37" i="114"/>
  <c r="I37" i="114"/>
  <c r="M30" i="114"/>
  <c r="L30" i="114"/>
  <c r="K30" i="114"/>
  <c r="J38" i="120"/>
  <c r="H38" i="120"/>
  <c r="J37" i="120"/>
  <c r="H37" i="120"/>
  <c r="J36" i="120"/>
  <c r="H36" i="120"/>
  <c r="J35" i="120"/>
  <c r="H35" i="120"/>
  <c r="J34" i="120"/>
  <c r="H34" i="120"/>
  <c r="J33" i="120"/>
  <c r="H33" i="120"/>
  <c r="J32" i="120"/>
  <c r="H32" i="120"/>
  <c r="J31" i="120"/>
  <c r="H31" i="120"/>
  <c r="L26" i="120"/>
  <c r="J26" i="120"/>
  <c r="L25" i="120"/>
  <c r="J25" i="120"/>
  <c r="L24" i="120"/>
  <c r="J24" i="120"/>
  <c r="L23" i="120"/>
  <c r="J23" i="120"/>
  <c r="L22" i="120"/>
  <c r="J22" i="120"/>
  <c r="H22" i="120"/>
  <c r="L21" i="120"/>
  <c r="J21" i="120"/>
  <c r="H21" i="120"/>
  <c r="L20" i="120"/>
  <c r="J20" i="120"/>
  <c r="H20" i="120"/>
  <c r="L19" i="120"/>
  <c r="J19" i="120"/>
  <c r="H19" i="120"/>
  <c r="M38" i="120"/>
  <c r="L38" i="120"/>
  <c r="K38" i="120"/>
  <c r="I38" i="120"/>
  <c r="M37" i="120"/>
  <c r="L37" i="120"/>
  <c r="K37" i="120"/>
  <c r="I37" i="120"/>
  <c r="M30" i="120"/>
  <c r="L30" i="120"/>
  <c r="K30" i="120"/>
  <c r="J38" i="113"/>
  <c r="H38" i="113"/>
  <c r="J37" i="113"/>
  <c r="H37" i="113"/>
  <c r="J36" i="113"/>
  <c r="H36" i="113"/>
  <c r="J35" i="113"/>
  <c r="H35" i="113"/>
  <c r="J34" i="113"/>
  <c r="H34" i="113"/>
  <c r="J33" i="113"/>
  <c r="H33" i="113"/>
  <c r="J32" i="113"/>
  <c r="H32" i="113"/>
  <c r="J31" i="113"/>
  <c r="H31" i="113"/>
  <c r="L26" i="113"/>
  <c r="J26" i="113"/>
  <c r="L25" i="113"/>
  <c r="J25" i="113"/>
  <c r="L24" i="113"/>
  <c r="J24" i="113"/>
  <c r="L23" i="113"/>
  <c r="J23" i="113"/>
  <c r="L22" i="113"/>
  <c r="J22" i="113"/>
  <c r="H22" i="113"/>
  <c r="L21" i="113"/>
  <c r="J21" i="113"/>
  <c r="H21" i="113"/>
  <c r="L20" i="113"/>
  <c r="J20" i="113"/>
  <c r="H20" i="113"/>
  <c r="L19" i="113"/>
  <c r="J19" i="113"/>
  <c r="H19" i="113"/>
  <c r="M38" i="113"/>
  <c r="L38" i="113"/>
  <c r="K38" i="113"/>
  <c r="I38" i="113"/>
  <c r="M37" i="113"/>
  <c r="L37" i="113"/>
  <c r="I37" i="113"/>
  <c r="M30" i="113"/>
  <c r="L30" i="113"/>
  <c r="K30" i="113"/>
  <c r="J38" i="119"/>
  <c r="H38" i="119"/>
  <c r="J37" i="119"/>
  <c r="H37" i="119"/>
  <c r="J36" i="119"/>
  <c r="H36" i="119"/>
  <c r="J35" i="119"/>
  <c r="H35" i="119"/>
  <c r="J34" i="119"/>
  <c r="H34" i="119"/>
  <c r="J33" i="119"/>
  <c r="H33" i="119"/>
  <c r="J32" i="119"/>
  <c r="H32" i="119"/>
  <c r="J31" i="119"/>
  <c r="H31" i="119"/>
  <c r="L26" i="119"/>
  <c r="J26" i="119"/>
  <c r="L25" i="119"/>
  <c r="J25" i="119"/>
  <c r="L24" i="119"/>
  <c r="J24" i="119"/>
  <c r="L23" i="119"/>
  <c r="J23" i="119"/>
  <c r="L22" i="119"/>
  <c r="J22" i="119"/>
  <c r="H22" i="119"/>
  <c r="L21" i="119"/>
  <c r="J21" i="119"/>
  <c r="H21" i="119"/>
  <c r="L20" i="119"/>
  <c r="J20" i="119"/>
  <c r="H20" i="119"/>
  <c r="L19" i="119"/>
  <c r="J19" i="119"/>
  <c r="H19" i="119"/>
  <c r="M38" i="119"/>
  <c r="L38" i="119"/>
  <c r="K38" i="119"/>
  <c r="I38" i="119"/>
  <c r="M37" i="119"/>
  <c r="L37" i="119"/>
  <c r="I37" i="119"/>
  <c r="M30" i="119"/>
  <c r="L30" i="119"/>
  <c r="K30" i="119"/>
  <c r="J38" i="117"/>
  <c r="H38" i="117"/>
  <c r="J37" i="117"/>
  <c r="H37" i="117"/>
  <c r="J36" i="117"/>
  <c r="H36" i="117"/>
  <c r="J35" i="117"/>
  <c r="H35" i="117"/>
  <c r="J34" i="117"/>
  <c r="H34" i="117"/>
  <c r="J33" i="117"/>
  <c r="H33" i="117"/>
  <c r="J32" i="117"/>
  <c r="H32" i="117"/>
  <c r="J31" i="117"/>
  <c r="H31" i="117"/>
  <c r="L26" i="117"/>
  <c r="J26" i="117"/>
  <c r="L25" i="117"/>
  <c r="J25" i="117"/>
  <c r="L24" i="117"/>
  <c r="J24" i="117"/>
  <c r="L23" i="117"/>
  <c r="J23" i="117"/>
  <c r="L22" i="117"/>
  <c r="J22" i="117"/>
  <c r="H22" i="117"/>
  <c r="L21" i="117"/>
  <c r="J21" i="117"/>
  <c r="H21" i="117"/>
  <c r="L20" i="117"/>
  <c r="J20" i="117"/>
  <c r="H20" i="117"/>
  <c r="L19" i="117"/>
  <c r="J19" i="117"/>
  <c r="H19" i="117"/>
  <c r="M38" i="117"/>
  <c r="L38" i="117"/>
  <c r="K38" i="117"/>
  <c r="I38" i="117"/>
  <c r="M37" i="117"/>
  <c r="L37" i="117"/>
  <c r="I37" i="117"/>
  <c r="M30" i="117"/>
  <c r="L30" i="117"/>
  <c r="K30" i="117"/>
  <c r="J38" i="112"/>
  <c r="H38" i="112"/>
  <c r="J37" i="112"/>
  <c r="H37" i="112"/>
  <c r="J36" i="112"/>
  <c r="H36" i="112"/>
  <c r="J35" i="112"/>
  <c r="H35" i="112"/>
  <c r="J34" i="112"/>
  <c r="H34" i="112"/>
  <c r="J33" i="112"/>
  <c r="H33" i="112"/>
  <c r="J32" i="112"/>
  <c r="H32" i="112"/>
  <c r="J31" i="112"/>
  <c r="H31" i="112"/>
  <c r="L26" i="112"/>
  <c r="J26" i="112"/>
  <c r="L25" i="112"/>
  <c r="J25" i="112"/>
  <c r="L24" i="112"/>
  <c r="J24" i="112"/>
  <c r="L23" i="112"/>
  <c r="J23" i="112"/>
  <c r="L22" i="112"/>
  <c r="J22" i="112"/>
  <c r="H22" i="112"/>
  <c r="L21" i="112"/>
  <c r="J21" i="112"/>
  <c r="H21" i="112"/>
  <c r="L20" i="112"/>
  <c r="J20" i="112"/>
  <c r="H20" i="112"/>
  <c r="L19" i="112"/>
  <c r="J19" i="112"/>
  <c r="H19" i="112"/>
  <c r="M38" i="112"/>
  <c r="L38" i="112"/>
  <c r="K38" i="112"/>
  <c r="I38" i="112"/>
  <c r="M37" i="112"/>
  <c r="L37" i="112"/>
  <c r="I37" i="112"/>
  <c r="M30" i="112"/>
  <c r="L30" i="112"/>
  <c r="K30" i="112"/>
  <c r="J38" i="118"/>
  <c r="H38" i="118"/>
  <c r="J37" i="118"/>
  <c r="H37" i="118"/>
  <c r="J36" i="118"/>
  <c r="H36" i="118"/>
  <c r="J35" i="118"/>
  <c r="H35" i="118"/>
  <c r="J34" i="118"/>
  <c r="H34" i="118"/>
  <c r="J33" i="118"/>
  <c r="H33" i="118"/>
  <c r="J32" i="118"/>
  <c r="H32" i="118"/>
  <c r="J31" i="118"/>
  <c r="H31" i="118"/>
  <c r="L26" i="118"/>
  <c r="J26" i="118"/>
  <c r="L25" i="118"/>
  <c r="J25" i="118"/>
  <c r="L24" i="118"/>
  <c r="J24" i="118"/>
  <c r="L23" i="118"/>
  <c r="J23" i="118"/>
  <c r="L22" i="118"/>
  <c r="J22" i="118"/>
  <c r="H22" i="118"/>
  <c r="L21" i="118"/>
  <c r="J21" i="118"/>
  <c r="H21" i="118"/>
  <c r="L20" i="118"/>
  <c r="J20" i="118"/>
  <c r="H20" i="118"/>
  <c r="L19" i="118"/>
  <c r="J19" i="118"/>
  <c r="H19" i="118"/>
  <c r="M38" i="118"/>
  <c r="L38" i="118"/>
  <c r="K38" i="118"/>
  <c r="I38" i="118"/>
  <c r="M37" i="118"/>
  <c r="L37" i="118"/>
  <c r="I37" i="118"/>
  <c r="M30" i="118"/>
  <c r="L30" i="118"/>
  <c r="K30" i="118"/>
  <c r="J38" i="111"/>
  <c r="H38" i="111"/>
  <c r="J37" i="111"/>
  <c r="H37" i="111"/>
  <c r="J36" i="111"/>
  <c r="H36" i="111"/>
  <c r="J35" i="111"/>
  <c r="H35" i="111"/>
  <c r="J34" i="111"/>
  <c r="H34" i="111"/>
  <c r="J33" i="111"/>
  <c r="H33" i="111"/>
  <c r="J32" i="111"/>
  <c r="H32" i="111"/>
  <c r="J31" i="111"/>
  <c r="H31" i="111"/>
  <c r="L26" i="111"/>
  <c r="J26" i="111"/>
  <c r="L25" i="111"/>
  <c r="J25" i="111"/>
  <c r="L24" i="111"/>
  <c r="J24" i="111"/>
  <c r="L23" i="111"/>
  <c r="J23" i="111"/>
  <c r="L22" i="111"/>
  <c r="J22" i="111"/>
  <c r="H22" i="111"/>
  <c r="L21" i="111"/>
  <c r="J21" i="111"/>
  <c r="H21" i="111"/>
  <c r="L20" i="111"/>
  <c r="J20" i="111"/>
  <c r="H20" i="111"/>
  <c r="L19" i="111"/>
  <c r="J19" i="111"/>
  <c r="H19" i="111"/>
  <c r="M38" i="111"/>
  <c r="L38" i="111"/>
  <c r="K38" i="111"/>
  <c r="I38" i="111"/>
  <c r="M37" i="111"/>
  <c r="L37" i="111"/>
  <c r="K37" i="111"/>
  <c r="I37" i="111"/>
  <c r="M30" i="111"/>
  <c r="L30" i="111"/>
  <c r="K30" i="111"/>
  <c r="J39" i="122"/>
  <c r="H39" i="122"/>
  <c r="J38" i="122"/>
  <c r="H38" i="122"/>
  <c r="J37" i="122"/>
  <c r="H37" i="122"/>
  <c r="J36" i="122"/>
  <c r="H36" i="122"/>
  <c r="J35" i="122"/>
  <c r="H35" i="122"/>
  <c r="J34" i="122"/>
  <c r="H34" i="122"/>
  <c r="J33" i="122"/>
  <c r="H33" i="122"/>
  <c r="J32" i="122"/>
  <c r="H32" i="122"/>
  <c r="L27" i="122"/>
  <c r="J27" i="122"/>
  <c r="L26" i="122"/>
  <c r="J26" i="122"/>
  <c r="L25" i="122"/>
  <c r="J25" i="122"/>
  <c r="L24" i="122"/>
  <c r="J24" i="122"/>
  <c r="L23" i="122"/>
  <c r="J23" i="122"/>
  <c r="H23" i="122"/>
  <c r="L22" i="122"/>
  <c r="J22" i="122"/>
  <c r="H22" i="122"/>
  <c r="L21" i="122"/>
  <c r="J21" i="122"/>
  <c r="H21" i="122"/>
  <c r="L20" i="122"/>
  <c r="J20" i="122"/>
  <c r="H20" i="122"/>
  <c r="M39" i="122"/>
  <c r="L39" i="122"/>
  <c r="K39" i="122"/>
  <c r="I39" i="122"/>
  <c r="M38" i="122"/>
  <c r="L38" i="122"/>
  <c r="K38" i="122"/>
  <c r="I38" i="122"/>
  <c r="M31" i="122"/>
  <c r="L31" i="122"/>
  <c r="K31" i="122"/>
  <c r="N39" i="53"/>
  <c r="M39" i="53"/>
  <c r="L39" i="53"/>
  <c r="K39" i="53"/>
  <c r="J39" i="53"/>
  <c r="I39" i="53"/>
  <c r="H39" i="53"/>
  <c r="G39" i="53"/>
  <c r="F39" i="53"/>
  <c r="E39" i="53"/>
  <c r="D39" i="53"/>
  <c r="C39" i="53"/>
  <c r="B39" i="53"/>
  <c r="N31" i="53"/>
  <c r="M47" i="53"/>
  <c r="L47" i="53"/>
  <c r="K47" i="53"/>
  <c r="J47" i="53"/>
  <c r="I47" i="53"/>
  <c r="H47" i="53"/>
  <c r="G47" i="53"/>
  <c r="F47" i="53"/>
  <c r="E47" i="53"/>
  <c r="D47" i="53"/>
  <c r="C47" i="53"/>
  <c r="B47" i="53"/>
  <c r="M45" i="53"/>
  <c r="L45" i="53"/>
  <c r="K45" i="53"/>
  <c r="J45" i="53"/>
  <c r="I45" i="53"/>
  <c r="H45" i="53"/>
  <c r="G45" i="53"/>
  <c r="F45" i="53"/>
  <c r="E45" i="53"/>
  <c r="D45" i="53"/>
  <c r="C45" i="53"/>
  <c r="M44" i="53"/>
  <c r="L44" i="53"/>
  <c r="K44" i="53"/>
  <c r="J44" i="53"/>
  <c r="I44" i="53"/>
  <c r="H44" i="53"/>
  <c r="G44" i="53"/>
  <c r="F44" i="53"/>
  <c r="E44" i="53"/>
  <c r="D44" i="53"/>
  <c r="C44" i="53"/>
  <c r="M43" i="53"/>
  <c r="L43" i="53"/>
  <c r="K43" i="53"/>
  <c r="J43" i="53"/>
  <c r="I43" i="53"/>
  <c r="H43" i="53"/>
  <c r="G43" i="53"/>
  <c r="F43" i="53"/>
  <c r="E43" i="53"/>
  <c r="D43" i="53"/>
  <c r="C43" i="53"/>
  <c r="M42" i="53"/>
  <c r="L42" i="53"/>
  <c r="K42" i="53"/>
  <c r="J42" i="53"/>
  <c r="I42" i="53"/>
  <c r="H42" i="53"/>
  <c r="G42" i="53"/>
  <c r="F42" i="53"/>
  <c r="E42" i="53"/>
  <c r="D42" i="53"/>
  <c r="C42" i="53"/>
  <c r="B42" i="53"/>
  <c r="M41" i="53"/>
  <c r="L41" i="53"/>
  <c r="K41" i="53"/>
  <c r="J41" i="53"/>
  <c r="I41" i="53"/>
  <c r="H41" i="53"/>
  <c r="G41" i="53"/>
  <c r="F41" i="53"/>
  <c r="E41" i="53"/>
  <c r="D41" i="53"/>
  <c r="C41" i="53"/>
  <c r="M38" i="53"/>
  <c r="L38" i="53"/>
  <c r="J38" i="53"/>
  <c r="I38" i="53"/>
  <c r="H38" i="53"/>
  <c r="F38" i="53"/>
  <c r="E38" i="53"/>
  <c r="D38" i="53"/>
  <c r="M37" i="53"/>
  <c r="L37" i="53"/>
  <c r="K37" i="53"/>
  <c r="J37" i="53"/>
  <c r="I37" i="53"/>
  <c r="H37" i="53"/>
  <c r="G37" i="53"/>
  <c r="F37" i="53"/>
  <c r="E37" i="53"/>
  <c r="D37" i="53"/>
  <c r="C37" i="53"/>
  <c r="B37" i="53"/>
  <c r="M35" i="53"/>
  <c r="L35" i="53"/>
  <c r="K35" i="53"/>
  <c r="J35" i="53"/>
  <c r="I35" i="53"/>
  <c r="H35" i="53"/>
  <c r="G35" i="53"/>
  <c r="F35" i="53"/>
  <c r="E35" i="53"/>
  <c r="D35" i="53"/>
  <c r="C35" i="53"/>
  <c r="M34" i="53"/>
  <c r="L34" i="53"/>
  <c r="K34" i="53"/>
  <c r="J34" i="53"/>
  <c r="I34" i="53"/>
  <c r="H34" i="53"/>
  <c r="G34" i="53"/>
  <c r="F34" i="53"/>
  <c r="E34" i="53"/>
  <c r="D34" i="53"/>
  <c r="C34" i="53"/>
  <c r="M33" i="53"/>
  <c r="K33" i="53"/>
  <c r="J33" i="53"/>
  <c r="I33" i="53"/>
  <c r="G33" i="53"/>
  <c r="F33" i="53"/>
  <c r="E33" i="53"/>
  <c r="C33" i="53"/>
  <c r="B33" i="53"/>
  <c r="M32" i="53"/>
  <c r="L32" i="53"/>
  <c r="K32" i="53"/>
  <c r="J32" i="53"/>
  <c r="I32" i="53"/>
  <c r="H32" i="53"/>
  <c r="G32" i="53"/>
  <c r="F32" i="53"/>
  <c r="E32" i="53"/>
  <c r="D32" i="53"/>
  <c r="C32" i="53"/>
  <c r="B32" i="53"/>
  <c r="G41" i="7"/>
  <c r="E41" i="7"/>
  <c r="D41" i="7"/>
  <c r="C41" i="7"/>
  <c r="E40" i="7"/>
  <c r="C40" i="7"/>
  <c r="J19" i="33" l="1"/>
  <c r="F41" i="7"/>
  <c r="J24" i="32"/>
  <c r="B40" i="7"/>
  <c r="F6" i="32"/>
  <c r="I6" i="32"/>
  <c r="J11" i="22"/>
  <c r="F40" i="7"/>
  <c r="G8" i="33"/>
  <c r="G7" i="33" s="1"/>
  <c r="F19" i="33"/>
  <c r="D8" i="33"/>
  <c r="D7" i="33" s="1"/>
  <c r="G40" i="7"/>
  <c r="M6" i="32"/>
  <c r="B41" i="7"/>
  <c r="M19" i="33"/>
  <c r="M18" i="33" s="1"/>
  <c r="F16" i="22"/>
  <c r="D21" i="22"/>
  <c r="C11" i="22"/>
  <c r="D26" i="22"/>
  <c r="C31" i="32"/>
  <c r="E21" i="22"/>
  <c r="L24" i="33"/>
  <c r="L18" i="33" s="1"/>
  <c r="F11" i="22"/>
  <c r="M6" i="53"/>
  <c r="D40" i="7"/>
  <c r="M41" i="7"/>
  <c r="K41" i="7"/>
  <c r="L41" i="7"/>
  <c r="M40" i="7"/>
  <c r="K40" i="7"/>
  <c r="L40" i="7"/>
  <c r="K26" i="22"/>
  <c r="M16" i="22"/>
  <c r="L21" i="22"/>
  <c r="L26" i="22"/>
  <c r="K6" i="22"/>
  <c r="K11" i="22"/>
  <c r="H18" i="77"/>
  <c r="I18" i="77"/>
  <c r="H41" i="7"/>
  <c r="I41" i="7"/>
  <c r="J41" i="7"/>
  <c r="H40" i="7"/>
  <c r="I40" i="7"/>
  <c r="J40" i="7"/>
  <c r="H7" i="46"/>
  <c r="H18" i="33"/>
  <c r="D18" i="33"/>
  <c r="L7" i="33"/>
  <c r="N24" i="7"/>
  <c r="N25" i="7"/>
  <c r="B12" i="53"/>
  <c r="B36" i="53" s="1"/>
  <c r="C31" i="46"/>
  <c r="G31" i="46"/>
  <c r="K31" i="46"/>
  <c r="O31" i="46"/>
  <c r="D31" i="46"/>
  <c r="B30" i="46" s="1"/>
  <c r="E26" i="140" s="1"/>
  <c r="N27" i="22"/>
  <c r="N29" i="22"/>
  <c r="N30" i="22"/>
  <c r="C7" i="33"/>
  <c r="H31" i="46"/>
  <c r="P31" i="46"/>
  <c r="D7" i="46"/>
  <c r="B6" i="46" s="1"/>
  <c r="E27" i="140" s="1"/>
  <c r="L7" i="46"/>
  <c r="P7" i="46"/>
  <c r="L31" i="46"/>
  <c r="B31" i="46"/>
  <c r="F31" i="46"/>
  <c r="N31" i="46"/>
  <c r="J31" i="46"/>
  <c r="E7" i="46"/>
  <c r="I7" i="46"/>
  <c r="M7" i="46"/>
  <c r="B7" i="46"/>
  <c r="J7" i="46"/>
  <c r="F7" i="46"/>
  <c r="N7" i="46"/>
  <c r="G6" i="53"/>
  <c r="C7" i="46"/>
  <c r="G7" i="46"/>
  <c r="K7" i="46"/>
  <c r="O7" i="46"/>
  <c r="E31" i="46"/>
  <c r="I31" i="46"/>
  <c r="M31" i="46"/>
  <c r="H5" i="47"/>
  <c r="I5" i="47"/>
  <c r="E6" i="53"/>
  <c r="D12" i="53"/>
  <c r="D36" i="53" s="1"/>
  <c r="F12" i="53"/>
  <c r="F36" i="53" s="1"/>
  <c r="L12" i="53"/>
  <c r="L36" i="53" s="1"/>
  <c r="E18" i="33"/>
  <c r="I18" i="33"/>
  <c r="N25" i="33"/>
  <c r="N27" i="33"/>
  <c r="N28" i="33"/>
  <c r="N32" i="32"/>
  <c r="N33" i="32"/>
  <c r="K7" i="33"/>
  <c r="C6" i="53"/>
  <c r="J12" i="53"/>
  <c r="J36" i="53" s="1"/>
  <c r="N9" i="53"/>
  <c r="N34" i="53" s="1"/>
  <c r="N10" i="53"/>
  <c r="N35" i="53" s="1"/>
  <c r="N14" i="53"/>
  <c r="N38" i="53" s="1"/>
  <c r="N18" i="53"/>
  <c r="N41" i="53" s="1"/>
  <c r="K6" i="53"/>
  <c r="H12" i="53"/>
  <c r="H36" i="53" s="1"/>
  <c r="K25" i="124"/>
  <c r="N13" i="22"/>
  <c r="N14" i="22"/>
  <c r="N15" i="22"/>
  <c r="K25" i="113"/>
  <c r="N34" i="32"/>
  <c r="N35" i="32"/>
  <c r="N36" i="32"/>
  <c r="N37" i="32"/>
  <c r="N38" i="32"/>
  <c r="N39" i="32"/>
  <c r="N20" i="53"/>
  <c r="N43" i="53" s="1"/>
  <c r="C12" i="53"/>
  <c r="C36" i="53" s="1"/>
  <c r="G12" i="53"/>
  <c r="G36" i="53" s="1"/>
  <c r="K12" i="53"/>
  <c r="K36" i="53" s="1"/>
  <c r="K27" i="122"/>
  <c r="K26" i="111"/>
  <c r="K26" i="118"/>
  <c r="K26" i="117"/>
  <c r="K26" i="120"/>
  <c r="K25" i="114"/>
  <c r="L37" i="114"/>
  <c r="K25" i="115"/>
  <c r="L37" i="115"/>
  <c r="K26" i="123"/>
  <c r="D6" i="22"/>
  <c r="H6" i="22"/>
  <c r="L6" i="22"/>
  <c r="E11" i="22"/>
  <c r="I11" i="22"/>
  <c r="M11" i="22"/>
  <c r="N17" i="22"/>
  <c r="N18" i="22"/>
  <c r="N19" i="22"/>
  <c r="N20" i="22"/>
  <c r="C21" i="22"/>
  <c r="G21" i="22"/>
  <c r="K21" i="22"/>
  <c r="N12" i="32"/>
  <c r="N13" i="32"/>
  <c r="N14" i="32"/>
  <c r="B11" i="32"/>
  <c r="F11" i="32"/>
  <c r="J11" i="32"/>
  <c r="N16" i="32"/>
  <c r="N17" i="32"/>
  <c r="C24" i="32"/>
  <c r="G24" i="32"/>
  <c r="E23" i="32" s="1"/>
  <c r="K24" i="32"/>
  <c r="D31" i="32"/>
  <c r="H31" i="32"/>
  <c r="L31" i="32"/>
  <c r="E13" i="33"/>
  <c r="E7" i="33" s="1"/>
  <c r="I13" i="33"/>
  <c r="I7" i="33" s="1"/>
  <c r="M13" i="33"/>
  <c r="M7" i="33" s="1"/>
  <c r="N20" i="33"/>
  <c r="N21" i="33"/>
  <c r="N22" i="33"/>
  <c r="N23" i="33"/>
  <c r="K25" i="112"/>
  <c r="K25" i="119"/>
  <c r="K26" i="114"/>
  <c r="K26" i="115"/>
  <c r="M38" i="124"/>
  <c r="E6" i="22"/>
  <c r="I6" i="22"/>
  <c r="M6" i="22"/>
  <c r="C16" i="22"/>
  <c r="G16" i="22"/>
  <c r="K16" i="22"/>
  <c r="E26" i="22"/>
  <c r="I26" i="22"/>
  <c r="M26" i="22"/>
  <c r="N7" i="32"/>
  <c r="N8" i="32"/>
  <c r="N9" i="32"/>
  <c r="C11" i="32"/>
  <c r="G11" i="32"/>
  <c r="K11" i="32"/>
  <c r="D24" i="32"/>
  <c r="H24" i="32"/>
  <c r="L24" i="32"/>
  <c r="E31" i="32"/>
  <c r="I31" i="32"/>
  <c r="M31" i="32"/>
  <c r="N14" i="33"/>
  <c r="N15" i="33"/>
  <c r="N16" i="33"/>
  <c r="N17" i="33"/>
  <c r="C19" i="33"/>
  <c r="C18" i="33" s="1"/>
  <c r="G19" i="33"/>
  <c r="G18" i="33" s="1"/>
  <c r="K19" i="33"/>
  <c r="K18" i="33" s="1"/>
  <c r="K26" i="112"/>
  <c r="K26" i="119"/>
  <c r="K25" i="121"/>
  <c r="K25" i="116"/>
  <c r="K37" i="124"/>
  <c r="N7" i="22"/>
  <c r="B6" i="22"/>
  <c r="F6" i="22"/>
  <c r="J6" i="22"/>
  <c r="N10" i="22"/>
  <c r="D16" i="22"/>
  <c r="H16" i="22"/>
  <c r="L16" i="22"/>
  <c r="B26" i="22"/>
  <c r="F26" i="22"/>
  <c r="J26" i="22"/>
  <c r="C6" i="32"/>
  <c r="G6" i="32"/>
  <c r="K6" i="32"/>
  <c r="D11" i="32"/>
  <c r="H11" i="32"/>
  <c r="L11" i="32"/>
  <c r="F31" i="32"/>
  <c r="J31" i="32"/>
  <c r="N40" i="32"/>
  <c r="N41" i="32"/>
  <c r="N42" i="32"/>
  <c r="N43" i="32"/>
  <c r="N9" i="33"/>
  <c r="B8" i="33"/>
  <c r="F8" i="33"/>
  <c r="F7" i="33" s="1"/>
  <c r="J8" i="33"/>
  <c r="J7" i="33" s="1"/>
  <c r="N11" i="33"/>
  <c r="N12" i="33"/>
  <c r="D6" i="53"/>
  <c r="H6" i="53"/>
  <c r="L6" i="53"/>
  <c r="N21" i="53"/>
  <c r="N44" i="53" s="1"/>
  <c r="N22" i="53"/>
  <c r="N45" i="53" s="1"/>
  <c r="K26" i="122"/>
  <c r="K25" i="111"/>
  <c r="K25" i="118"/>
  <c r="K25" i="117"/>
  <c r="K25" i="120"/>
  <c r="K26" i="121"/>
  <c r="K26" i="116"/>
  <c r="K25" i="123"/>
  <c r="D11" i="22"/>
  <c r="H11" i="22"/>
  <c r="L11" i="22"/>
  <c r="N22" i="22"/>
  <c r="N23" i="22"/>
  <c r="B21" i="22"/>
  <c r="F21" i="22"/>
  <c r="J21" i="22"/>
  <c r="N25" i="22"/>
  <c r="B6" i="32"/>
  <c r="D6" i="32"/>
  <c r="H6" i="32"/>
  <c r="L6" i="32"/>
  <c r="N25" i="32"/>
  <c r="N26" i="32"/>
  <c r="N27" i="32"/>
  <c r="N28" i="32"/>
  <c r="N29" i="32"/>
  <c r="B24" i="33"/>
  <c r="F24" i="33"/>
  <c r="J24" i="33"/>
  <c r="N14" i="7"/>
  <c r="I6" i="53"/>
  <c r="N15" i="7"/>
  <c r="B6" i="53"/>
  <c r="F6" i="53"/>
  <c r="J6" i="53"/>
  <c r="N7" i="53"/>
  <c r="N32" i="53" s="1"/>
  <c r="E12" i="53"/>
  <c r="I12" i="53"/>
  <c r="I36" i="53" s="1"/>
  <c r="M12" i="53"/>
  <c r="M36" i="53" s="1"/>
  <c r="N19" i="53"/>
  <c r="N42" i="53" s="1"/>
  <c r="N26" i="53"/>
  <c r="N47" i="53" s="1"/>
  <c r="B34" i="53"/>
  <c r="B38" i="53"/>
  <c r="B43" i="53"/>
  <c r="N8" i="53"/>
  <c r="N33" i="53" s="1"/>
  <c r="N13" i="53"/>
  <c r="D33" i="53"/>
  <c r="H33" i="53"/>
  <c r="L33" i="53"/>
  <c r="B35" i="53"/>
  <c r="C38" i="53"/>
  <c r="G38" i="53"/>
  <c r="K38" i="53"/>
  <c r="B44" i="53"/>
  <c r="B41" i="53"/>
  <c r="B45" i="53"/>
  <c r="K37" i="118"/>
  <c r="K37" i="112"/>
  <c r="K37" i="117"/>
  <c r="K37" i="119"/>
  <c r="K37" i="113"/>
  <c r="H7" i="33"/>
  <c r="K26" i="113"/>
  <c r="N8" i="22"/>
  <c r="N12" i="22"/>
  <c r="B11" i="22"/>
  <c r="K38" i="124"/>
  <c r="K26" i="124"/>
  <c r="N9" i="22"/>
  <c r="B31" i="32"/>
  <c r="B13" i="33"/>
  <c r="N24" i="22"/>
  <c r="N28" i="22"/>
  <c r="N15" i="32"/>
  <c r="N10" i="33"/>
  <c r="N26" i="33"/>
  <c r="B19" i="33"/>
  <c r="H5" i="32" l="1"/>
  <c r="F18" i="33"/>
  <c r="F6" i="33" s="1"/>
  <c r="J18" i="33"/>
  <c r="H23" i="32"/>
  <c r="E5" i="32"/>
  <c r="H10" i="32"/>
  <c r="M25" i="124"/>
  <c r="M25" i="113"/>
  <c r="C6" i="33"/>
  <c r="G6" i="33"/>
  <c r="N40" i="7"/>
  <c r="N41" i="7"/>
  <c r="H6" i="33"/>
  <c r="E6" i="33"/>
  <c r="M26" i="124"/>
  <c r="B23" i="32"/>
  <c r="M25" i="111"/>
  <c r="M25" i="112"/>
  <c r="L6" i="33"/>
  <c r="M26" i="123"/>
  <c r="M26" i="117"/>
  <c r="M25" i="119"/>
  <c r="M25" i="118"/>
  <c r="M26" i="122"/>
  <c r="M25" i="116"/>
  <c r="M25" i="120"/>
  <c r="M25" i="121"/>
  <c r="M25" i="115"/>
  <c r="M25" i="114"/>
  <c r="M25" i="123"/>
  <c r="M25" i="117"/>
  <c r="B5" i="22"/>
  <c r="M27" i="122"/>
  <c r="D6" i="33"/>
  <c r="B30" i="32"/>
  <c r="N5" i="22"/>
  <c r="K6" i="33"/>
  <c r="M26" i="120"/>
  <c r="N8" i="33"/>
  <c r="E6" i="46"/>
  <c r="E17" i="140" s="1"/>
  <c r="E30" i="46"/>
  <c r="E16" i="140" s="1"/>
  <c r="K30" i="46"/>
  <c r="H6" i="46"/>
  <c r="K23" i="32"/>
  <c r="M26" i="121"/>
  <c r="N6" i="46"/>
  <c r="B10" i="32"/>
  <c r="E5" i="22"/>
  <c r="N26" i="22"/>
  <c r="M26" i="118"/>
  <c r="N24" i="32"/>
  <c r="N13" i="33"/>
  <c r="M26" i="116"/>
  <c r="M26" i="112"/>
  <c r="M26" i="115"/>
  <c r="I6" i="33"/>
  <c r="K5" i="22"/>
  <c r="H30" i="32"/>
  <c r="M26" i="111"/>
  <c r="N30" i="46"/>
  <c r="K6" i="46"/>
  <c r="M26" i="113"/>
  <c r="M26" i="119"/>
  <c r="B5" i="32"/>
  <c r="N16" i="22"/>
  <c r="N11" i="22"/>
  <c r="K5" i="32"/>
  <c r="M26" i="114"/>
  <c r="B11" i="53"/>
  <c r="N10" i="32"/>
  <c r="M6" i="33"/>
  <c r="H30" i="46"/>
  <c r="E10" i="32"/>
  <c r="N23" i="32"/>
  <c r="K30" i="32"/>
  <c r="N30" i="32"/>
  <c r="E5" i="53"/>
  <c r="K5" i="53"/>
  <c r="N24" i="33"/>
  <c r="N21" i="22"/>
  <c r="H5" i="22"/>
  <c r="N5" i="32"/>
  <c r="E30" i="32"/>
  <c r="K10" i="32"/>
  <c r="B7" i="33"/>
  <c r="H5" i="53"/>
  <c r="H11" i="53"/>
  <c r="N19" i="33"/>
  <c r="B18" i="33"/>
  <c r="E36" i="53"/>
  <c r="E11" i="53"/>
  <c r="N37" i="53"/>
  <c r="N11" i="53"/>
  <c r="N36" i="53" s="1"/>
  <c r="N5" i="53"/>
  <c r="B5" i="53"/>
  <c r="K11" i="53"/>
  <c r="J6" i="33" l="1"/>
  <c r="H5" i="33" s="1"/>
  <c r="N18" i="33"/>
  <c r="E5" i="33"/>
  <c r="K5" i="33"/>
  <c r="N7" i="33"/>
  <c r="B6" i="33"/>
  <c r="N5" i="33" l="1"/>
  <c r="B5" i="33"/>
  <c r="J24" i="77" l="1"/>
  <c r="J23" i="77"/>
  <c r="J29" i="77"/>
  <c r="J31" i="77"/>
  <c r="J22" i="77"/>
  <c r="J28" i="77"/>
  <c r="J26" i="77"/>
  <c r="J27" i="77"/>
  <c r="J32" i="77"/>
  <c r="J21" i="77"/>
  <c r="B18" i="77"/>
  <c r="J19" i="77"/>
  <c r="J25" i="77"/>
  <c r="G18" i="77"/>
  <c r="J20" i="77"/>
  <c r="F18" i="77"/>
  <c r="D18" i="77"/>
  <c r="C18" i="77"/>
  <c r="M46" i="53"/>
  <c r="J30" i="77"/>
  <c r="H46" i="53"/>
  <c r="I46" i="53"/>
  <c r="L46" i="53"/>
  <c r="D46" i="53"/>
  <c r="G38" i="7"/>
  <c r="E35" i="7"/>
  <c r="E37" i="7"/>
  <c r="E36" i="7"/>
  <c r="D39" i="7"/>
  <c r="C36" i="7"/>
  <c r="D38" i="7"/>
  <c r="I36" i="7"/>
  <c r="F35" i="7" l="1"/>
  <c r="C35" i="7"/>
  <c r="K27" i="7"/>
  <c r="K25" i="53" s="1"/>
  <c r="K28" i="53" s="1"/>
  <c r="H36" i="7"/>
  <c r="E39" i="7"/>
  <c r="H37" i="7"/>
  <c r="C39" i="7"/>
  <c r="C38" i="7"/>
  <c r="D37" i="7"/>
  <c r="G35" i="7"/>
  <c r="H39" i="7"/>
  <c r="G27" i="7"/>
  <c r="G25" i="53" s="1"/>
  <c r="G28" i="53" s="1"/>
  <c r="J37" i="7"/>
  <c r="K35" i="7"/>
  <c r="M36" i="7"/>
  <c r="M37" i="7"/>
  <c r="L38" i="7"/>
  <c r="M39" i="7"/>
  <c r="K38" i="7"/>
  <c r="L36" i="7"/>
  <c r="J36" i="7"/>
  <c r="K36" i="7"/>
  <c r="G6" i="77"/>
  <c r="E5" i="77" s="1"/>
  <c r="J39" i="7"/>
  <c r="G37" i="7"/>
  <c r="H35" i="7"/>
  <c r="F27" i="7"/>
  <c r="F25" i="53" s="1"/>
  <c r="F28" i="53" s="1"/>
  <c r="L37" i="7"/>
  <c r="I27" i="7"/>
  <c r="I25" i="53" s="1"/>
  <c r="I28" i="53" s="1"/>
  <c r="I17" i="53" s="1"/>
  <c r="I40" i="53" s="1"/>
  <c r="J35" i="7"/>
  <c r="M35" i="7"/>
  <c r="N19" i="7"/>
  <c r="K37" i="7"/>
  <c r="C37" i="7"/>
  <c r="N30" i="7"/>
  <c r="N21" i="7"/>
  <c r="N31" i="7"/>
  <c r="M27" i="7"/>
  <c r="M25" i="53" s="1"/>
  <c r="M28" i="53" s="1"/>
  <c r="M17" i="53" s="1"/>
  <c r="M40" i="53" s="1"/>
  <c r="D35" i="7"/>
  <c r="D36" i="7"/>
  <c r="F39" i="7"/>
  <c r="C27" i="7"/>
  <c r="C25" i="53" s="1"/>
  <c r="C28" i="53" s="1"/>
  <c r="J27" i="7"/>
  <c r="J25" i="53" s="1"/>
  <c r="J28" i="53" s="1"/>
  <c r="N23" i="7"/>
  <c r="L35" i="7"/>
  <c r="F37" i="7"/>
  <c r="I37" i="7"/>
  <c r="N29" i="7"/>
  <c r="H38" i="7"/>
  <c r="M38" i="7"/>
  <c r="J38" i="7"/>
  <c r="F38" i="7"/>
  <c r="N22" i="7"/>
  <c r="M17" i="7"/>
  <c r="M24" i="53" s="1"/>
  <c r="M31" i="53" s="1"/>
  <c r="E38" i="7"/>
  <c r="I38" i="7"/>
  <c r="K39" i="7"/>
  <c r="N20" i="7"/>
  <c r="H27" i="7"/>
  <c r="F36" i="7"/>
  <c r="E27" i="7"/>
  <c r="E25" i="53" s="1"/>
  <c r="E28" i="53" s="1"/>
  <c r="I39" i="7"/>
  <c r="I17" i="7"/>
  <c r="I24" i="53" s="1"/>
  <c r="I31" i="53" s="1"/>
  <c r="L17" i="7"/>
  <c r="L24" i="53" s="1"/>
  <c r="L31" i="53" s="1"/>
  <c r="K17" i="7"/>
  <c r="K24" i="53" s="1"/>
  <c r="K31" i="53" s="1"/>
  <c r="G17" i="7"/>
  <c r="G24" i="53" s="1"/>
  <c r="G31" i="53" s="1"/>
  <c r="F17" i="7"/>
  <c r="F24" i="53" s="1"/>
  <c r="F31" i="53" s="1"/>
  <c r="C17" i="7"/>
  <c r="C24" i="53" s="1"/>
  <c r="C31" i="53" s="1"/>
  <c r="L39" i="7"/>
  <c r="J17" i="7"/>
  <c r="J24" i="53" s="1"/>
  <c r="J31" i="53" s="1"/>
  <c r="D17" i="7"/>
  <c r="D24" i="53" s="1"/>
  <c r="D31" i="53" s="1"/>
  <c r="H17" i="7"/>
  <c r="H24" i="53" s="1"/>
  <c r="H31" i="53" s="1"/>
  <c r="G36" i="7"/>
  <c r="D27" i="7"/>
  <c r="D25" i="53" s="1"/>
  <c r="D28" i="53" s="1"/>
  <c r="D49" i="53" s="1"/>
  <c r="G39" i="7"/>
  <c r="I35" i="7"/>
  <c r="E17" i="7"/>
  <c r="E24" i="53" s="1"/>
  <c r="E31" i="53" s="1"/>
  <c r="B17" i="7"/>
  <c r="N18" i="7"/>
  <c r="K34" i="7"/>
  <c r="K7" i="7"/>
  <c r="L27" i="7"/>
  <c r="L25" i="53" s="1"/>
  <c r="L28" i="53" s="1"/>
  <c r="J46" i="53"/>
  <c r="E18" i="77"/>
  <c r="J18" i="77" s="1"/>
  <c r="D7" i="7"/>
  <c r="D34" i="7"/>
  <c r="N23" i="53"/>
  <c r="N46" i="53" s="1"/>
  <c r="B46" i="53"/>
  <c r="F34" i="7"/>
  <c r="H7" i="7"/>
  <c r="H34" i="7"/>
  <c r="I34" i="7"/>
  <c r="I7" i="7"/>
  <c r="B37" i="7"/>
  <c r="N11" i="7"/>
  <c r="N10" i="7"/>
  <c r="B36" i="7"/>
  <c r="N9" i="7"/>
  <c r="B35" i="7"/>
  <c r="K46" i="53"/>
  <c r="G46" i="53"/>
  <c r="L7" i="7"/>
  <c r="L34" i="7"/>
  <c r="N12" i="7"/>
  <c r="B38" i="7"/>
  <c r="J7" i="7"/>
  <c r="J34" i="7"/>
  <c r="C34" i="7"/>
  <c r="C7" i="7"/>
  <c r="B39" i="7"/>
  <c r="N13" i="7"/>
  <c r="G34" i="7"/>
  <c r="G7" i="7"/>
  <c r="B27" i="7"/>
  <c r="N28" i="7"/>
  <c r="M34" i="7"/>
  <c r="M7" i="7"/>
  <c r="N8" i="7"/>
  <c r="B34" i="7"/>
  <c r="B7" i="7"/>
  <c r="E34" i="7"/>
  <c r="E7" i="7"/>
  <c r="E46" i="53"/>
  <c r="F46" i="53"/>
  <c r="C46" i="53"/>
  <c r="H6" i="77"/>
  <c r="C6" i="77"/>
  <c r="J6" i="77"/>
  <c r="H5" i="77" s="1"/>
  <c r="D6" i="77"/>
  <c r="B5" i="77" s="1"/>
  <c r="E6" i="77"/>
  <c r="I6" i="77"/>
  <c r="F6" i="77"/>
  <c r="B6" i="77"/>
  <c r="E5" i="140" l="1"/>
  <c r="E6" i="140"/>
  <c r="E7" i="140"/>
  <c r="E33" i="7"/>
  <c r="I49" i="53"/>
  <c r="C33" i="7"/>
  <c r="M49" i="53"/>
  <c r="J33" i="7"/>
  <c r="G33" i="7"/>
  <c r="L33" i="7"/>
  <c r="N37" i="7"/>
  <c r="N36" i="7"/>
  <c r="E26" i="7"/>
  <c r="M6" i="77"/>
  <c r="K5" i="77" s="1"/>
  <c r="K6" i="77"/>
  <c r="L6" i="77"/>
  <c r="D17" i="53"/>
  <c r="D40" i="53" s="1"/>
  <c r="N39" i="7"/>
  <c r="I33" i="7"/>
  <c r="D27" i="53"/>
  <c r="N26" i="7"/>
  <c r="N35" i="7"/>
  <c r="D33" i="7"/>
  <c r="H26" i="7"/>
  <c r="K26" i="7"/>
  <c r="K33" i="7"/>
  <c r="N38" i="7"/>
  <c r="K16" i="7"/>
  <c r="B6" i="7"/>
  <c r="M33" i="7"/>
  <c r="E6" i="7"/>
  <c r="M27" i="53"/>
  <c r="H33" i="7"/>
  <c r="N16" i="7"/>
  <c r="F33" i="7"/>
  <c r="H25" i="53"/>
  <c r="H28" i="53" s="1"/>
  <c r="H49" i="53" s="1"/>
  <c r="E16" i="7"/>
  <c r="H16" i="7"/>
  <c r="I27" i="53"/>
  <c r="K49" i="53"/>
  <c r="K27" i="53"/>
  <c r="K17" i="53"/>
  <c r="F49" i="53"/>
  <c r="F27" i="53"/>
  <c r="F17" i="53"/>
  <c r="F40" i="53" s="1"/>
  <c r="K6" i="7"/>
  <c r="N34" i="7"/>
  <c r="B33" i="7"/>
  <c r="B25" i="53"/>
  <c r="B26" i="7"/>
  <c r="G27" i="53"/>
  <c r="G17" i="53"/>
  <c r="G40" i="53" s="1"/>
  <c r="G49" i="53"/>
  <c r="J17" i="53"/>
  <c r="J40" i="53" s="1"/>
  <c r="J49" i="53"/>
  <c r="J27" i="53"/>
  <c r="C17" i="53"/>
  <c r="C40" i="53" s="1"/>
  <c r="C49" i="53"/>
  <c r="C27" i="53"/>
  <c r="E49" i="53"/>
  <c r="E17" i="53"/>
  <c r="E27" i="53"/>
  <c r="N6" i="7"/>
  <c r="H6" i="7"/>
  <c r="L27" i="53"/>
  <c r="L17" i="53"/>
  <c r="L40" i="53" s="1"/>
  <c r="L49" i="53"/>
  <c r="B16" i="7"/>
  <c r="B24" i="53"/>
  <c r="E31" i="140" l="1"/>
  <c r="E4" i="140"/>
  <c r="E32" i="140"/>
  <c r="J29" i="53"/>
  <c r="I29" i="53"/>
  <c r="F48" i="53"/>
  <c r="G48" i="53"/>
  <c r="D48" i="53"/>
  <c r="C48" i="53"/>
  <c r="E32" i="7"/>
  <c r="K32" i="7"/>
  <c r="N32" i="7"/>
  <c r="B32" i="7"/>
  <c r="M48" i="53"/>
  <c r="L48" i="53"/>
  <c r="K48" i="53"/>
  <c r="D29" i="53"/>
  <c r="H32" i="7"/>
  <c r="H17" i="53"/>
  <c r="H40" i="53" s="1"/>
  <c r="M29" i="53"/>
  <c r="F29" i="53"/>
  <c r="H27" i="53"/>
  <c r="I48" i="53"/>
  <c r="J48" i="53"/>
  <c r="G29" i="53"/>
  <c r="C29" i="53"/>
  <c r="E29" i="53"/>
  <c r="E48" i="53"/>
  <c r="N25" i="53"/>
  <c r="B28" i="53"/>
  <c r="E40" i="53"/>
  <c r="E16" i="53"/>
  <c r="L29" i="53"/>
  <c r="K16" i="53"/>
  <c r="K40" i="53"/>
  <c r="N24" i="53"/>
  <c r="B31" i="53"/>
  <c r="K29" i="53"/>
  <c r="H29" i="53" l="1"/>
  <c r="H16" i="53"/>
  <c r="H48" i="53"/>
  <c r="B49" i="53"/>
  <c r="B17" i="53"/>
  <c r="N28" i="53"/>
  <c r="N49" i="53" s="1"/>
  <c r="B27" i="53"/>
  <c r="E30" i="140" l="1"/>
  <c r="E29" i="140" s="1"/>
  <c r="B29" i="53"/>
  <c r="N29" i="53" s="1"/>
  <c r="B48" i="53"/>
  <c r="N27" i="53"/>
  <c r="N48" i="53" s="1"/>
  <c r="B40" i="53"/>
  <c r="N16" i="53"/>
  <c r="N40" i="53" s="1"/>
  <c r="B16" i="53"/>
  <c r="C7" i="110" l="1"/>
  <c r="I7" i="110"/>
  <c r="O7" i="110"/>
  <c r="F7" i="110"/>
  <c r="E7" i="110"/>
  <c r="H7" i="110"/>
  <c r="B7" i="110"/>
  <c r="N7" i="110"/>
  <c r="D7" i="110"/>
  <c r="B6" i="110" s="1"/>
  <c r="E24" i="140" s="1"/>
  <c r="N6" i="137"/>
  <c r="E22" i="140" s="1"/>
  <c r="N7" i="97"/>
  <c r="E20" i="140" s="1"/>
  <c r="B16" i="110"/>
  <c r="E25" i="140" s="1"/>
  <c r="J7" i="110"/>
  <c r="P7" i="110"/>
  <c r="G7" i="110"/>
  <c r="G30" i="10"/>
  <c r="J17" i="47"/>
  <c r="E16" i="55" l="1"/>
  <c r="D15" i="55"/>
  <c r="D16" i="55"/>
  <c r="E17" i="55"/>
  <c r="D12" i="55"/>
  <c r="D18" i="55"/>
  <c r="E12" i="55"/>
  <c r="D17" i="55"/>
  <c r="D13" i="55"/>
  <c r="D19" i="55"/>
  <c r="D10" i="55"/>
  <c r="D11" i="55"/>
  <c r="E15" i="55"/>
  <c r="D8" i="55"/>
  <c r="E9" i="55"/>
  <c r="E11" i="55"/>
  <c r="D9" i="55"/>
  <c r="E8" i="55"/>
  <c r="E19" i="55"/>
  <c r="D14" i="55"/>
  <c r="E18" i="55"/>
  <c r="E13" i="55"/>
  <c r="E14" i="55"/>
  <c r="E10" i="55"/>
  <c r="I29" i="59"/>
  <c r="J14" i="47"/>
  <c r="J35" i="59"/>
  <c r="H30" i="10"/>
  <c r="C30" i="10"/>
  <c r="H21" i="137"/>
  <c r="J13" i="47"/>
  <c r="J18" i="47"/>
  <c r="J19" i="47"/>
  <c r="J21" i="137"/>
  <c r="G7" i="10"/>
  <c r="J10" i="97"/>
  <c r="D7" i="10"/>
  <c r="J8" i="47"/>
  <c r="G5" i="47"/>
  <c r="J10" i="47"/>
  <c r="B7" i="137"/>
  <c r="H7" i="137"/>
  <c r="I36" i="59"/>
  <c r="K37" i="59"/>
  <c r="K31" i="59"/>
  <c r="C11" i="55"/>
  <c r="N6" i="110"/>
  <c r="I32" i="59"/>
  <c r="K33" i="59"/>
  <c r="K27" i="59"/>
  <c r="B30" i="10"/>
  <c r="E10" i="97"/>
  <c r="I37" i="59"/>
  <c r="J33" i="59"/>
  <c r="J27" i="59"/>
  <c r="B7" i="97"/>
  <c r="E10" i="140" s="1"/>
  <c r="B20" i="55"/>
  <c r="H7" i="97"/>
  <c r="H16" i="110"/>
  <c r="H6" i="59"/>
  <c r="K26" i="59"/>
  <c r="K34" i="59"/>
  <c r="I7" i="137"/>
  <c r="F21" i="137"/>
  <c r="I6" i="59"/>
  <c r="F5" i="47"/>
  <c r="E5" i="47"/>
  <c r="J9" i="47"/>
  <c r="G6" i="59"/>
  <c r="G10" i="97"/>
  <c r="J36" i="59"/>
  <c r="I30" i="59"/>
  <c r="E30" i="10"/>
  <c r="E7" i="137"/>
  <c r="J32" i="59"/>
  <c r="J34" i="59"/>
  <c r="I28" i="59"/>
  <c r="K29" i="59"/>
  <c r="N16" i="110"/>
  <c r="C19" i="55"/>
  <c r="E6" i="110"/>
  <c r="E14" i="140" s="1"/>
  <c r="C15" i="55"/>
  <c r="I33" i="59"/>
  <c r="I27" i="59"/>
  <c r="C10" i="97"/>
  <c r="C21" i="137"/>
  <c r="F7" i="10"/>
  <c r="C6" i="59"/>
  <c r="C5" i="47"/>
  <c r="J16" i="47"/>
  <c r="D21" i="137"/>
  <c r="J15" i="47"/>
  <c r="J12" i="47"/>
  <c r="G21" i="137"/>
  <c r="J7" i="47"/>
  <c r="D10" i="97"/>
  <c r="D7" i="137"/>
  <c r="D5" i="47"/>
  <c r="G7" i="137"/>
  <c r="J30" i="10"/>
  <c r="J6" i="59"/>
  <c r="E21" i="137"/>
  <c r="C12" i="55"/>
  <c r="C14" i="55"/>
  <c r="B21" i="137"/>
  <c r="K36" i="59"/>
  <c r="K30" i="59"/>
  <c r="C16" i="55"/>
  <c r="E16" i="110"/>
  <c r="E15" i="140" s="1"/>
  <c r="K32" i="59"/>
  <c r="I35" i="59"/>
  <c r="H10" i="97"/>
  <c r="J28" i="59"/>
  <c r="J30" i="59"/>
  <c r="E7" i="10"/>
  <c r="C10" i="55"/>
  <c r="E7" i="97"/>
  <c r="B6" i="59"/>
  <c r="I26" i="59"/>
  <c r="J29" i="59"/>
  <c r="K35" i="59"/>
  <c r="I21" i="137"/>
  <c r="I10" i="97"/>
  <c r="I7" i="10"/>
  <c r="F7" i="137"/>
  <c r="I30" i="10"/>
  <c r="C7" i="137"/>
  <c r="J6" i="47"/>
  <c r="B5" i="47"/>
  <c r="D30" i="10"/>
  <c r="J11" i="47"/>
  <c r="J7" i="137"/>
  <c r="J7" i="10"/>
  <c r="D6" i="59"/>
  <c r="B7" i="10"/>
  <c r="C18" i="55"/>
  <c r="C13" i="55"/>
  <c r="J37" i="59"/>
  <c r="J31" i="59"/>
  <c r="C17" i="55"/>
  <c r="C9" i="55"/>
  <c r="K28" i="59"/>
  <c r="I31" i="59"/>
  <c r="H6" i="110"/>
  <c r="H7" i="10"/>
  <c r="C8" i="55"/>
  <c r="B10" i="97"/>
  <c r="J26" i="59"/>
  <c r="E6" i="59"/>
  <c r="I34" i="59"/>
  <c r="C7" i="10"/>
  <c r="F30" i="10"/>
  <c r="F10" i="97"/>
  <c r="F6" i="59"/>
  <c r="L7" i="110"/>
  <c r="N20" i="137"/>
  <c r="E23" i="140" s="1"/>
  <c r="N9" i="97"/>
  <c r="E21" i="140" s="1"/>
  <c r="I34" i="122"/>
  <c r="K7" i="110"/>
  <c r="M7" i="110"/>
  <c r="E19" i="140" l="1"/>
  <c r="L30" i="10"/>
  <c r="H29" i="10"/>
  <c r="H20" i="137"/>
  <c r="B9" i="97"/>
  <c r="E11" i="140" s="1"/>
  <c r="H6" i="10"/>
  <c r="M30" i="10"/>
  <c r="E5" i="59"/>
  <c r="B6" i="137"/>
  <c r="E12" i="140" s="1"/>
  <c r="K16" i="110"/>
  <c r="H5" i="59"/>
  <c r="K21" i="137"/>
  <c r="E29" i="10"/>
  <c r="K6" i="59"/>
  <c r="M10" i="97"/>
  <c r="K22" i="113"/>
  <c r="M22" i="113" s="1"/>
  <c r="K34" i="113"/>
  <c r="K36" i="118"/>
  <c r="K24" i="118"/>
  <c r="M24" i="118" s="1"/>
  <c r="H8" i="116"/>
  <c r="K19" i="116"/>
  <c r="M19" i="116" s="1"/>
  <c r="K31" i="116"/>
  <c r="K21" i="116"/>
  <c r="M21" i="116" s="1"/>
  <c r="K33" i="116"/>
  <c r="B8" i="114"/>
  <c r="K36" i="123"/>
  <c r="K24" i="123"/>
  <c r="M24" i="123" s="1"/>
  <c r="K24" i="121"/>
  <c r="M24" i="121" s="1"/>
  <c r="K36" i="121"/>
  <c r="B8" i="123"/>
  <c r="K37" i="122"/>
  <c r="K25" i="122"/>
  <c r="M25" i="122" s="1"/>
  <c r="H8" i="113"/>
  <c r="K19" i="113"/>
  <c r="M19" i="113" s="1"/>
  <c r="K31" i="113"/>
  <c r="K23" i="118"/>
  <c r="M23" i="118" s="1"/>
  <c r="K35" i="118"/>
  <c r="K19" i="121"/>
  <c r="M19" i="121" s="1"/>
  <c r="H8" i="121"/>
  <c r="K31" i="121"/>
  <c r="K33" i="114"/>
  <c r="K21" i="114"/>
  <c r="M21" i="114" s="1"/>
  <c r="B8" i="120"/>
  <c r="K36" i="117"/>
  <c r="K24" i="117"/>
  <c r="M24" i="117" s="1"/>
  <c r="K24" i="113"/>
  <c r="M24" i="113" s="1"/>
  <c r="K36" i="113"/>
  <c r="H8" i="124"/>
  <c r="K19" i="124"/>
  <c r="M19" i="124" s="1"/>
  <c r="K31" i="124"/>
  <c r="K23" i="112"/>
  <c r="M23" i="112" s="1"/>
  <c r="K35" i="112"/>
  <c r="B8" i="112"/>
  <c r="K20" i="117"/>
  <c r="M20" i="117" s="1"/>
  <c r="K32" i="117"/>
  <c r="K20" i="119"/>
  <c r="M20" i="119" s="1"/>
  <c r="K32" i="119"/>
  <c r="K23" i="119"/>
  <c r="M23" i="119" s="1"/>
  <c r="K35" i="119"/>
  <c r="K23" i="122"/>
  <c r="M23" i="122" s="1"/>
  <c r="K35" i="122"/>
  <c r="B8" i="117"/>
  <c r="B8" i="115"/>
  <c r="K33" i="112"/>
  <c r="K21" i="112"/>
  <c r="M21" i="112" s="1"/>
  <c r="K31" i="120"/>
  <c r="K19" i="120"/>
  <c r="M19" i="120" s="1"/>
  <c r="H8" i="120"/>
  <c r="K19" i="114"/>
  <c r="M19" i="114" s="1"/>
  <c r="H8" i="114"/>
  <c r="K31" i="114"/>
  <c r="K32" i="114"/>
  <c r="K20" i="114"/>
  <c r="M20" i="114" s="1"/>
  <c r="K23" i="114"/>
  <c r="M23" i="114" s="1"/>
  <c r="K35" i="114"/>
  <c r="M7" i="137"/>
  <c r="M31" i="111"/>
  <c r="L8" i="111"/>
  <c r="I37" i="122"/>
  <c r="I33" i="114"/>
  <c r="I33" i="117"/>
  <c r="I32" i="117"/>
  <c r="I35" i="121"/>
  <c r="F8" i="119"/>
  <c r="M34" i="123"/>
  <c r="I32" i="124"/>
  <c r="I35" i="111"/>
  <c r="I33" i="122"/>
  <c r="I35" i="114"/>
  <c r="L8" i="114"/>
  <c r="M31" i="114"/>
  <c r="M31" i="115"/>
  <c r="L8" i="115"/>
  <c r="M33" i="124"/>
  <c r="I32" i="115"/>
  <c r="I36" i="120"/>
  <c r="I32" i="113"/>
  <c r="M34" i="115"/>
  <c r="M36" i="116"/>
  <c r="M37" i="122"/>
  <c r="I33" i="113"/>
  <c r="M32" i="117"/>
  <c r="M35" i="122"/>
  <c r="M34" i="118"/>
  <c r="M33" i="121"/>
  <c r="I33" i="124"/>
  <c r="M33" i="118"/>
  <c r="M35" i="111"/>
  <c r="I33" i="123"/>
  <c r="M36" i="120"/>
  <c r="M31" i="113"/>
  <c r="L8" i="113"/>
  <c r="F9" i="122"/>
  <c r="I34" i="112"/>
  <c r="M34" i="111"/>
  <c r="M32" i="111"/>
  <c r="I36" i="119"/>
  <c r="M31" i="121"/>
  <c r="L8" i="121"/>
  <c r="I34" i="114"/>
  <c r="M33" i="113"/>
  <c r="M35" i="116"/>
  <c r="M35" i="120"/>
  <c r="I32" i="116"/>
  <c r="L33" i="124"/>
  <c r="L33" i="116"/>
  <c r="L36" i="123"/>
  <c r="L36" i="114"/>
  <c r="L31" i="124"/>
  <c r="J8" i="124"/>
  <c r="L36" i="118"/>
  <c r="L34" i="113"/>
  <c r="L31" i="123"/>
  <c r="J8" i="123"/>
  <c r="L37" i="122"/>
  <c r="L34" i="124"/>
  <c r="L33" i="122"/>
  <c r="L34" i="114"/>
  <c r="L34" i="123"/>
  <c r="L33" i="111"/>
  <c r="L33" i="112"/>
  <c r="D9" i="122"/>
  <c r="L32" i="121"/>
  <c r="L34" i="120"/>
  <c r="L32" i="114"/>
  <c r="L35" i="116"/>
  <c r="L35" i="115"/>
  <c r="L34" i="111"/>
  <c r="J8" i="114"/>
  <c r="L31" i="114"/>
  <c r="K10" i="97"/>
  <c r="B6" i="10"/>
  <c r="L10" i="97"/>
  <c r="B9" i="122"/>
  <c r="K36" i="122"/>
  <c r="K24" i="122"/>
  <c r="M24" i="122" s="1"/>
  <c r="K33" i="123"/>
  <c r="K21" i="123"/>
  <c r="M21" i="123" s="1"/>
  <c r="L6" i="59"/>
  <c r="L21" i="137"/>
  <c r="K35" i="115"/>
  <c r="K23" i="115"/>
  <c r="M23" i="115" s="1"/>
  <c r="K19" i="115"/>
  <c r="M19" i="115" s="1"/>
  <c r="H8" i="115"/>
  <c r="K31" i="115"/>
  <c r="K20" i="121"/>
  <c r="M20" i="121" s="1"/>
  <c r="K32" i="121"/>
  <c r="B8" i="121"/>
  <c r="K20" i="112"/>
  <c r="M20" i="112" s="1"/>
  <c r="K32" i="112"/>
  <c r="K32" i="113"/>
  <c r="K20" i="113"/>
  <c r="M20" i="113" s="1"/>
  <c r="K35" i="124"/>
  <c r="K23" i="124"/>
  <c r="M23" i="124" s="1"/>
  <c r="K20" i="116"/>
  <c r="M20" i="116" s="1"/>
  <c r="K32" i="116"/>
  <c r="K34" i="123"/>
  <c r="K22" i="123"/>
  <c r="M22" i="123" s="1"/>
  <c r="K23" i="113"/>
  <c r="M23" i="113" s="1"/>
  <c r="K35" i="113"/>
  <c r="K20" i="120"/>
  <c r="M20" i="120" s="1"/>
  <c r="K32" i="120"/>
  <c r="K21" i="120"/>
  <c r="M21" i="120" s="1"/>
  <c r="K33" i="120"/>
  <c r="K22" i="112"/>
  <c r="M22" i="112" s="1"/>
  <c r="K34" i="112"/>
  <c r="K22" i="114"/>
  <c r="M22" i="114" s="1"/>
  <c r="K34" i="114"/>
  <c r="B8" i="113"/>
  <c r="K21" i="118"/>
  <c r="M21" i="118" s="1"/>
  <c r="K33" i="118"/>
  <c r="K35" i="120"/>
  <c r="K23" i="120"/>
  <c r="M23" i="120" s="1"/>
  <c r="K23" i="116"/>
  <c r="M23" i="116" s="1"/>
  <c r="K35" i="116"/>
  <c r="K34" i="121"/>
  <c r="K22" i="121"/>
  <c r="M22" i="121" s="1"/>
  <c r="K20" i="124"/>
  <c r="M20" i="124" s="1"/>
  <c r="K32" i="124"/>
  <c r="K24" i="116"/>
  <c r="M24" i="116" s="1"/>
  <c r="K36" i="116"/>
  <c r="K34" i="118"/>
  <c r="K22" i="118"/>
  <c r="M22" i="118" s="1"/>
  <c r="K36" i="111"/>
  <c r="K24" i="111"/>
  <c r="M24" i="111" s="1"/>
  <c r="K34" i="115"/>
  <c r="K22" i="115"/>
  <c r="M22" i="115" s="1"/>
  <c r="K33" i="117"/>
  <c r="K21" i="117"/>
  <c r="M21" i="117" s="1"/>
  <c r="K36" i="114"/>
  <c r="K24" i="114"/>
  <c r="M24" i="114" s="1"/>
  <c r="K36" i="112"/>
  <c r="K24" i="112"/>
  <c r="M24" i="112" s="1"/>
  <c r="K19" i="118"/>
  <c r="M19" i="118" s="1"/>
  <c r="H8" i="118"/>
  <c r="K31" i="118"/>
  <c r="K6" i="110"/>
  <c r="I32" i="114"/>
  <c r="I33" i="116"/>
  <c r="M34" i="117"/>
  <c r="I34" i="123"/>
  <c r="M35" i="123"/>
  <c r="M32" i="114"/>
  <c r="I34" i="115"/>
  <c r="M33" i="120"/>
  <c r="M33" i="123"/>
  <c r="I35" i="115"/>
  <c r="I33" i="120"/>
  <c r="M32" i="116"/>
  <c r="M35" i="117"/>
  <c r="M33" i="115"/>
  <c r="I35" i="117"/>
  <c r="M34" i="114"/>
  <c r="F8" i="115"/>
  <c r="I35" i="123"/>
  <c r="L8" i="112"/>
  <c r="M31" i="112"/>
  <c r="I35" i="112"/>
  <c r="M31" i="124"/>
  <c r="L8" i="124"/>
  <c r="I35" i="122"/>
  <c r="M33" i="114"/>
  <c r="M36" i="119"/>
  <c r="F8" i="114"/>
  <c r="I36" i="118"/>
  <c r="I34" i="121"/>
  <c r="I34" i="113"/>
  <c r="I35" i="124"/>
  <c r="I35" i="116"/>
  <c r="M34" i="119"/>
  <c r="M36" i="123"/>
  <c r="F8" i="120"/>
  <c r="F8" i="124"/>
  <c r="I32" i="123"/>
  <c r="I35" i="113"/>
  <c r="M32" i="115"/>
  <c r="I33" i="118"/>
  <c r="M35" i="115"/>
  <c r="I35" i="119"/>
  <c r="K7" i="97"/>
  <c r="L7" i="137"/>
  <c r="D8" i="124"/>
  <c r="L35" i="123"/>
  <c r="L36" i="113"/>
  <c r="L34" i="122"/>
  <c r="D8" i="114"/>
  <c r="J8" i="116"/>
  <c r="L31" i="116"/>
  <c r="L31" i="115"/>
  <c r="J8" i="115"/>
  <c r="L35" i="122"/>
  <c r="L35" i="119"/>
  <c r="L32" i="120"/>
  <c r="L35" i="112"/>
  <c r="L35" i="114"/>
  <c r="J8" i="111"/>
  <c r="L31" i="111"/>
  <c r="L32" i="112"/>
  <c r="D8" i="113"/>
  <c r="L34" i="121"/>
  <c r="L36" i="111"/>
  <c r="L36" i="120"/>
  <c r="L34" i="112"/>
  <c r="L31" i="112"/>
  <c r="J8" i="112"/>
  <c r="L33" i="115"/>
  <c r="L34" i="115"/>
  <c r="L34" i="116"/>
  <c r="L33" i="113"/>
  <c r="E20" i="137"/>
  <c r="E9" i="97"/>
  <c r="K36" i="124"/>
  <c r="K24" i="124"/>
  <c r="M24" i="124" s="1"/>
  <c r="K19" i="112"/>
  <c r="M19" i="112" s="1"/>
  <c r="K31" i="112"/>
  <c r="H8" i="112"/>
  <c r="K22" i="116"/>
  <c r="M22" i="116" s="1"/>
  <c r="K34" i="116"/>
  <c r="B8" i="124"/>
  <c r="K31" i="111"/>
  <c r="K19" i="111"/>
  <c r="M19" i="111" s="1"/>
  <c r="H8" i="111"/>
  <c r="K32" i="111"/>
  <c r="K20" i="111"/>
  <c r="M20" i="111" s="1"/>
  <c r="K23" i="123"/>
  <c r="M23" i="123" s="1"/>
  <c r="K35" i="123"/>
  <c r="K34" i="124"/>
  <c r="K22" i="124"/>
  <c r="M22" i="124" s="1"/>
  <c r="K34" i="117"/>
  <c r="K22" i="117"/>
  <c r="M22" i="117" s="1"/>
  <c r="K34" i="122"/>
  <c r="K22" i="122"/>
  <c r="M22" i="122" s="1"/>
  <c r="K24" i="119"/>
  <c r="M24" i="119" s="1"/>
  <c r="K36" i="119"/>
  <c r="K36" i="120"/>
  <c r="K24" i="120"/>
  <c r="M24" i="120" s="1"/>
  <c r="K32" i="122"/>
  <c r="K20" i="122"/>
  <c r="M20" i="122" s="1"/>
  <c r="H9" i="122"/>
  <c r="K22" i="120"/>
  <c r="M22" i="120" s="1"/>
  <c r="K34" i="120"/>
  <c r="K21" i="115"/>
  <c r="M21" i="115" s="1"/>
  <c r="K33" i="115"/>
  <c r="H8" i="123"/>
  <c r="K31" i="123"/>
  <c r="K19" i="123"/>
  <c r="M19" i="123" s="1"/>
  <c r="B8" i="118"/>
  <c r="I34" i="117"/>
  <c r="I34" i="118"/>
  <c r="L8" i="120"/>
  <c r="M31" i="120"/>
  <c r="M36" i="112"/>
  <c r="M33" i="116"/>
  <c r="M36" i="115"/>
  <c r="M35" i="124"/>
  <c r="I33" i="119"/>
  <c r="I32" i="111"/>
  <c r="M35" i="113"/>
  <c r="M33" i="111"/>
  <c r="I34" i="120"/>
  <c r="M36" i="117"/>
  <c r="M36" i="118"/>
  <c r="M36" i="111"/>
  <c r="I31" i="111"/>
  <c r="F8" i="111"/>
  <c r="I36" i="113"/>
  <c r="M35" i="121"/>
  <c r="M32" i="123"/>
  <c r="I33" i="112"/>
  <c r="L8" i="119"/>
  <c r="M31" i="119"/>
  <c r="F8" i="121"/>
  <c r="M33" i="112"/>
  <c r="M32" i="112"/>
  <c r="I32" i="120"/>
  <c r="I32" i="118"/>
  <c r="M33" i="122"/>
  <c r="I36" i="114"/>
  <c r="M34" i="116"/>
  <c r="I33" i="121"/>
  <c r="M32" i="121"/>
  <c r="I35" i="120"/>
  <c r="M36" i="114"/>
  <c r="M32" i="118"/>
  <c r="M31" i="118"/>
  <c r="L8" i="118"/>
  <c r="M32" i="113"/>
  <c r="I36" i="124"/>
  <c r="I36" i="117"/>
  <c r="F8" i="112"/>
  <c r="I33" i="111"/>
  <c r="I36" i="115"/>
  <c r="K30" i="10"/>
  <c r="L35" i="117"/>
  <c r="J8" i="118"/>
  <c r="L31" i="118"/>
  <c r="L36" i="116"/>
  <c r="L36" i="115"/>
  <c r="L32" i="111"/>
  <c r="J8" i="120"/>
  <c r="L31" i="120"/>
  <c r="L33" i="118"/>
  <c r="L35" i="120"/>
  <c r="L35" i="121"/>
  <c r="L34" i="119"/>
  <c r="L31" i="119"/>
  <c r="J8" i="119"/>
  <c r="D8" i="121"/>
  <c r="L36" i="124"/>
  <c r="L32" i="116"/>
  <c r="J8" i="117"/>
  <c r="L31" i="117"/>
  <c r="L31" i="113"/>
  <c r="J8" i="113"/>
  <c r="D8" i="111"/>
  <c r="L35" i="118"/>
  <c r="L35" i="111"/>
  <c r="L32" i="118"/>
  <c r="L33" i="114"/>
  <c r="L34" i="118"/>
  <c r="D8" i="117"/>
  <c r="D8" i="112"/>
  <c r="J5" i="47"/>
  <c r="E6" i="10"/>
  <c r="H9" i="97"/>
  <c r="B20" i="137"/>
  <c r="E13" i="140" s="1"/>
  <c r="E6" i="137"/>
  <c r="K22" i="119"/>
  <c r="M22" i="119" s="1"/>
  <c r="K34" i="119"/>
  <c r="B8" i="119"/>
  <c r="K32" i="118"/>
  <c r="K20" i="118"/>
  <c r="M20" i="118" s="1"/>
  <c r="K21" i="119"/>
  <c r="M21" i="119" s="1"/>
  <c r="K33" i="119"/>
  <c r="K33" i="113"/>
  <c r="K21" i="113"/>
  <c r="M21" i="113" s="1"/>
  <c r="B8" i="111"/>
  <c r="K23" i="111"/>
  <c r="M23" i="111" s="1"/>
  <c r="K35" i="111"/>
  <c r="K24" i="115"/>
  <c r="M24" i="115" s="1"/>
  <c r="K36" i="115"/>
  <c r="K31" i="117"/>
  <c r="K19" i="117"/>
  <c r="M19" i="117" s="1"/>
  <c r="H8" i="117"/>
  <c r="K22" i="111"/>
  <c r="M22" i="111" s="1"/>
  <c r="K34" i="111"/>
  <c r="K32" i="115"/>
  <c r="K20" i="115"/>
  <c r="M20" i="115" s="1"/>
  <c r="K33" i="124"/>
  <c r="K21" i="124"/>
  <c r="M21" i="124" s="1"/>
  <c r="K21" i="121"/>
  <c r="M21" i="121" s="1"/>
  <c r="K33" i="121"/>
  <c r="K35" i="121"/>
  <c r="K23" i="121"/>
  <c r="M23" i="121" s="1"/>
  <c r="K21" i="111"/>
  <c r="M21" i="111" s="1"/>
  <c r="K33" i="111"/>
  <c r="K21" i="122"/>
  <c r="M21" i="122" s="1"/>
  <c r="K33" i="122"/>
  <c r="K35" i="117"/>
  <c r="K23" i="117"/>
  <c r="M23" i="117" s="1"/>
  <c r="K32" i="123"/>
  <c r="K20" i="123"/>
  <c r="M20" i="123" s="1"/>
  <c r="H8" i="119"/>
  <c r="K31" i="119"/>
  <c r="K19" i="119"/>
  <c r="M19" i="119" s="1"/>
  <c r="M34" i="124"/>
  <c r="M36" i="113"/>
  <c r="M31" i="116"/>
  <c r="L8" i="116"/>
  <c r="M34" i="112"/>
  <c r="M34" i="122"/>
  <c r="M34" i="121"/>
  <c r="I36" i="112"/>
  <c r="M36" i="121"/>
  <c r="I36" i="111"/>
  <c r="M33" i="117"/>
  <c r="M33" i="119"/>
  <c r="M35" i="112"/>
  <c r="M34" i="113"/>
  <c r="M32" i="120"/>
  <c r="I36" i="123"/>
  <c r="I34" i="119"/>
  <c r="I32" i="119"/>
  <c r="M36" i="124"/>
  <c r="M32" i="119"/>
  <c r="L8" i="123"/>
  <c r="M31" i="123"/>
  <c r="M35" i="114"/>
  <c r="M31" i="117"/>
  <c r="L8" i="117"/>
  <c r="I34" i="124"/>
  <c r="L9" i="122"/>
  <c r="M32" i="122"/>
  <c r="I32" i="112"/>
  <c r="I36" i="121"/>
  <c r="F8" i="117"/>
  <c r="F8" i="123"/>
  <c r="M32" i="124"/>
  <c r="I32" i="121"/>
  <c r="I34" i="111"/>
  <c r="I36" i="122"/>
  <c r="F8" i="118"/>
  <c r="M35" i="119"/>
  <c r="M35" i="118"/>
  <c r="F8" i="113"/>
  <c r="I36" i="116"/>
  <c r="I33" i="115"/>
  <c r="I35" i="118"/>
  <c r="M36" i="122"/>
  <c r="M34" i="120"/>
  <c r="M7" i="10"/>
  <c r="L7" i="10"/>
  <c r="K7" i="137"/>
  <c r="M6" i="59"/>
  <c r="D8" i="119"/>
  <c r="L35" i="124"/>
  <c r="D8" i="123"/>
  <c r="L36" i="119"/>
  <c r="L36" i="112"/>
  <c r="D8" i="120"/>
  <c r="L34" i="117"/>
  <c r="L33" i="117"/>
  <c r="L36" i="117"/>
  <c r="L32" i="113"/>
  <c r="L36" i="122"/>
  <c r="L33" i="120"/>
  <c r="J9" i="122"/>
  <c r="L32" i="122"/>
  <c r="L32" i="119"/>
  <c r="L32" i="124"/>
  <c r="D8" i="115"/>
  <c r="L33" i="121"/>
  <c r="L32" i="117"/>
  <c r="L32" i="123"/>
  <c r="L33" i="123"/>
  <c r="L33" i="119"/>
  <c r="L36" i="121"/>
  <c r="L31" i="121"/>
  <c r="J8" i="121"/>
  <c r="L35" i="113"/>
  <c r="D8" i="118"/>
  <c r="L32" i="115"/>
  <c r="K7" i="10"/>
  <c r="M21" i="137"/>
  <c r="B5" i="59"/>
  <c r="B29" i="10"/>
  <c r="H6" i="137"/>
  <c r="I34" i="116"/>
  <c r="I31" i="118"/>
  <c r="K20" i="137" l="1"/>
  <c r="K29" i="10"/>
  <c r="K6" i="137"/>
  <c r="K6" i="10"/>
  <c r="K9" i="97"/>
  <c r="K5" i="59"/>
  <c r="B39" i="10"/>
  <c r="B38" i="10"/>
  <c r="B37" i="10"/>
  <c r="B7" i="118"/>
  <c r="B22" i="10"/>
  <c r="B21" i="10"/>
  <c r="B16" i="10"/>
  <c r="B20" i="10"/>
  <c r="B17" i="10"/>
  <c r="B18" i="10"/>
  <c r="B19" i="10"/>
  <c r="H7" i="114"/>
  <c r="B7" i="117"/>
  <c r="H7" i="119"/>
  <c r="D8" i="116"/>
  <c r="B7" i="111"/>
  <c r="H7" i="123"/>
  <c r="H8" i="122"/>
  <c r="B7" i="124"/>
  <c r="B7" i="115"/>
  <c r="F8" i="116"/>
  <c r="B8" i="122"/>
  <c r="H7" i="124"/>
  <c r="B7" i="113"/>
  <c r="H7" i="117"/>
  <c r="B7" i="112"/>
  <c r="B7" i="121"/>
  <c r="H7" i="111"/>
  <c r="B7" i="114"/>
  <c r="H7" i="118"/>
  <c r="B7" i="119"/>
  <c r="B7" i="123"/>
  <c r="H7" i="112"/>
  <c r="B7" i="120"/>
  <c r="H7" i="115"/>
  <c r="H7" i="120"/>
  <c r="H7" i="121"/>
  <c r="H7" i="113"/>
  <c r="H7" i="116"/>
  <c r="I31" i="112"/>
  <c r="B7" i="116" l="1"/>
  <c r="B8" i="116"/>
  <c r="I31" i="119"/>
  <c r="I31" i="113" l="1"/>
  <c r="I31" i="120" l="1"/>
  <c r="I31" i="114" l="1"/>
  <c r="I31" i="121" l="1"/>
  <c r="I31" i="115" l="1"/>
  <c r="I32" i="122" l="1"/>
  <c r="I31" i="116" l="1"/>
  <c r="I31" i="123" l="1"/>
  <c r="I31" i="117" l="1"/>
  <c r="I31" i="124" l="1"/>
  <c r="B23" i="113" l="1"/>
  <c r="J11" i="57"/>
  <c r="F4" i="57"/>
  <c r="J10" i="57"/>
  <c r="J13" i="57"/>
  <c r="I4" i="57"/>
  <c r="J16" i="57"/>
  <c r="J12" i="57"/>
  <c r="J9" i="57"/>
  <c r="B23" i="118"/>
  <c r="J7" i="57"/>
  <c r="J15" i="57"/>
  <c r="J8" i="57"/>
  <c r="E4" i="57"/>
  <c r="G4" i="57"/>
  <c r="B23" i="112"/>
  <c r="B23" i="116"/>
  <c r="B23" i="121"/>
  <c r="B23" i="120"/>
  <c r="D23" i="119"/>
  <c r="J17" i="57"/>
  <c r="J14" i="57"/>
  <c r="F23" i="117" l="1"/>
  <c r="F29" i="47"/>
  <c r="F32" i="47"/>
  <c r="F31" i="47"/>
  <c r="F30" i="47"/>
  <c r="F34" i="47"/>
  <c r="D23" i="111"/>
  <c r="F38" i="47"/>
  <c r="F35" i="47"/>
  <c r="F33" i="47"/>
  <c r="B23" i="114"/>
  <c r="D4" i="57"/>
  <c r="F36" i="47"/>
  <c r="F23" i="113"/>
  <c r="F37" i="47"/>
  <c r="F23" i="118"/>
  <c r="C25" i="47"/>
  <c r="I20" i="123" s="1"/>
  <c r="F27" i="47"/>
  <c r="F28" i="47"/>
  <c r="D23" i="116"/>
  <c r="F23" i="120"/>
  <c r="E25" i="47"/>
  <c r="I22" i="114" s="1"/>
  <c r="F26" i="47"/>
  <c r="B25" i="47"/>
  <c r="I19" i="114" s="1"/>
  <c r="F23" i="112"/>
  <c r="D23" i="114"/>
  <c r="F39" i="47"/>
  <c r="B23" i="117"/>
  <c r="B23" i="111"/>
  <c r="F23" i="116"/>
  <c r="D23" i="115"/>
  <c r="D25" i="47"/>
  <c r="I21" i="119" s="1"/>
  <c r="F23" i="124"/>
  <c r="F24" i="122"/>
  <c r="B23" i="124"/>
  <c r="D23" i="117"/>
  <c r="B24" i="122"/>
  <c r="D23" i="123"/>
  <c r="I22" i="124" l="1"/>
  <c r="I20" i="115"/>
  <c r="I22" i="123"/>
  <c r="I19" i="119"/>
  <c r="I19" i="124"/>
  <c r="I23" i="122"/>
  <c r="I22" i="112"/>
  <c r="I20" i="120"/>
  <c r="I22" i="116"/>
  <c r="I20" i="124"/>
  <c r="D23" i="118"/>
  <c r="B22" i="118" s="1"/>
  <c r="I21" i="122"/>
  <c r="I21" i="116"/>
  <c r="I20" i="121"/>
  <c r="I20" i="112"/>
  <c r="D24" i="122"/>
  <c r="B23" i="122" s="1"/>
  <c r="I20" i="113"/>
  <c r="I19" i="115"/>
  <c r="I22" i="115"/>
  <c r="F23" i="111"/>
  <c r="B22" i="111" s="1"/>
  <c r="I21" i="123"/>
  <c r="I21" i="124"/>
  <c r="I20" i="118"/>
  <c r="B22" i="116"/>
  <c r="F23" i="119"/>
  <c r="I21" i="118"/>
  <c r="D23" i="121"/>
  <c r="I19" i="121"/>
  <c r="I21" i="113"/>
  <c r="I21" i="111"/>
  <c r="F23" i="121"/>
  <c r="I20" i="117"/>
  <c r="I21" i="117"/>
  <c r="I19" i="111"/>
  <c r="F25" i="47"/>
  <c r="I19" i="112"/>
  <c r="I19" i="116"/>
  <c r="I19" i="117"/>
  <c r="I20" i="111"/>
  <c r="D23" i="124"/>
  <c r="B22" i="124" s="1"/>
  <c r="I22" i="118"/>
  <c r="I22" i="122"/>
  <c r="I21" i="114"/>
  <c r="I22" i="119"/>
  <c r="I22" i="113"/>
  <c r="B23" i="119"/>
  <c r="B23" i="123"/>
  <c r="I19" i="123"/>
  <c r="I20" i="119"/>
  <c r="F23" i="123"/>
  <c r="B22" i="117"/>
  <c r="D23" i="112"/>
  <c r="B22" i="112" s="1"/>
  <c r="H4" i="57"/>
  <c r="J5" i="57"/>
  <c r="J6" i="57"/>
  <c r="B4" i="57"/>
  <c r="F23" i="115"/>
  <c r="I20" i="114"/>
  <c r="I22" i="117"/>
  <c r="I20" i="116"/>
  <c r="I19" i="118"/>
  <c r="I21" i="112"/>
  <c r="D23" i="113"/>
  <c r="B22" i="113" s="1"/>
  <c r="I19" i="113"/>
  <c r="J18" i="57"/>
  <c r="C4" i="57"/>
  <c r="I21" i="121"/>
  <c r="I22" i="111"/>
  <c r="D23" i="120"/>
  <c r="B22" i="120" s="1"/>
  <c r="I19" i="120"/>
  <c r="F23" i="114"/>
  <c r="B22" i="114" s="1"/>
  <c r="I21" i="115"/>
  <c r="I22" i="121"/>
  <c r="I21" i="120"/>
  <c r="I22" i="120"/>
  <c r="I20" i="122"/>
  <c r="B23" i="115"/>
  <c r="B22" i="119" l="1"/>
  <c r="B22" i="121"/>
  <c r="J4" i="57"/>
  <c r="B22" i="115"/>
  <c r="B22" i="123"/>
  <c r="F4" i="140" l="1"/>
  <c r="F29" i="140" l="1"/>
</calcChain>
</file>

<file path=xl/sharedStrings.xml><?xml version="1.0" encoding="utf-8"?>
<sst xmlns="http://schemas.openxmlformats.org/spreadsheetml/2006/main" count="1929" uniqueCount="431">
  <si>
    <t>Jaderné (JE)</t>
  </si>
  <si>
    <t>Větrné (VTE)</t>
  </si>
  <si>
    <t>Fotovoltaické (FVE)</t>
  </si>
  <si>
    <t>Vodní (VE)</t>
  </si>
  <si>
    <t>[MW]</t>
  </si>
  <si>
    <t>[MWh]</t>
  </si>
  <si>
    <t>Výroba elektřiny netto</t>
  </si>
  <si>
    <t>JE</t>
  </si>
  <si>
    <t>VO z vvn</t>
  </si>
  <si>
    <t>VO z vn</t>
  </si>
  <si>
    <t>Celkem ČR</t>
  </si>
  <si>
    <t>Energetika</t>
  </si>
  <si>
    <t>Doprava</t>
  </si>
  <si>
    <t>Stavebnictví</t>
  </si>
  <si>
    <t>Ostatní</t>
  </si>
  <si>
    <t>Parní (PE)</t>
  </si>
  <si>
    <t>Paroplynové (PPE)</t>
  </si>
  <si>
    <t>Plynové a spalovací (PSE)</t>
  </si>
  <si>
    <t>Přečerpávací (PVE)</t>
  </si>
  <si>
    <t>Výroba elektřiny brutto</t>
  </si>
  <si>
    <t>PE</t>
  </si>
  <si>
    <t>PPE</t>
  </si>
  <si>
    <t>PSE</t>
  </si>
  <si>
    <t>Dodávka elektřiny ze sítě PPS</t>
  </si>
  <si>
    <t>Dodávka elektřiny ze sousedních regionálních PDS</t>
  </si>
  <si>
    <t>Dodávka elektřiny od výrobců</t>
  </si>
  <si>
    <t>Dodávka elektřiny z LDS</t>
  </si>
  <si>
    <t>Dodávka elektřiny do sítě PPS</t>
  </si>
  <si>
    <t>Dodávka elektřiny sousedním regionálním PDS</t>
  </si>
  <si>
    <t>Dodávka elektřiny do LDS</t>
  </si>
  <si>
    <t>Dodávka elektřiny výrobcům (kromě PVE)</t>
  </si>
  <si>
    <t xml:space="preserve">Odběr elektřiny PVE v režimu čerpání </t>
  </si>
  <si>
    <t>Dodávka elektřiny zákazníkům VO na hladině vvn</t>
  </si>
  <si>
    <t>Dodávka elektřiny zákazníkům VO na hladině vn</t>
  </si>
  <si>
    <t>Dodávka elektřiny zákazníkům MOP</t>
  </si>
  <si>
    <t>Dodávka elektřiny zákazníkům MOO</t>
  </si>
  <si>
    <t>Ostatní spotřeba elektřiny PDS</t>
  </si>
  <si>
    <t>Dodávka elektřiny ze sítí RDS</t>
  </si>
  <si>
    <t>Dodávka elektřiny do sítí RDS</t>
  </si>
  <si>
    <t>Export elektřiny (dodávka do zahraničí)</t>
  </si>
  <si>
    <t>Import elektřiny (dodávka ze zahraničí)</t>
  </si>
  <si>
    <t>Dodávka elektřiny zákazníkům připojeným do PS</t>
  </si>
  <si>
    <t>Saldo</t>
  </si>
  <si>
    <t>VE</t>
  </si>
  <si>
    <t>PVE</t>
  </si>
  <si>
    <t>VTE</t>
  </si>
  <si>
    <t>FVE</t>
  </si>
  <si>
    <t>Obchod, služby, školství, zdravotnictví</t>
  </si>
  <si>
    <t>Datum</t>
  </si>
  <si>
    <t>Import elektřiny na úrovni PS</t>
  </si>
  <si>
    <t>Import elektřiny na úrovni DS</t>
  </si>
  <si>
    <t>Export elektřiny na úrovni PS</t>
  </si>
  <si>
    <t>Export elektřiny na úrovni DS</t>
  </si>
  <si>
    <t>Celkem</t>
  </si>
  <si>
    <t>Měsíční maximum [MW]</t>
  </si>
  <si>
    <t>Hodina</t>
  </si>
  <si>
    <t>PREdistribuce, a.s.</t>
  </si>
  <si>
    <t>Měsíční minimum [MW]</t>
  </si>
  <si>
    <t>v přenosové soustavě</t>
  </si>
  <si>
    <t>v distribučních soustavách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</si>
  <si>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</si>
  <si>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</si>
  <si>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</si>
  <si>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</si>
  <si>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</si>
  <si>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</si>
  <si>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</si>
  <si>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</si>
  <si>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Září</t>
  </si>
  <si>
    <t>Říjen</t>
  </si>
  <si>
    <t>Listopad</t>
  </si>
  <si>
    <t>Prosinec</t>
  </si>
  <si>
    <t>Export na úrovni PS</t>
  </si>
  <si>
    <t>do Polska</t>
  </si>
  <si>
    <t>do Německa</t>
  </si>
  <si>
    <t>do Rakouska</t>
  </si>
  <si>
    <t>na Slovensko</t>
  </si>
  <si>
    <t>Export na úrovni DS</t>
  </si>
  <si>
    <t>Import na úrovni PS</t>
  </si>
  <si>
    <t>Import na úrovni DS</t>
  </si>
  <si>
    <t>z Polska</t>
  </si>
  <si>
    <t>z Německa</t>
  </si>
  <si>
    <t>z Rakouska</t>
  </si>
  <si>
    <t>ze Slovenska</t>
  </si>
  <si>
    <t>Export celkem</t>
  </si>
  <si>
    <t>Import celkem</t>
  </si>
  <si>
    <t>Celkem RDS</t>
  </si>
  <si>
    <t>Brikety a pelety</t>
  </si>
  <si>
    <t>Kapalná biopaliva</t>
  </si>
  <si>
    <t>Ostatní biomasa</t>
  </si>
  <si>
    <t>Palivové dříví</t>
  </si>
  <si>
    <t>Piliny, kůra, štěpky, dřevní odpad</t>
  </si>
  <si>
    <t>Čerpání PVE</t>
  </si>
  <si>
    <t>Celkové ztráty v sítích</t>
  </si>
  <si>
    <t>Domácnosti</t>
  </si>
  <si>
    <t>Průmysl</t>
  </si>
  <si>
    <t>Vstup do PS [GWh]</t>
  </si>
  <si>
    <t>Výstup z PS  [GWh]</t>
  </si>
  <si>
    <t>Vstup do DS  [GWh]</t>
  </si>
  <si>
    <t>Výstup z DS  [GWh]</t>
  </si>
  <si>
    <t>Skládkový plyn</t>
  </si>
  <si>
    <t>Kalový plyn (ČOV)</t>
  </si>
  <si>
    <t>Ostatní bioplyn</t>
  </si>
  <si>
    <t xml:space="preserve"> [MWh]</t>
  </si>
  <si>
    <t>ES ČR</t>
  </si>
  <si>
    <t>elektrizační soustava České republiky</t>
  </si>
  <si>
    <t xml:space="preserve">PE </t>
  </si>
  <si>
    <t>parní elektrárny</t>
  </si>
  <si>
    <t xml:space="preserve">PPE </t>
  </si>
  <si>
    <t>paroplynové elektrárny</t>
  </si>
  <si>
    <t>plynové a spalovací elektrárny</t>
  </si>
  <si>
    <t xml:space="preserve">VE </t>
  </si>
  <si>
    <t>vodní elektrárny</t>
  </si>
  <si>
    <t>jaderné elektrárny</t>
  </si>
  <si>
    <t xml:space="preserve">VTE </t>
  </si>
  <si>
    <t>větrné elektrárny</t>
  </si>
  <si>
    <t>fotovoltaické elektrárny</t>
  </si>
  <si>
    <t>přečerpávací vodní elektrárny</t>
  </si>
  <si>
    <t xml:space="preserve">KVET </t>
  </si>
  <si>
    <t>kombinovaná výroba elektřiny a tepla</t>
  </si>
  <si>
    <t>PS</t>
  </si>
  <si>
    <t>přenosová soustava</t>
  </si>
  <si>
    <t>PPS</t>
  </si>
  <si>
    <t>provozovatel přenosové soustavy</t>
  </si>
  <si>
    <t>RDS</t>
  </si>
  <si>
    <t>regionální distribuční soustava</t>
  </si>
  <si>
    <t>LDS</t>
  </si>
  <si>
    <t>lokální distribuční soustava</t>
  </si>
  <si>
    <t xml:space="preserve">VO </t>
  </si>
  <si>
    <t>velkoodběr elektřiny</t>
  </si>
  <si>
    <t>MOO</t>
  </si>
  <si>
    <t>maloodběr elektřiny obyvatelstvo</t>
  </si>
  <si>
    <t>MOP</t>
  </si>
  <si>
    <t>maloodběr elektřiny podnikatelé</t>
  </si>
  <si>
    <t>vysoké napětí od 1 kV do 52 kV (podle ČSN 330010)</t>
  </si>
  <si>
    <t>velmi vysoké napětí nad 52 kV (podle ČSN 330010)</t>
  </si>
  <si>
    <t>VN</t>
  </si>
  <si>
    <t>VVN</t>
  </si>
  <si>
    <t>Výroba elektřiny brutto =</t>
  </si>
  <si>
    <t>Instalované výkony =</t>
  </si>
  <si>
    <t>Zemní plyn</t>
  </si>
  <si>
    <t>Topné oleje</t>
  </si>
  <si>
    <t>Ostatní plyny</t>
  </si>
  <si>
    <t>Ostatní pevná paliva</t>
  </si>
  <si>
    <t>Ostatní kapalná paliva</t>
  </si>
  <si>
    <t>Odpadní teplo</t>
  </si>
  <si>
    <t>Koks</t>
  </si>
  <si>
    <t>Hnědé uhlí</t>
  </si>
  <si>
    <t>Černé uhlí</t>
  </si>
  <si>
    <t>Bioplyn</t>
  </si>
  <si>
    <t>Biomasa</t>
  </si>
  <si>
    <t>Velkoodběr (VO) z hladiny vvn</t>
  </si>
  <si>
    <t>Velkoodběr (VO) z hladiny vn</t>
  </si>
  <si>
    <t>Maloodběr podnikatelé (MOP)</t>
  </si>
  <si>
    <t>Maloodběr domácnosti (MOO)</t>
  </si>
  <si>
    <t>Spotřeba PPS a PDS</t>
  </si>
  <si>
    <t>Spotřeba na přečerpávání PVE</t>
  </si>
  <si>
    <t>Tuzemská brutto spotřeba (TBS)</t>
  </si>
  <si>
    <t>Tuzemská netto spotřeba (TNS)</t>
  </si>
  <si>
    <t>Lokální spotřeba</t>
  </si>
  <si>
    <t>Lokální spotřeba =</t>
  </si>
  <si>
    <t>Celkové saldo</t>
  </si>
  <si>
    <t>PDS</t>
  </si>
  <si>
    <t>provozovatel distribuční soustavy</t>
  </si>
  <si>
    <t>Rostlinné materiály neaglomerované (včetně aglomerátů)</t>
  </si>
  <si>
    <t>Spotřeba elektřiny ČR *)</t>
  </si>
  <si>
    <t>KVET celkem</t>
  </si>
  <si>
    <t xml:space="preserve">Spotřeba elektřiny v jednotlivých soustavách RDS </t>
  </si>
  <si>
    <r>
      <t>[MW</t>
    </r>
    <r>
      <rPr>
        <vertAlign val="subscript"/>
        <sz val="9"/>
        <rFont val="Arial"/>
        <family val="2"/>
        <charset val="238"/>
        <scheme val="minor"/>
      </rPr>
      <t>e</t>
    </r>
    <r>
      <rPr>
        <sz val="9"/>
        <rFont val="Arial"/>
        <family val="2"/>
        <charset val="238"/>
        <scheme val="minor"/>
      </rPr>
      <t>]</t>
    </r>
  </si>
  <si>
    <r>
      <t>KVET do 1 MW</t>
    </r>
    <r>
      <rPr>
        <b/>
        <vertAlign val="subscript"/>
        <sz val="9"/>
        <rFont val="Arial"/>
        <family val="2"/>
        <charset val="238"/>
        <scheme val="minor"/>
      </rPr>
      <t>e</t>
    </r>
    <r>
      <rPr>
        <b/>
        <sz val="9"/>
        <rFont val="Arial"/>
        <family val="2"/>
        <charset val="238"/>
        <scheme val="minor"/>
      </rPr>
      <t xml:space="preserve"> včetně</t>
    </r>
  </si>
  <si>
    <r>
      <t>KVET nad 5 MW</t>
    </r>
    <r>
      <rPr>
        <b/>
        <vertAlign val="subscript"/>
        <sz val="9"/>
        <rFont val="Arial"/>
        <family val="2"/>
        <charset val="238"/>
        <scheme val="minor"/>
      </rPr>
      <t>e</t>
    </r>
  </si>
  <si>
    <t>Celulózové výluhy</t>
  </si>
  <si>
    <t>DS</t>
  </si>
  <si>
    <t>distribuční soustava</t>
  </si>
  <si>
    <t>Celková výroba elektřiny na svorkách generátorů (zdrojů).</t>
  </si>
  <si>
    <t>Spotřeba výrobců a subjektů přímo napojených na danou výrobnu.</t>
  </si>
  <si>
    <r>
      <t>KVET nad 1 MW</t>
    </r>
    <r>
      <rPr>
        <b/>
        <vertAlign val="subscript"/>
        <sz val="9"/>
        <rFont val="Arial"/>
        <family val="2"/>
        <charset val="238"/>
        <scheme val="minor"/>
      </rPr>
      <t>e</t>
    </r>
    <r>
      <rPr>
        <b/>
        <sz val="9"/>
        <rFont val="Arial"/>
        <family val="2"/>
        <charset val="238"/>
        <scheme val="minor"/>
      </rPr>
      <t xml:space="preserve"> do 5 MW</t>
    </r>
    <r>
      <rPr>
        <b/>
        <vertAlign val="subscript"/>
        <sz val="9"/>
        <rFont val="Arial"/>
        <family val="2"/>
        <charset val="238"/>
        <scheme val="minor"/>
      </rPr>
      <t>e</t>
    </r>
    <r>
      <rPr>
        <b/>
        <sz val="9"/>
        <rFont val="Arial"/>
        <family val="2"/>
        <charset val="238"/>
        <scheme val="minor"/>
      </rPr>
      <t xml:space="preserve"> včetně</t>
    </r>
  </si>
  <si>
    <t>Celkové ztráty =</t>
  </si>
  <si>
    <t>Ztráty v sítích provozovatelů jednotlivých distribučních soustav a provozovatele přenosové soustavy.</t>
  </si>
  <si>
    <t>Zatížení brutto =</t>
  </si>
  <si>
    <t>I. čtvrtletí</t>
  </si>
  <si>
    <t>Dodávka elektřiny do ES</t>
  </si>
  <si>
    <t>II. čtvrtletí</t>
  </si>
  <si>
    <t>III. čtvrtletí</t>
  </si>
  <si>
    <t>IV. čtvrtletí</t>
  </si>
  <si>
    <r>
      <t>TVS</t>
    </r>
    <r>
      <rPr>
        <vertAlign val="subscript"/>
        <sz val="9"/>
        <rFont val="Arial"/>
        <family val="2"/>
        <charset val="238"/>
        <scheme val="minor"/>
      </rPr>
      <t>e</t>
    </r>
  </si>
  <si>
    <r>
      <t>TVS</t>
    </r>
    <r>
      <rPr>
        <vertAlign val="subscript"/>
        <sz val="9"/>
        <rFont val="Arial"/>
        <family val="2"/>
        <charset val="238"/>
        <scheme val="minor"/>
      </rPr>
      <t>t</t>
    </r>
  </si>
  <si>
    <t>Celkový instalovaný výkon</t>
  </si>
  <si>
    <t>&gt; 10 a ≤ 30 kW</t>
  </si>
  <si>
    <t>&gt; 100 kW a ≤ 1 MW</t>
  </si>
  <si>
    <t>&gt; 1 a ≤ 5 MW</t>
  </si>
  <si>
    <t>&gt; 5 MW</t>
  </si>
  <si>
    <t>&lt; 1 MW</t>
  </si>
  <si>
    <r>
      <t>TVS</t>
    </r>
    <r>
      <rPr>
        <b/>
        <vertAlign val="subscript"/>
        <sz val="9"/>
        <rFont val="Arial"/>
        <family val="2"/>
        <charset val="238"/>
        <scheme val="minor"/>
      </rPr>
      <t>e</t>
    </r>
  </si>
  <si>
    <t>Maloodběr obyvatelstvo (MOO)</t>
  </si>
  <si>
    <r>
      <t>TVS</t>
    </r>
    <r>
      <rPr>
        <b/>
        <vertAlign val="subscript"/>
        <sz val="9"/>
        <rFont val="Arial"/>
        <family val="2"/>
        <charset val="238"/>
        <scheme val="minor"/>
      </rPr>
      <t>t</t>
    </r>
  </si>
  <si>
    <r>
      <t>Technologická vlastní spotřeba elektřiny na výrobu elektřiny (TVS</t>
    </r>
    <r>
      <rPr>
        <b/>
        <vertAlign val="subscript"/>
        <sz val="9"/>
        <rFont val="Arial"/>
        <family val="2"/>
        <charset val="238"/>
        <scheme val="minor"/>
      </rPr>
      <t>e</t>
    </r>
    <r>
      <rPr>
        <b/>
        <sz val="9"/>
        <rFont val="Arial"/>
        <family val="2"/>
        <charset val="238"/>
        <scheme val="minor"/>
      </rPr>
      <t>)</t>
    </r>
  </si>
  <si>
    <r>
      <t>Technologická vlastní spotřeba elektřiny na výrobu tepla  (TVS</t>
    </r>
    <r>
      <rPr>
        <b/>
        <vertAlign val="subscript"/>
        <sz val="9"/>
        <rFont val="Arial"/>
        <family val="2"/>
        <charset val="238"/>
        <scheme val="minor"/>
      </rPr>
      <t>t</t>
    </r>
    <r>
      <rPr>
        <b/>
        <sz val="9"/>
        <rFont val="Arial"/>
        <family val="2"/>
        <charset val="238"/>
        <scheme val="minor"/>
      </rPr>
      <t>)</t>
    </r>
  </si>
  <si>
    <t>Spotřeba elektřiny na čerpání</t>
  </si>
  <si>
    <t>≤ 0,5 MW</t>
  </si>
  <si>
    <t>&gt; 0,5 a ≤ 1 MW</t>
  </si>
  <si>
    <t>&gt; 30 a ≤ 100 kW</t>
  </si>
  <si>
    <t xml:space="preserve">&gt; 1 a ≤ 2 MW </t>
  </si>
  <si>
    <t>&gt; 2 MW</t>
  </si>
  <si>
    <t>Jaderné palivo</t>
  </si>
  <si>
    <r>
      <t>Výroba elektřiny brutto</t>
    </r>
    <r>
      <rPr>
        <sz val="9"/>
        <rFont val="Arial"/>
        <family val="2"/>
        <charset val="238"/>
        <scheme val="minor"/>
      </rPr>
      <t xml:space="preserve"> [GWh]</t>
    </r>
  </si>
  <si>
    <t>Instalovaný elektrický výkon</t>
  </si>
  <si>
    <t>Ostatní dodávky</t>
  </si>
  <si>
    <t>Podíl v ČR</t>
  </si>
  <si>
    <t>Kraj</t>
  </si>
  <si>
    <t>Tech. vl. spotřeba el. na výrobu elektřiny</t>
  </si>
  <si>
    <t>Výroba a spotřeba: Jihočeský kraj</t>
  </si>
  <si>
    <t>Výroba a spotřeba: Jihomoravský kraj</t>
  </si>
  <si>
    <t>Výroba a spotřeba: Karlovarský kraj</t>
  </si>
  <si>
    <t>Výroba a spotřeba: Královéhradecký kraj</t>
  </si>
  <si>
    <t>Výroba a spotřeba: Liberecký kraj</t>
  </si>
  <si>
    <t>Výroba a spotřeba: Moravskoslezský kraj</t>
  </si>
  <si>
    <t>Výroba a spotřeba: Olomoucký kraj</t>
  </si>
  <si>
    <t>Výroba a spotřeba: Pardubický kraj</t>
  </si>
  <si>
    <t>Výroba a spotřeba: Plzeňský kraj</t>
  </si>
  <si>
    <t>Výroba a spotřeba: Středočeský kraj</t>
  </si>
  <si>
    <t>Výroba a spotřeba: Ústecký kraj</t>
  </si>
  <si>
    <t>Výroba a spotřeba: Zlínský kraj</t>
  </si>
  <si>
    <t>≤ 10 kW</t>
  </si>
  <si>
    <t>Spotřeba elektřiny
brutto</t>
  </si>
  <si>
    <t>≥ 1 a &lt; 10 MW</t>
  </si>
  <si>
    <t>≥ 10 MW</t>
  </si>
  <si>
    <t>[GWh]</t>
  </si>
  <si>
    <t>Celkové ztráty</t>
  </si>
  <si>
    <t>Spotřeba elektřiny ČR</t>
  </si>
  <si>
    <r>
      <t>Celkový instalovaný elektrický výkon [MW</t>
    </r>
    <r>
      <rPr>
        <vertAlign val="subscript"/>
        <sz val="9"/>
        <rFont val="Arial"/>
        <family val="2"/>
        <charset val="238"/>
        <scheme val="minor"/>
      </rPr>
      <t>e</t>
    </r>
    <r>
      <rPr>
        <sz val="9"/>
        <rFont val="Arial"/>
        <family val="2"/>
        <charset val="238"/>
        <scheme val="minor"/>
      </rPr>
      <t>]</t>
    </r>
  </si>
  <si>
    <r>
      <t>Celkový instalovaný tepelný výkon [MW</t>
    </r>
    <r>
      <rPr>
        <vertAlign val="subscript"/>
        <sz val="9"/>
        <rFont val="Arial"/>
        <family val="2"/>
        <charset val="238"/>
        <scheme val="minor"/>
      </rPr>
      <t>t</t>
    </r>
    <r>
      <rPr>
        <sz val="9"/>
        <rFont val="Arial"/>
        <family val="2"/>
        <charset val="238"/>
        <scheme val="minor"/>
      </rPr>
      <t>]</t>
    </r>
  </si>
  <si>
    <t>Spotřeba elektřiny netto</t>
  </si>
  <si>
    <t>Bilance fyzických toků PS a RDS</t>
  </si>
  <si>
    <t>Hlavní město Praha</t>
  </si>
  <si>
    <t>Kraj Vysočina</t>
  </si>
  <si>
    <t>Jihočeský kraj</t>
  </si>
  <si>
    <t>Jihomoravský kraj</t>
  </si>
  <si>
    <t>Karlovarský kraj</t>
  </si>
  <si>
    <t>Královéhradecký kraj</t>
  </si>
  <si>
    <t>Liberecký kraj</t>
  </si>
  <si>
    <t>Moravskoslezský kraj</t>
  </si>
  <si>
    <t>Olomoucký kraj</t>
  </si>
  <si>
    <t>Pardubický kraj</t>
  </si>
  <si>
    <t>Plzeňský kraj</t>
  </si>
  <si>
    <t>Středočeský kraj</t>
  </si>
  <si>
    <t>Ústecký kraj</t>
  </si>
  <si>
    <t>Zlínský kraj</t>
  </si>
  <si>
    <t>Výroba a spotřeba: Hlavní město Praha</t>
  </si>
  <si>
    <t>Výroba a spotřeba: Kraj Vysočina</t>
  </si>
  <si>
    <r>
      <t>KVET do 1 MW</t>
    </r>
    <r>
      <rPr>
        <vertAlign val="subscript"/>
        <sz val="9"/>
        <rFont val="Arial"/>
        <family val="2"/>
        <charset val="238"/>
        <scheme val="minor"/>
      </rPr>
      <t>e</t>
    </r>
    <r>
      <rPr>
        <sz val="9"/>
        <rFont val="Arial"/>
        <family val="2"/>
        <charset val="238"/>
        <scheme val="minor"/>
      </rPr>
      <t xml:space="preserve"> včetně</t>
    </r>
  </si>
  <si>
    <r>
      <t>KVET nad 5 MW</t>
    </r>
    <r>
      <rPr>
        <vertAlign val="subscript"/>
        <sz val="9"/>
        <rFont val="Arial"/>
        <family val="2"/>
        <charset val="238"/>
        <scheme val="minor"/>
      </rPr>
      <t>e</t>
    </r>
  </si>
  <si>
    <t>Bilanční rozdíl =</t>
  </si>
  <si>
    <t>Výroba elektřiny brutto + přeshraniční saldo - tuzemská brutto spotřeba (TBS).</t>
  </si>
  <si>
    <t>Bilanční rozdíl</t>
  </si>
  <si>
    <t>UCED Chomutov s.r.o.</t>
  </si>
  <si>
    <t>Bilance elektřiny - zdroje</t>
  </si>
  <si>
    <t>Bilance elektřiny - spotřeba</t>
  </si>
  <si>
    <t>Zatížení brutto</t>
  </si>
  <si>
    <t>Vodní a přečerpávací vodní elektrárny</t>
  </si>
  <si>
    <t>Kombinovaná výroba elektřiny a tepla</t>
  </si>
  <si>
    <r>
      <t>Technologická vlastní spotřeba elektřiny na výrobu elektřiny (TVS</t>
    </r>
    <r>
      <rPr>
        <b/>
        <vertAlign val="subscript"/>
        <sz val="11"/>
        <rFont val="Arial"/>
        <family val="2"/>
        <charset val="238"/>
        <scheme val="minor"/>
      </rPr>
      <t>e</t>
    </r>
    <r>
      <rPr>
        <b/>
        <sz val="11"/>
        <rFont val="Arial"/>
        <family val="2"/>
        <charset val="238"/>
        <scheme val="minor"/>
      </rPr>
      <t>) =</t>
    </r>
  </si>
  <si>
    <r>
      <t>Technologická vlastní spotřeba elektřiny na výrobu tepla (TVS</t>
    </r>
    <r>
      <rPr>
        <b/>
        <vertAlign val="subscript"/>
        <sz val="11"/>
        <rFont val="Arial"/>
        <family val="2"/>
        <charset val="238"/>
        <scheme val="minor"/>
      </rPr>
      <t>t</t>
    </r>
    <r>
      <rPr>
        <b/>
        <sz val="11"/>
        <rFont val="Arial"/>
        <family val="2"/>
        <charset val="238"/>
        <scheme val="minor"/>
      </rPr>
      <t>) =</t>
    </r>
  </si>
  <si>
    <r>
      <t>Obdoba viz TVS</t>
    </r>
    <r>
      <rPr>
        <vertAlign val="subscript"/>
        <sz val="11"/>
        <rFont val="Arial"/>
        <family val="2"/>
        <charset val="238"/>
        <scheme val="minor"/>
      </rPr>
      <t>e</t>
    </r>
    <r>
      <rPr>
        <sz val="11"/>
        <rFont val="Arial"/>
        <family val="2"/>
        <charset val="238"/>
        <scheme val="minor"/>
      </rPr>
      <t>.</t>
    </r>
  </si>
  <si>
    <r>
      <t>TNS + spotřeba na přečerpávání PVE + celkové ztráty + TVS</t>
    </r>
    <r>
      <rPr>
        <vertAlign val="subscript"/>
        <sz val="11"/>
        <rFont val="Arial"/>
        <family val="2"/>
        <charset val="238"/>
        <scheme val="minor"/>
      </rPr>
      <t>e</t>
    </r>
    <r>
      <rPr>
        <sz val="11"/>
        <rFont val="Arial"/>
        <family val="2"/>
        <charset val="238"/>
        <scheme val="minor"/>
      </rPr>
      <t>.</t>
    </r>
  </si>
  <si>
    <r>
      <t>VO z vvn + VO z vn + MOO + MOP + spotřeba PPS a PDS + lokální spotřeba + TVS</t>
    </r>
    <r>
      <rPr>
        <vertAlign val="subscript"/>
        <sz val="11"/>
        <rFont val="Arial"/>
        <family val="2"/>
        <charset val="238"/>
        <scheme val="minor"/>
      </rPr>
      <t>t</t>
    </r>
    <r>
      <rPr>
        <sz val="11"/>
        <rFont val="Arial"/>
        <family val="2"/>
        <charset val="238"/>
        <scheme val="minor"/>
      </rPr>
      <t>.</t>
    </r>
  </si>
  <si>
    <r>
      <t>TNS - TVS</t>
    </r>
    <r>
      <rPr>
        <vertAlign val="subscript"/>
        <sz val="11"/>
        <rFont val="Arial"/>
        <family val="2"/>
        <charset val="238"/>
        <scheme val="minor"/>
      </rPr>
      <t>t</t>
    </r>
    <r>
      <rPr>
        <sz val="11"/>
        <rFont val="Arial"/>
        <family val="2"/>
        <charset val="238"/>
        <scheme val="minor"/>
      </rPr>
      <t>.</t>
    </r>
  </si>
  <si>
    <r>
      <t>Výroba elektřiny brutto – TVS</t>
    </r>
    <r>
      <rPr>
        <vertAlign val="subscript"/>
        <sz val="11"/>
        <rFont val="Arial"/>
        <family val="2"/>
        <charset val="238"/>
        <scheme val="minor"/>
      </rPr>
      <t>e</t>
    </r>
    <r>
      <rPr>
        <sz val="11"/>
        <rFont val="Arial"/>
        <family val="2"/>
        <charset val="238"/>
        <scheme val="minor"/>
      </rPr>
      <t>.</t>
    </r>
  </si>
  <si>
    <t>Bilanční suma zahraničních výměn elektrické energie v daném období. Je to rozdíl mezi celkovým dovozem elektřiny a celkovým vývozem elektřiny v daném období. Kladná hodnota představuje převahu dovozu elektřiny nad vývozem a záporná převahu vývozu nad dovozem.</t>
  </si>
  <si>
    <t>Spotřeba brutto</t>
  </si>
  <si>
    <t>Přeshraniční saldo</t>
  </si>
  <si>
    <t>+</t>
  </si>
  <si>
    <t>-</t>
  </si>
  <si>
    <t>Jaderné elektrárny (JE)</t>
  </si>
  <si>
    <t>Parní elektrárny (PE)</t>
  </si>
  <si>
    <t>Vodní elektrárny (VE)</t>
  </si>
  <si>
    <t>zdroj dat: výkaz ERÚ-E3</t>
  </si>
  <si>
    <t>Paroplynové elektrárny (PPE)</t>
  </si>
  <si>
    <t>Plynové a spalovací elektrárny (PSE)</t>
  </si>
  <si>
    <t>Přečerpávací vodní elektrárny (PVE)</t>
  </si>
  <si>
    <t>Fotovoltaické elektrárny (FVE)</t>
  </si>
  <si>
    <t>Větrné elektrárny (VTE)</t>
  </si>
  <si>
    <r>
      <t>*)</t>
    </r>
    <r>
      <rPr>
        <i/>
        <sz val="8"/>
        <rFont val="Arial"/>
        <family val="2"/>
        <charset val="238"/>
        <scheme val="minor"/>
      </rPr>
      <t xml:space="preserve"> zahrnuty údaje PS, RDS a vybraných LDS (fyzické toky)</t>
    </r>
  </si>
  <si>
    <r>
      <t xml:space="preserve">Přeshraniční saldo </t>
    </r>
    <r>
      <rPr>
        <b/>
        <vertAlign val="superscript"/>
        <sz val="9"/>
        <rFont val="Arial"/>
        <family val="2"/>
        <charset val="238"/>
        <scheme val="minor"/>
      </rPr>
      <t>*)</t>
    </r>
  </si>
  <si>
    <t>Jaderné a parní elektrárny</t>
  </si>
  <si>
    <t>Výroba z biomasy a bioplynu</t>
  </si>
  <si>
    <t>Fotovoltaické a větrné elektrárny</t>
  </si>
  <si>
    <t>Paroplynové a plynové a spalovací elektrárny</t>
  </si>
  <si>
    <t>Dosažené denní maximum zatížení brutto</t>
  </si>
  <si>
    <t>Dosažené denní minimum zatížení brutto</t>
  </si>
  <si>
    <r>
      <t xml:space="preserve">Vodní (VE) </t>
    </r>
    <r>
      <rPr>
        <b/>
        <vertAlign val="superscript"/>
        <sz val="9"/>
        <rFont val="Arial"/>
        <family val="2"/>
        <charset val="238"/>
        <scheme val="minor"/>
      </rPr>
      <t>*)</t>
    </r>
  </si>
  <si>
    <r>
      <t xml:space="preserve">Fotovoltaické (FVE) </t>
    </r>
    <r>
      <rPr>
        <b/>
        <vertAlign val="superscript"/>
        <sz val="9"/>
        <rFont val="Arial"/>
        <family val="2"/>
        <charset val="238"/>
        <scheme val="minor"/>
      </rPr>
      <t>*)</t>
    </r>
  </si>
  <si>
    <r>
      <t xml:space="preserve">Větrné (VTE) </t>
    </r>
    <r>
      <rPr>
        <b/>
        <vertAlign val="superscript"/>
        <sz val="9"/>
        <rFont val="Arial"/>
        <family val="2"/>
        <charset val="238"/>
        <scheme val="minor"/>
      </rPr>
      <t>*)</t>
    </r>
  </si>
  <si>
    <t>Měsíční maxima a minima zatížení brutto ES ČR</t>
  </si>
  <si>
    <t>ČEZ Distribuce, a. s.</t>
  </si>
  <si>
    <t>Odpovídají skutečnému zapojení zdrojů v PS a DS, nejedná se tedy o součet výkonů z vydaných licencí na příslušnou kategorii výroby elektřiny.</t>
  </si>
  <si>
    <t>EG.D, a.s.</t>
  </si>
  <si>
    <t>Zemědělství a lesnictví</t>
  </si>
  <si>
    <t>zdroj dat: výkaz ERÚ-E1, OTE, a.s.</t>
  </si>
  <si>
    <t>zdroj dat: výkaz ERÚ-E2</t>
  </si>
  <si>
    <t>zdroj dat: výkaz ERÚ-E2, ERÚ-E3</t>
  </si>
  <si>
    <t>Hodinová hodnota elektrického výkonu dodávaného do ES ČR připojenými výrobci elektřiny +/- saldo - čerpání PVE.</t>
  </si>
  <si>
    <r>
      <t>Zatížení (bez TVS</t>
    </r>
    <r>
      <rPr>
        <b/>
        <vertAlign val="subscript"/>
        <sz val="11"/>
        <rFont val="Arial"/>
        <family val="2"/>
        <charset val="238"/>
        <scheme val="minor"/>
      </rPr>
      <t>e</t>
    </r>
    <r>
      <rPr>
        <b/>
        <sz val="11"/>
        <rFont val="Arial"/>
        <family val="2"/>
        <charset val="238"/>
        <scheme val="minor"/>
      </rPr>
      <t>) =</t>
    </r>
  </si>
  <si>
    <r>
      <t>Zatížení brutto – TVS</t>
    </r>
    <r>
      <rPr>
        <vertAlign val="subscript"/>
        <sz val="11"/>
        <rFont val="Arial"/>
        <family val="2"/>
        <charset val="238"/>
        <scheme val="minor"/>
      </rPr>
      <t>e</t>
    </r>
    <r>
      <rPr>
        <sz val="11"/>
        <rFont val="Arial"/>
        <family val="2"/>
        <charset val="238"/>
        <scheme val="minor"/>
      </rPr>
      <t>.</t>
    </r>
  </si>
  <si>
    <t xml:space="preserve"> *)</t>
  </si>
  <si>
    <t>Meziroční změna</t>
  </si>
  <si>
    <t>Jaderné</t>
  </si>
  <si>
    <t>Parní</t>
  </si>
  <si>
    <t>Paroplynové</t>
  </si>
  <si>
    <t>Plynové a spalovací</t>
  </si>
  <si>
    <t>Vodní</t>
  </si>
  <si>
    <t>Přečerpávací</t>
  </si>
  <si>
    <t>Větrné</t>
  </si>
  <si>
    <t>Fotovoltaické</t>
  </si>
  <si>
    <t>Spotřeba velkoodběru z vvn</t>
  </si>
  <si>
    <t>Spotřeba velkoodběru z vn</t>
  </si>
  <si>
    <t>Spotřeba maloodběru podnikatelů</t>
  </si>
  <si>
    <t>Spotřeba maloodběru obyvatel</t>
  </si>
  <si>
    <t>Import</t>
  </si>
  <si>
    <t>Export</t>
  </si>
  <si>
    <t>Den</t>
  </si>
  <si>
    <t>Maximum</t>
  </si>
  <si>
    <t>Minimum</t>
  </si>
  <si>
    <t>Čas</t>
  </si>
  <si>
    <t xml:space="preserve"> </t>
  </si>
  <si>
    <t>OBSAH</t>
  </si>
  <si>
    <t>3.1</t>
  </si>
  <si>
    <t>3.2</t>
  </si>
  <si>
    <t>4</t>
  </si>
  <si>
    <t>4.1</t>
  </si>
  <si>
    <t>4.2</t>
  </si>
  <si>
    <t>4.3</t>
  </si>
  <si>
    <t>4.4</t>
  </si>
  <si>
    <t>4.5</t>
  </si>
  <si>
    <t>4.6</t>
  </si>
  <si>
    <t>5</t>
  </si>
  <si>
    <t>6</t>
  </si>
  <si>
    <t>6.1</t>
  </si>
  <si>
    <t>6.2</t>
  </si>
  <si>
    <t>6.3</t>
  </si>
  <si>
    <t>6.4</t>
  </si>
  <si>
    <t>6.5</t>
  </si>
  <si>
    <t>7</t>
  </si>
  <si>
    <t>7.1</t>
  </si>
  <si>
    <t>7.2</t>
  </si>
  <si>
    <t>7.3</t>
  </si>
  <si>
    <t>7.4</t>
  </si>
  <si>
    <t>7.5</t>
  </si>
  <si>
    <t>7.6</t>
  </si>
  <si>
    <t>7.7</t>
  </si>
  <si>
    <t>7.8</t>
  </si>
  <si>
    <t>7.9</t>
  </si>
  <si>
    <t>7.10</t>
  </si>
  <si>
    <t>7.11</t>
  </si>
  <si>
    <t>7.12</t>
  </si>
  <si>
    <t>7.13</t>
  </si>
  <si>
    <t>7.14</t>
  </si>
  <si>
    <t>8</t>
  </si>
  <si>
    <t>9</t>
  </si>
  <si>
    <t>9.1</t>
  </si>
  <si>
    <t>9.2</t>
  </si>
  <si>
    <t>9.3</t>
  </si>
  <si>
    <t>9.4</t>
  </si>
  <si>
    <t>10</t>
  </si>
  <si>
    <t>ZKRATKY, POJMY A ZÁKLADNÍ VZTAHY</t>
  </si>
  <si>
    <t>BILANCE, VÝROBA A SPOTŘEBA ELEKTŘINY</t>
  </si>
  <si>
    <t>VÝROBA ELEKTŘINY PODLE TECHNOLOGIÍ A PALIV</t>
  </si>
  <si>
    <t>INSTALOVANÝ VÝKON V ES ČR A ROZDĚLENÍ DO JEDNOTLIVÝCH KRAJŮ V ČR</t>
  </si>
  <si>
    <t>VÝROBA A SPOTŘEBA ELEKTŘINY V KRAJÍCH ČR A RDS</t>
  </si>
  <si>
    <t>VÝROBA A SPOTŘEBA ELEKTŘINY V JEDNOTLIVÝCH KRAJÍCH ČR</t>
  </si>
  <si>
    <t>PŘESHRANIČNÍ FYZICKÉ TOKY</t>
  </si>
  <si>
    <t>MAXIMA A MINIMA ZATÍŽENÍ</t>
  </si>
  <si>
    <t>DOPLŇUJÍCÍ GRAFY</t>
  </si>
  <si>
    <t>ÚVOD</t>
  </si>
  <si>
    <t>1 ZKRATKY, POJMY A ZÁKLADNÍ VZTAHY</t>
  </si>
  <si>
    <t>3  BILANCE, VÝROBA A SPOTŘEBA ELEKTŘINY</t>
  </si>
  <si>
    <t>3.2  Bilance elektřiny - spotřeba [GWh]</t>
  </si>
  <si>
    <t>4 VÝROBA ELEKTŘINY PODLE TECHNOLOGIÍ A PALIV</t>
  </si>
  <si>
    <t>4.1  Jaderné a parní elektrárny</t>
  </si>
  <si>
    <t>3.1  Bilance elektřiny - zdroje [GWh]</t>
  </si>
  <si>
    <t>5 INSTALOVANÝ VÝKON V ES ČR A ROZDĚLENÍ DO JEDNOTLIVÝCH KRAJŮ V ČR [MW]</t>
  </si>
  <si>
    <t>6 VÝROBA A SPOTŘEBA ELEKTŘINY V KRAJÍCH ČR A RDS</t>
  </si>
  <si>
    <t>4.2  Paroplynové a plynové a spalovací elektrárny</t>
  </si>
  <si>
    <t>4.3 Vodní a přečerpávací vodní elektrárny</t>
  </si>
  <si>
    <t>4.4 Fotovoltaické a větrné elektrárny</t>
  </si>
  <si>
    <t>4.5 Výroba z biomasy a bioplynu</t>
  </si>
  <si>
    <t>4.6 Kombinovaná výroba elektřiny a tepla</t>
  </si>
  <si>
    <r>
      <rPr>
        <vertAlign val="superscript"/>
        <sz val="8"/>
        <rFont val="Arial"/>
        <family val="2"/>
        <charset val="238"/>
        <scheme val="minor"/>
      </rPr>
      <t>*)</t>
    </r>
    <r>
      <rPr>
        <sz val="8"/>
        <rFont val="Arial"/>
        <family val="2"/>
        <charset val="238"/>
        <scheme val="minor"/>
      </rPr>
      <t xml:space="preserve"> členěno do kategorií dle instalovaného výkonu provozovny</t>
    </r>
  </si>
  <si>
    <t>6.4 Spotřeba elektřiny netto v jednotlivých soustavách RDS [MWh]</t>
  </si>
  <si>
    <t>6.5 Bilance fyzických toků PS a RDS</t>
  </si>
  <si>
    <t>7 VÝROBA A SPOTŘEBA ELEKTŘINY V JEDNOTLIVÝCH KRAJÍCH ČR</t>
  </si>
  <si>
    <t>7.1 Výroba a spotřeba: Hlavní město Praha</t>
  </si>
  <si>
    <t>7.2 Výroba a spotřeba: Jihočeský kraj</t>
  </si>
  <si>
    <t>7.3 Výroba a spotřeba: Jihomoravský kraj</t>
  </si>
  <si>
    <t>7.5 Výroba a spotřeba: Kraj Vysočina</t>
  </si>
  <si>
    <t>7.4 Výroba a spotřeba: Karlovarský kraj</t>
  </si>
  <si>
    <t>7.6 Výroba a spotřeba: Královéhradecký kraj</t>
  </si>
  <si>
    <t>7.7 Výroba a spotřeba: Liberecký kraj</t>
  </si>
  <si>
    <t>7.8 Výroba a spotřeba: Moravskoslezský kraj</t>
  </si>
  <si>
    <t>7.9 Výroba a spotřeba: Olomoucký kraj</t>
  </si>
  <si>
    <t>7.10 Výroba a spotřeba: Pardubický kraj</t>
  </si>
  <si>
    <t>7.11 Výroba a spotřeba: Plzeňský kraj</t>
  </si>
  <si>
    <t>7.12 Výroba a spotřeba: Středočeský kraj</t>
  </si>
  <si>
    <t>7.13 Výroba a spotřeba: Ústecký kraj</t>
  </si>
  <si>
    <t>7.14 Výroba a spotřeba: Zlínský kraj</t>
  </si>
  <si>
    <t>9.1 Měsíční maxima a minima zatížení brutto ES ČR</t>
  </si>
  <si>
    <t>8 PŘESHRANIČNÍ FYZICKÉ TOKY [GWH]</t>
  </si>
  <si>
    <t>9 MAXIMA A MINIMA ZATÍŽENÍ</t>
  </si>
  <si>
    <t>10 DOPLŇUJÍCÍ GRAFY</t>
  </si>
  <si>
    <t>Oddělení statistiky a sledování kvality</t>
  </si>
  <si>
    <t>elektro.statistika@eru.cz</t>
  </si>
  <si>
    <r>
      <t xml:space="preserve">Přeshraniční toky [GWh] </t>
    </r>
    <r>
      <rPr>
        <sz val="11"/>
        <color theme="1"/>
        <rFont val="Arial"/>
        <family val="2"/>
        <charset val="238"/>
        <scheme val="minor"/>
      </rPr>
      <t>(kapitola 8)</t>
    </r>
  </si>
  <si>
    <r>
      <t xml:space="preserve">Maxima a minima zatížení [MW] </t>
    </r>
    <r>
      <rPr>
        <sz val="11"/>
        <color theme="1"/>
        <rFont val="Arial"/>
        <family val="2"/>
        <charset val="238"/>
        <scheme val="minor"/>
      </rPr>
      <t>(kapitola 9)</t>
    </r>
  </si>
  <si>
    <t>Výroba elektřiny brutto podle technologií</t>
  </si>
  <si>
    <t>Spotřeba elektřiny netto podle kategorie spotřeb</t>
  </si>
  <si>
    <r>
      <t xml:space="preserve">Výroba elektřiny brutto [GWh] </t>
    </r>
    <r>
      <rPr>
        <sz val="11"/>
        <color theme="1"/>
        <rFont val="Arial"/>
        <family val="2"/>
        <charset val="238"/>
        <scheme val="minor"/>
      </rPr>
      <t>(kapitola 3)</t>
    </r>
  </si>
  <si>
    <r>
      <t xml:space="preserve">Instalovaný výkon [MW] </t>
    </r>
    <r>
      <rPr>
        <sz val="11"/>
        <color theme="1"/>
        <rFont val="Arial"/>
        <family val="2"/>
        <charset val="238"/>
        <scheme val="minor"/>
      </rPr>
      <t>(kapitola 5)</t>
    </r>
  </si>
  <si>
    <r>
      <t xml:space="preserve">Tuzemská brutto spotřeba [GWh] </t>
    </r>
    <r>
      <rPr>
        <sz val="11"/>
        <color theme="1"/>
        <rFont val="Arial"/>
        <family val="2"/>
        <charset val="238"/>
        <scheme val="minor"/>
      </rPr>
      <t>(kapitola 3)</t>
    </r>
  </si>
  <si>
    <t>Vydání</t>
  </si>
  <si>
    <r>
      <t>KVET nad 1 Mwe
do 5 MW</t>
    </r>
    <r>
      <rPr>
        <vertAlign val="subscript"/>
        <sz val="9"/>
        <rFont val="Arial"/>
        <family val="2"/>
        <charset val="238"/>
        <scheme val="minor"/>
      </rPr>
      <t>e</t>
    </r>
    <r>
      <rPr>
        <sz val="9"/>
        <rFont val="Arial"/>
        <family val="2"/>
        <charset val="238"/>
        <scheme val="minor"/>
      </rPr>
      <t xml:space="preserve"> včetně</t>
    </r>
  </si>
  <si>
    <t>Energetický regulační úřad (ERÚ) zveřejňuje čtvrtletní zprávu o provozu elektrizační soustavy ČR za dané čtvrtletí v souladu s § 17 odst. 7 písm. m) zákona č. 458/2000 Sb., o podmínkách podnikání a o výkonu státní správy v energetických odvětvích a o změně některých zákonů (energetický zákon), ve znění pozdějších předpisů. Údaje obsažené v této zprávě jsou určeny především pro státní orgány či instituce v rámci ČR nebo Evropské unie a odbornou veřejnost.
ERÚ v této zprávě uvádí všechna dostupná provozně technická data, která představují fyzické toky elektřiny. Údaje pro čtvrtletní zprávu jsou získávány na základě vyhlášky č. 404/2016 Sb., o náležitostech a členění výkazů nezbytných pro zpracování zpráv o provozu soustav v energetických odvětvích, včetně termínů, rozsahu a pravidel pro sestavování výkazů (statistická vyhláška), ve znění pozdějších předpisů, která nabyla účinnost dnem 1. ledna 2017. V rámci svých kompetencí, určených § 20a odst. 4 písm. e) energetického zákona, zpracovává operátor trhu své měsíční a roční statistiky o trhu s elektřinou a o trhu s plynem, které doplňují statistiky Energetického regulačního úřadu o obchodní údaje.
Detaily týkající se metodiky vykazování údajů pro statistiku ERÚ jsou uvedeny ve výkladovém stanovisku ERÚ k metodice vyplňování výkazů podle statistické vyhlášky pro oblast elektroenergetiky a teplárenství č. 8/2018 ze dne 14. září 2018. Výkladové stanovisko a aktuální výkazy jsou zveřejněny na internetových stránkách ERÚ.
Veškerá data vycházejí z podkladů od licencovaných subjektů: výrobců elektřiny, provozovatelů distribučních soustav a přenosové soustavy a operátora trhu.
Čtvrtletní zpráva přináší informace o základních ukazatelích elektroenergetiky. Jednotlivé kapitoly obsahují statistická data o bilanci, výrobě a spotřebě elektřiny podle příslušných kategorií včetně výroby elektřiny z obnovitelných zdrojů a kombinované výroby elektřiny a tepla. Zpráva dále obsahuje vyhodnocení instalovaného výkonu ES ČR, přeshraničních toků elektřiny a některá krajská vyhodnocení. Ve čtvrtletních zprávách nejsou zahrnuty údaje týkající se výroby elektřiny z obnovitelných zdrojů od výrobců, kteří nepředali OTE, a.s., údaje za sledované období ke dni zpracování zprávy. Zjištěné a opravené chyby v obdržených datech, zpětné korekce výkazů a doplněné údaje od OTE, a.s., jsou průběžně promítány do statistiky a projeví se vždy v dalších zveřejněných zprávách, případně v roční zprávě o provozu ES ČR za rok 2023, kterou ERÚ předpokládá zveřejnit do konce května roku 2024.</t>
  </si>
  <si>
    <t>Přeshraniční saldo =</t>
  </si>
  <si>
    <t>Spotřeba elektřiny v ČR =</t>
  </si>
  <si>
    <t>Tuzemská brutto spotřeba (TBS) =</t>
  </si>
  <si>
    <t>Tuzemská netto spotřeba (TNS) =</t>
  </si>
  <si>
    <t>Výroba elektřiny netto =</t>
  </si>
  <si>
    <r>
      <t xml:space="preserve">ČTVRTLETNÍ ZPRÁVA O PROVOZU 
ELEKTRIZAČNÍ SOUSTAVY
ČESKÉ REPUBLIKY
</t>
    </r>
    <r>
      <rPr>
        <b/>
        <sz val="24"/>
        <color theme="8"/>
        <rFont val="Arial"/>
        <family val="2"/>
        <charset val="238"/>
      </rPr>
      <t>IV. ČTVRTLETÍ 2023</t>
    </r>
  </si>
  <si>
    <t>IV. čtvrtletí 2023</t>
  </si>
  <si>
    <t>Označuje spotřebu elektřiny, která je nezbytná pro zajištění procesu výroby elektřiny. Jsou zde zahrnuty veškeré provozy, které jsou pro výrobu elektřiny nepostradatelné, včetně ztrát při výrobě elektřiny. Tato definice vychází z technologické vlastní spotřeby uvedené v § 2 odst. 1 písm. x) zákona č. 165/2012 Sb., o podporovaných zdrojích energie a o změně některých zákonů, ve znění pozdějších předpisů.</t>
  </si>
  <si>
    <r>
      <t>TVS</t>
    </r>
    <r>
      <rPr>
        <b/>
        <vertAlign val="subscript"/>
        <sz val="9"/>
        <color theme="0"/>
        <rFont val="Arial"/>
        <family val="2"/>
        <charset val="238"/>
        <scheme val="minor"/>
      </rPr>
      <t>e</t>
    </r>
  </si>
  <si>
    <r>
      <t>Zatížení (bez TVS</t>
    </r>
    <r>
      <rPr>
        <b/>
        <vertAlign val="subscript"/>
        <sz val="9"/>
        <color theme="0"/>
        <rFont val="Arial"/>
        <family val="2"/>
        <charset val="238"/>
        <scheme val="minor"/>
      </rPr>
      <t>e</t>
    </r>
    <r>
      <rPr>
        <b/>
        <sz val="9"/>
        <color theme="0"/>
        <rFont val="Arial"/>
        <family val="2"/>
        <charset val="238"/>
        <scheme val="minor"/>
      </rPr>
      <t>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</si>
</sst>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164" formatCode="#,##0.0"/>
    <numFmt numFmtId="165" formatCode="0.0_ "/>
    <numFmt numFmtId="166" formatCode="h:mm;@"/>
    <numFmt numFmtId="167" formatCode="#,##0.00\ &quot;Kč&quot;"/>
    <numFmt numFmtId="168" formatCode="#,##0.0&quot; GWh&quot;"/>
    <numFmt numFmtId="169" formatCode="ddd"/>
    <numFmt numFmtId="170" formatCode="0.0"/>
    <numFmt numFmtId="171" formatCode="0.0%"/>
    <numFmt numFmtId="172" formatCode="d/\ m/"/>
    <numFmt numFmtId="173" formatCode="#,##0.0_ ;[Red]\-#,##0.0\ "/>
    <numFmt numFmtId="174" formatCode="0.0&quot; &quot;%"/>
    <numFmt numFmtId="175" formatCode="mm\/yyyy"/>
  </numFmts>
  <fonts count="90">
    <font>
      <sz val="10"/>
      <name val="Arial"/>
      <charset val="238"/>
    </font>
    <font>
      <sz val="11"/>
      <color theme="1"/>
      <name val="Arial"/>
      <family val="2"/>
      <charset val="238"/>
      <scheme val="minor"/>
    </font>
    <font>
      <sz val="11"/>
      <color theme="1"/>
      <name val="Arial"/>
      <family val="2"/>
      <charset val="238"/>
      <scheme val="minor"/>
    </font>
    <font>
      <sz val="11"/>
      <color theme="1"/>
      <name val="Arial"/>
      <family val="2"/>
      <charset val="238"/>
      <scheme val="minor"/>
    </font>
    <font>
      <sz val="11"/>
      <color theme="1"/>
      <name val="Arial"/>
      <family val="2"/>
      <charset val="238"/>
      <scheme val="minor"/>
    </font>
    <font>
      <sz val="11"/>
      <color theme="1"/>
      <name val="Arial"/>
      <family val="2"/>
      <charset val="238"/>
      <scheme val="minor"/>
    </font>
    <font>
      <sz val="11"/>
      <color theme="1"/>
      <name val="Arial"/>
      <family val="2"/>
      <charset val="238"/>
      <scheme val="minor"/>
    </font>
    <font>
      <sz val="11"/>
      <color theme="1"/>
      <name val="Arial"/>
      <family val="2"/>
      <charset val="238"/>
      <scheme val="minor"/>
    </font>
    <font>
      <sz val="10"/>
      <name val="Arial"/>
      <family val="2"/>
      <charset val="238"/>
    </font>
    <font>
      <sz val="10"/>
      <name val="Arial CE"/>
      <family val="2"/>
      <charset val="238"/>
    </font>
    <font>
      <sz val="11"/>
      <color indexed="8"/>
      <name val="Calibri"/>
      <family val="2"/>
      <charset val="238"/>
    </font>
    <font>
      <sz val="11"/>
      <color indexed="9"/>
      <name val="Calibri"/>
      <family val="2"/>
      <charset val="238"/>
    </font>
    <font>
      <sz val="11"/>
      <color indexed="20"/>
      <name val="Calibri"/>
      <family val="2"/>
      <charset val="238"/>
    </font>
    <font>
      <b/>
      <sz val="11"/>
      <color indexed="9"/>
      <name val="Calibri"/>
      <family val="2"/>
      <charset val="238"/>
    </font>
    <font>
      <b/>
      <sz val="15"/>
      <color indexed="62"/>
      <name val="Calibri"/>
      <family val="2"/>
      <charset val="238"/>
    </font>
    <font>
      <b/>
      <sz val="13"/>
      <color indexed="62"/>
      <name val="Calibri"/>
      <family val="2"/>
      <charset val="238"/>
    </font>
    <font>
      <b/>
      <sz val="11"/>
      <color indexed="62"/>
      <name val="Calibri"/>
      <family val="2"/>
      <charset val="238"/>
    </font>
    <font>
      <b/>
      <sz val="18"/>
      <color indexed="62"/>
      <name val="Cambria"/>
      <family val="2"/>
      <charset val="238"/>
    </font>
    <font>
      <sz val="11"/>
      <color indexed="19"/>
      <name val="Calibri"/>
      <family val="2"/>
      <charset val="238"/>
    </font>
    <font>
      <sz val="11"/>
      <color indexed="10"/>
      <name val="Calibri"/>
      <family val="2"/>
      <charset val="238"/>
    </font>
    <font>
      <sz val="11"/>
      <color indexed="17"/>
      <name val="Calibri"/>
      <family val="2"/>
      <charset val="238"/>
    </font>
    <font>
      <sz val="11"/>
      <color indexed="62"/>
      <name val="Calibri"/>
      <family val="2"/>
      <charset val="238"/>
    </font>
    <font>
      <b/>
      <sz val="11"/>
      <color indexed="10"/>
      <name val="Calibri"/>
      <family val="2"/>
      <charset val="238"/>
    </font>
    <font>
      <b/>
      <sz val="11"/>
      <color indexed="63"/>
      <name val="Calibri"/>
      <family val="2"/>
      <charset val="238"/>
    </font>
    <font>
      <i/>
      <sz val="11"/>
      <color indexed="23"/>
      <name val="Calibri"/>
      <family val="2"/>
      <charset val="238"/>
    </font>
    <font>
      <sz val="8"/>
      <name val="Arial"/>
      <family val="2"/>
      <charset val="238"/>
    </font>
    <font>
      <sz val="9"/>
      <name val="Arial"/>
      <family val="2"/>
      <charset val="238"/>
    </font>
    <font>
      <sz val="10"/>
      <name val="Arial"/>
      <family val="2"/>
      <charset val="238"/>
      <scheme val="minor"/>
    </font>
    <font>
      <sz val="10"/>
      <name val="Arial"/>
      <family val="2"/>
      <charset val="238"/>
    </font>
    <font>
      <sz val="9"/>
      <name val="Arial"/>
      <family val="2"/>
      <charset val="238"/>
      <scheme val="minor"/>
    </font>
    <font>
      <sz val="8"/>
      <name val="Arial"/>
      <family val="2"/>
      <charset val="238"/>
      <scheme val="minor"/>
    </font>
    <font>
      <b/>
      <sz val="9"/>
      <name val="Arial"/>
      <family val="2"/>
      <charset val="238"/>
      <scheme val="minor"/>
    </font>
    <font>
      <b/>
      <sz val="9"/>
      <color theme="0"/>
      <name val="Arial"/>
      <family val="2"/>
      <charset val="238"/>
      <scheme val="minor"/>
    </font>
    <font>
      <sz val="9"/>
      <color theme="0"/>
      <name val="Arial"/>
      <family val="2"/>
      <charset val="238"/>
      <scheme val="minor"/>
    </font>
    <font>
      <i/>
      <sz val="8"/>
      <name val="Arial"/>
      <family val="2"/>
      <charset val="238"/>
      <scheme val="minor"/>
    </font>
    <font>
      <i/>
      <sz val="9"/>
      <name val="Arial"/>
      <family val="2"/>
      <charset val="238"/>
      <scheme val="minor"/>
    </font>
    <font>
      <sz val="9"/>
      <color theme="1"/>
      <name val="Arial"/>
      <family val="2"/>
      <charset val="238"/>
      <scheme val="minor"/>
    </font>
    <font>
      <b/>
      <sz val="9"/>
      <color rgb="FFFF0000"/>
      <name val="Arial"/>
      <family val="2"/>
      <charset val="238"/>
      <scheme val="minor"/>
    </font>
    <font>
      <b/>
      <sz val="9"/>
      <color indexed="8"/>
      <name val="Arial"/>
      <family val="2"/>
      <charset val="238"/>
      <scheme val="minor"/>
    </font>
    <font>
      <sz val="9"/>
      <color indexed="8"/>
      <name val="Arial"/>
      <family val="2"/>
      <charset val="238"/>
      <scheme val="minor"/>
    </font>
    <font>
      <i/>
      <sz val="8"/>
      <color theme="0"/>
      <name val="Arial"/>
      <family val="2"/>
      <charset val="238"/>
      <scheme val="minor"/>
    </font>
    <font>
      <sz val="10"/>
      <color theme="3"/>
      <name val="Arial"/>
      <family val="2"/>
      <charset val="238"/>
      <scheme val="minor"/>
    </font>
    <font>
      <sz val="10"/>
      <color rgb="FF005DA2"/>
      <name val="Arial"/>
      <family val="2"/>
      <charset val="238"/>
      <scheme val="minor"/>
    </font>
    <font>
      <sz val="10"/>
      <color theme="0"/>
      <name val="Arial"/>
      <family val="2"/>
      <charset val="238"/>
      <scheme val="minor"/>
    </font>
    <font>
      <b/>
      <sz val="10"/>
      <name val="Arial"/>
      <family val="2"/>
      <charset val="238"/>
      <scheme val="minor"/>
    </font>
    <font>
      <b/>
      <sz val="10"/>
      <color theme="3"/>
      <name val="Arial"/>
      <family val="2"/>
      <charset val="238"/>
      <scheme val="minor"/>
    </font>
    <font>
      <sz val="10"/>
      <color theme="4"/>
      <name val="Arial"/>
      <family val="2"/>
      <charset val="238"/>
      <scheme val="minor"/>
    </font>
    <font>
      <b/>
      <sz val="14"/>
      <color theme="2" tint="-0.499984740745262"/>
      <name val="Arial"/>
      <family val="2"/>
      <charset val="238"/>
      <scheme val="minor"/>
    </font>
    <font>
      <b/>
      <sz val="10"/>
      <color theme="2" tint="-0.499984740745262"/>
      <name val="Arial"/>
      <family val="2"/>
      <charset val="238"/>
      <scheme val="minor"/>
    </font>
    <font>
      <b/>
      <sz val="11"/>
      <name val="Arial"/>
      <family val="2"/>
      <charset val="238"/>
      <scheme val="minor"/>
    </font>
    <font>
      <sz val="11"/>
      <name val="Arial"/>
      <family val="2"/>
      <charset val="238"/>
      <scheme val="minor"/>
    </font>
    <font>
      <b/>
      <sz val="14"/>
      <name val="Arial"/>
      <family val="2"/>
      <charset val="238"/>
      <scheme val="minor"/>
    </font>
    <font>
      <sz val="14"/>
      <name val="Arial"/>
      <family val="2"/>
      <charset val="238"/>
      <scheme val="minor"/>
    </font>
    <font>
      <sz val="11"/>
      <color theme="3" tint="0.39997558519241921"/>
      <name val="Arial"/>
      <family val="2"/>
      <charset val="238"/>
      <scheme val="minor"/>
    </font>
    <font>
      <sz val="14"/>
      <name val="Arial"/>
      <family val="2"/>
      <charset val="238"/>
    </font>
    <font>
      <b/>
      <vertAlign val="subscript"/>
      <sz val="9"/>
      <name val="Arial"/>
      <family val="2"/>
      <charset val="238"/>
      <scheme val="minor"/>
    </font>
    <font>
      <b/>
      <vertAlign val="superscript"/>
      <sz val="9"/>
      <name val="Arial"/>
      <family val="2"/>
      <charset val="238"/>
      <scheme val="minor"/>
    </font>
    <font>
      <vertAlign val="subscript"/>
      <sz val="9"/>
      <name val="Arial"/>
      <family val="2"/>
      <charset val="238"/>
      <scheme val="minor"/>
    </font>
    <font>
      <sz val="9"/>
      <name val="Calibri"/>
      <family val="2"/>
      <charset val="238"/>
    </font>
    <font>
      <b/>
      <sz val="9"/>
      <color theme="2" tint="-0.499984740745262"/>
      <name val="Arial"/>
      <family val="2"/>
      <charset val="238"/>
      <scheme val="minor"/>
    </font>
    <font>
      <i/>
      <sz val="9"/>
      <color theme="0"/>
      <name val="Arial"/>
      <family val="2"/>
      <charset val="238"/>
      <scheme val="minor"/>
    </font>
    <font>
      <b/>
      <sz val="8"/>
      <name val="Arial"/>
      <family val="2"/>
      <charset val="238"/>
      <scheme val="minor"/>
    </font>
    <font>
      <b/>
      <sz val="10"/>
      <color rgb="FF005DA2"/>
      <name val="Arial"/>
      <family val="2"/>
      <charset val="238"/>
      <scheme val="minor"/>
    </font>
    <font>
      <sz val="12"/>
      <name val="Arial"/>
      <family val="2"/>
      <charset val="238"/>
      <scheme val="minor"/>
    </font>
    <font>
      <b/>
      <vertAlign val="subscript"/>
      <sz val="11"/>
      <name val="Arial"/>
      <family val="2"/>
      <charset val="238"/>
      <scheme val="minor"/>
    </font>
    <font>
      <vertAlign val="subscript"/>
      <sz val="11"/>
      <name val="Arial"/>
      <family val="2"/>
      <charset val="238"/>
      <scheme val="minor"/>
    </font>
    <font>
      <sz val="9"/>
      <color rgb="FFFF0000"/>
      <name val="Arial"/>
      <family val="2"/>
      <charset val="238"/>
      <scheme val="minor"/>
    </font>
    <font>
      <sz val="9"/>
      <color theme="2" tint="-0.499984740745262"/>
      <name val="Arial"/>
      <family val="2"/>
      <charset val="238"/>
      <scheme val="minor"/>
    </font>
    <font>
      <b/>
      <sz val="9"/>
      <color theme="2"/>
      <name val="Arial"/>
      <family val="2"/>
      <charset val="238"/>
      <scheme val="minor"/>
    </font>
    <font>
      <b/>
      <sz val="17"/>
      <color rgb="FF153366"/>
      <name val="Arial"/>
      <family val="2"/>
      <charset val="238"/>
      <scheme val="minor"/>
    </font>
    <font>
      <b/>
      <sz val="20"/>
      <color theme="0"/>
      <name val="Arial"/>
      <family val="2"/>
      <charset val="238"/>
      <scheme val="minor"/>
    </font>
    <font>
      <b/>
      <sz val="11"/>
      <color theme="1"/>
      <name val="Arial"/>
      <family val="2"/>
      <charset val="238"/>
      <scheme val="minor"/>
    </font>
    <font>
      <b/>
      <sz val="24"/>
      <color rgb="FF1A3366"/>
      <name val="Arial"/>
      <family val="2"/>
      <charset val="238"/>
    </font>
    <font>
      <sz val="16"/>
      <name val="Arial"/>
      <family val="2"/>
      <charset val="238"/>
    </font>
    <font>
      <sz val="10"/>
      <color rgb="FFFF0000"/>
      <name val="Arial"/>
      <family val="2"/>
      <charset val="238"/>
      <scheme val="minor"/>
    </font>
    <font>
      <b/>
      <sz val="24"/>
      <color theme="8"/>
      <name val="Arial"/>
      <family val="2"/>
      <charset val="238"/>
    </font>
    <font>
      <b/>
      <sz val="11"/>
      <color rgb="FF233060"/>
      <name val="Arial"/>
      <family val="2"/>
      <charset val="238"/>
      <scheme val="minor"/>
    </font>
    <font>
      <b/>
      <sz val="16"/>
      <color rgb="FF233060"/>
      <name val="Arial"/>
      <family val="2"/>
      <charset val="238"/>
      <scheme val="minor"/>
    </font>
    <font>
      <b/>
      <strike/>
      <sz val="11"/>
      <color rgb="FF233060"/>
      <name val="Arial"/>
      <family val="2"/>
      <charset val="238"/>
      <scheme val="minor"/>
    </font>
    <font>
      <b/>
      <sz val="16"/>
      <color theme="3"/>
      <name val="Arial"/>
      <family val="2"/>
      <charset val="238"/>
      <scheme val="minor"/>
    </font>
    <font>
      <b/>
      <sz val="14"/>
      <color rgb="FF233060"/>
      <name val="Arial"/>
      <family val="2"/>
      <charset val="238"/>
      <scheme val="minor"/>
    </font>
    <font>
      <b/>
      <sz val="14"/>
      <color theme="4"/>
      <name val="Arial"/>
      <family val="2"/>
      <charset val="238"/>
      <scheme val="minor"/>
    </font>
    <font>
      <vertAlign val="superscript"/>
      <sz val="8"/>
      <name val="Arial"/>
      <family val="2"/>
      <charset val="238"/>
      <scheme val="minor"/>
    </font>
    <font>
      <b/>
      <sz val="11"/>
      <color rgb="FFE53A2E"/>
      <name val="Arial"/>
      <family val="2"/>
      <charset val="238"/>
    </font>
    <font>
      <sz val="11"/>
      <name val="Arial"/>
      <family val="2"/>
      <charset val="238"/>
    </font>
    <font>
      <b/>
      <sz val="9"/>
      <color theme="1"/>
      <name val="Arial"/>
      <family val="2"/>
      <charset val="238"/>
      <scheme val="minor"/>
    </font>
    <font>
      <sz val="11"/>
      <color theme="3"/>
      <name val="Arial"/>
      <family val="2"/>
      <charset val="238"/>
    </font>
    <font>
      <b/>
      <sz val="9"/>
      <color theme="8"/>
      <name val="Arial"/>
      <family val="2"/>
      <charset val="238"/>
      <scheme val="minor"/>
    </font>
    <font>
      <b/>
      <sz val="9"/>
      <color theme="4"/>
      <name val="Arial"/>
      <family val="2"/>
      <charset val="238"/>
      <scheme val="minor"/>
    </font>
    <font>
      <b/>
      <vertAlign val="subscript"/>
      <sz val="9"/>
      <color theme="0"/>
      <name val="Arial"/>
      <family val="2"/>
      <charset val="238"/>
      <scheme val="minor"/>
    </font>
  </fonts>
  <fills count="20">
    <fill>
      <patternFill patternType="none"/>
    </fill>
    <fill>
      <patternFill patternType="gray125"/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47"/>
      </patternFill>
    </fill>
    <fill>
      <patternFill patternType="solid">
        <fgColor indexed="27"/>
      </patternFill>
    </fill>
    <fill>
      <patternFill patternType="solid">
        <fgColor indexed="43"/>
      </patternFill>
    </fill>
    <fill>
      <patternFill patternType="solid">
        <fgColor indexed="45"/>
      </patternFill>
    </fill>
    <fill>
      <patternFill patternType="solid">
        <fgColor indexed="53"/>
      </patternFill>
    </fill>
    <fill>
      <patternFill patternType="solid">
        <fgColor indexed="51"/>
      </patternFill>
    </fill>
    <fill>
      <patternFill patternType="solid">
        <fgColor indexed="46"/>
      </patternFill>
    </fill>
    <fill>
      <patternFill patternType="solid">
        <fgColor indexed="55"/>
      </patternFill>
    </fill>
    <fill>
      <patternFill patternType="solid">
        <fgColor indexed="9"/>
      </patternFill>
    </fill>
    <fill>
      <patternFill patternType="solid">
        <fgColor indexed="56"/>
      </patternFill>
    </fill>
    <fill>
      <patternFill patternType="solid">
        <fgColor indexed="54"/>
      </patternFill>
    </fill>
    <fill>
      <patternFill patternType="solid">
        <fgColor indexed="49"/>
      </patternFill>
    </fill>
    <fill>
      <patternFill patternType="solid">
        <fgColor indexed="10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000000"/>
      </patternFill>
    </fill>
  </fills>
  <borders count="21">
    <border>
      <left/>
      <right/>
      <top/>
      <bottom/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1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hair">
        <color auto="1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4">
    <xf numFmtId="0" fontId="0" fillId="0" borderId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4" borderId="0" applyNumberFormat="0" applyBorder="0" applyAlignment="0" applyProtection="0"/>
    <xf numFmtId="0" fontId="10" fillId="6" borderId="0" applyNumberFormat="0" applyBorder="0" applyAlignment="0" applyProtection="0"/>
    <xf numFmtId="0" fontId="10" fillId="3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6" borderId="0" applyNumberFormat="0" applyBorder="0" applyAlignment="0" applyProtection="0"/>
    <xf numFmtId="0" fontId="10" fillId="4" borderId="0" applyNumberFormat="0" applyBorder="0" applyAlignment="0" applyProtection="0"/>
    <xf numFmtId="0" fontId="11" fillId="6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8" borderId="0" applyNumberFormat="0" applyBorder="0" applyAlignment="0" applyProtection="0"/>
    <xf numFmtId="0" fontId="11" fillId="6" borderId="0" applyNumberFormat="0" applyBorder="0" applyAlignment="0" applyProtection="0"/>
    <xf numFmtId="0" fontId="11" fillId="3" borderId="0" applyNumberFormat="0" applyBorder="0" applyAlignment="0" applyProtection="0"/>
    <xf numFmtId="0" fontId="12" fillId="11" borderId="0" applyNumberFormat="0" applyBorder="0" applyAlignment="0" applyProtection="0"/>
    <xf numFmtId="0" fontId="13" fillId="12" borderId="1" applyNumberFormat="0" applyAlignment="0" applyProtection="0"/>
    <xf numFmtId="0" fontId="14" fillId="0" borderId="2" applyNumberFormat="0" applyFill="0" applyAlignment="0" applyProtection="0"/>
    <xf numFmtId="0" fontId="15" fillId="0" borderId="3" applyNumberFormat="0" applyFill="0" applyAlignment="0" applyProtection="0"/>
    <xf numFmtId="0" fontId="16" fillId="0" borderId="4" applyNumberFormat="0" applyFill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7" borderId="0" applyNumberFormat="0" applyBorder="0" applyAlignment="0" applyProtection="0"/>
    <xf numFmtId="0" fontId="9" fillId="4" borderId="5" applyNumberFormat="0" applyFont="0" applyAlignment="0" applyProtection="0"/>
    <xf numFmtId="0" fontId="19" fillId="0" borderId="6" applyNumberFormat="0" applyFill="0" applyAlignment="0" applyProtection="0"/>
    <xf numFmtId="0" fontId="20" fillId="6" borderId="0" applyNumberFormat="0" applyBorder="0" applyAlignment="0" applyProtection="0"/>
    <xf numFmtId="0" fontId="19" fillId="0" borderId="0" applyNumberFormat="0" applyFill="0" applyBorder="0" applyAlignment="0" applyProtection="0"/>
    <xf numFmtId="0" fontId="21" fillId="7" borderId="7" applyNumberFormat="0" applyAlignment="0" applyProtection="0"/>
    <xf numFmtId="0" fontId="22" fillId="13" borderId="7" applyNumberFormat="0" applyAlignment="0" applyProtection="0"/>
    <xf numFmtId="0" fontId="23" fillId="13" borderId="8" applyNumberFormat="0" applyAlignment="0" applyProtection="0"/>
    <xf numFmtId="0" fontId="24" fillId="0" borderId="0" applyNumberFormat="0" applyFill="0" applyBorder="0" applyAlignment="0" applyProtection="0"/>
    <xf numFmtId="0" fontId="11" fillId="14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5" borderId="0" applyNumberFormat="0" applyBorder="0" applyAlignment="0" applyProtection="0"/>
    <xf numFmtId="0" fontId="11" fillId="16" borderId="0" applyNumberFormat="0" applyBorder="0" applyAlignment="0" applyProtection="0"/>
    <xf numFmtId="0" fontId="11" fillId="17" borderId="0" applyNumberFormat="0" applyBorder="0" applyAlignment="0" applyProtection="0"/>
    <xf numFmtId="9" fontId="28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7" fillId="0" borderId="0"/>
    <xf numFmtId="0" fontId="8" fillId="0" borderId="0"/>
    <xf numFmtId="0" fontId="8" fillId="0" borderId="0"/>
    <xf numFmtId="0" fontId="6" fillId="0" borderId="0"/>
    <xf numFmtId="9" fontId="6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3" fillId="0" borderId="0"/>
    <xf numFmtId="0" fontId="8" fillId="0" borderId="0"/>
  </cellStyleXfs>
  <cellXfs count="613">
    <xf numFmtId="0" fontId="0" fillId="0" borderId="0" xfId="0"/>
    <xf numFmtId="0" fontId="26" fillId="0" borderId="0" xfId="0" applyFont="1"/>
    <xf numFmtId="0" fontId="27" fillId="0" borderId="0" xfId="0" applyFont="1"/>
    <xf numFmtId="0" fontId="27" fillId="18" borderId="0" xfId="0" applyFont="1" applyFill="1" applyBorder="1"/>
    <xf numFmtId="0" fontId="30" fillId="18" borderId="0" xfId="0" applyFont="1" applyFill="1" applyBorder="1"/>
    <xf numFmtId="0" fontId="31" fillId="18" borderId="0" xfId="0" applyFont="1" applyFill="1" applyBorder="1"/>
    <xf numFmtId="0" fontId="29" fillId="18" borderId="0" xfId="0" applyFont="1" applyFill="1" applyBorder="1"/>
    <xf numFmtId="164" fontId="29" fillId="18" borderId="0" xfId="0" applyNumberFormat="1" applyFont="1" applyFill="1" applyBorder="1"/>
    <xf numFmtId="0" fontId="34" fillId="18" borderId="0" xfId="0" applyFont="1" applyFill="1" applyBorder="1" applyAlignment="1">
      <alignment horizontal="right" vertical="top"/>
    </xf>
    <xf numFmtId="0" fontId="29" fillId="0" borderId="0" xfId="0" applyFont="1"/>
    <xf numFmtId="164" fontId="31" fillId="0" borderId="0" xfId="0" applyNumberFormat="1" applyFont="1" applyFill="1" applyBorder="1"/>
    <xf numFmtId="0" fontId="29" fillId="0" borderId="0" xfId="0" applyFont="1" applyFill="1" applyBorder="1"/>
    <xf numFmtId="0" fontId="27" fillId="0" borderId="0" xfId="0" applyFont="1" applyFill="1" applyBorder="1"/>
    <xf numFmtId="49" fontId="31" fillId="0" borderId="0" xfId="0" applyNumberFormat="1" applyFont="1" applyFill="1" applyBorder="1" applyAlignment="1">
      <alignment horizontal="right"/>
    </xf>
    <xf numFmtId="0" fontId="34" fillId="0" borderId="0" xfId="0" applyFont="1" applyFill="1" applyBorder="1" applyAlignment="1">
      <alignment horizontal="right" vertical="top"/>
    </xf>
    <xf numFmtId="0" fontId="30" fillId="0" borderId="0" xfId="0" applyFont="1" applyFill="1" applyBorder="1"/>
    <xf numFmtId="0" fontId="35" fillId="0" borderId="0" xfId="0" applyFont="1" applyFill="1" applyBorder="1" applyAlignment="1">
      <alignment horizontal="right" vertical="top"/>
    </xf>
    <xf numFmtId="0" fontId="30" fillId="0" borderId="0" xfId="0" applyFont="1"/>
    <xf numFmtId="0" fontId="29" fillId="0" borderId="0" xfId="0" applyFont="1" applyFill="1" applyBorder="1" applyAlignment="1">
      <alignment vertical="center"/>
    </xf>
    <xf numFmtId="0" fontId="31" fillId="0" borderId="0" xfId="0" applyFont="1" applyFill="1" applyBorder="1" applyAlignment="1"/>
    <xf numFmtId="0" fontId="31" fillId="0" borderId="0" xfId="0" applyFont="1" applyFill="1" applyBorder="1" applyAlignment="1">
      <alignment vertical="center"/>
    </xf>
    <xf numFmtId="0" fontId="29" fillId="0" borderId="0" xfId="0" applyFont="1" applyFill="1" applyBorder="1" applyAlignment="1">
      <alignment horizontal="center"/>
    </xf>
    <xf numFmtId="0" fontId="29" fillId="0" borderId="0" xfId="0" applyFont="1" applyFill="1" applyBorder="1"/>
    <xf numFmtId="164" fontId="29" fillId="0" borderId="0" xfId="0" applyNumberFormat="1" applyFont="1" applyFill="1" applyBorder="1"/>
    <xf numFmtId="0" fontId="31" fillId="0" borderId="0" xfId="0" applyFont="1" applyFill="1" applyBorder="1" applyAlignment="1">
      <alignment horizontal="right"/>
    </xf>
    <xf numFmtId="0" fontId="33" fillId="0" borderId="0" xfId="0" applyFont="1" applyFill="1" applyBorder="1" applyAlignment="1">
      <alignment vertical="center"/>
    </xf>
    <xf numFmtId="0" fontId="33" fillId="0" borderId="0" xfId="0" applyFont="1" applyFill="1" applyBorder="1"/>
    <xf numFmtId="49" fontId="38" fillId="0" borderId="0" xfId="0" applyNumberFormat="1" applyFont="1" applyFill="1" applyBorder="1" applyAlignment="1">
      <alignment horizontal="center" vertical="center"/>
    </xf>
    <xf numFmtId="3" fontId="39" fillId="0" borderId="0" xfId="0" applyNumberFormat="1" applyFont="1" applyFill="1" applyBorder="1" applyAlignment="1">
      <alignment horizontal="center"/>
    </xf>
    <xf numFmtId="49" fontId="39" fillId="0" borderId="0" xfId="0" applyNumberFormat="1" applyFont="1" applyFill="1" applyBorder="1" applyAlignment="1">
      <alignment horizontal="center"/>
    </xf>
    <xf numFmtId="0" fontId="33" fillId="0" borderId="0" xfId="0" applyFont="1" applyFill="1" applyBorder="1" applyAlignment="1">
      <alignment horizontal="right" vertical="center"/>
    </xf>
    <xf numFmtId="9" fontId="33" fillId="0" borderId="0" xfId="41" applyFont="1" applyFill="1" applyBorder="1"/>
    <xf numFmtId="0" fontId="26" fillId="0" borderId="0" xfId="0" applyFont="1" applyAlignment="1"/>
    <xf numFmtId="0" fontId="29" fillId="0" borderId="0" xfId="0" applyFont="1" applyAlignment="1"/>
    <xf numFmtId="0" fontId="43" fillId="18" borderId="0" xfId="0" applyFont="1" applyFill="1" applyBorder="1"/>
    <xf numFmtId="164" fontId="43" fillId="18" borderId="0" xfId="0" applyNumberFormat="1" applyFont="1" applyFill="1" applyBorder="1"/>
    <xf numFmtId="0" fontId="29" fillId="18" borderId="0" xfId="0" applyFont="1" applyFill="1" applyBorder="1" applyAlignment="1"/>
    <xf numFmtId="165" fontId="29" fillId="18" borderId="0" xfId="0" applyNumberFormat="1" applyFont="1" applyFill="1" applyBorder="1" applyAlignment="1">
      <alignment horizontal="right"/>
    </xf>
    <xf numFmtId="0" fontId="25" fillId="0" borderId="0" xfId="0" applyFont="1"/>
    <xf numFmtId="164" fontId="29" fillId="0" borderId="0" xfId="0" applyNumberFormat="1" applyFont="1"/>
    <xf numFmtId="0" fontId="52" fillId="0" borderId="0" xfId="0" applyFont="1"/>
    <xf numFmtId="0" fontId="50" fillId="0" borderId="0" xfId="0" applyFont="1"/>
    <xf numFmtId="0" fontId="49" fillId="0" borderId="0" xfId="0" applyFont="1" applyAlignment="1"/>
    <xf numFmtId="49" fontId="53" fillId="0" borderId="0" xfId="0" applyNumberFormat="1" applyFont="1" applyAlignment="1">
      <alignment vertical="center"/>
    </xf>
    <xf numFmtId="0" fontId="50" fillId="0" borderId="0" xfId="0" applyFont="1" applyBorder="1"/>
    <xf numFmtId="0" fontId="51" fillId="18" borderId="0" xfId="0" applyFont="1" applyFill="1" applyBorder="1"/>
    <xf numFmtId="0" fontId="54" fillId="0" borderId="0" xfId="0" applyFont="1"/>
    <xf numFmtId="0" fontId="47" fillId="0" borderId="0" xfId="0" applyFont="1" applyFill="1" applyBorder="1"/>
    <xf numFmtId="164" fontId="29" fillId="0" borderId="0" xfId="0" applyNumberFormat="1" applyFont="1" applyBorder="1"/>
    <xf numFmtId="0" fontId="50" fillId="0" borderId="0" xfId="0" applyFont="1" applyAlignment="1">
      <alignment vertical="top"/>
    </xf>
    <xf numFmtId="0" fontId="27" fillId="18" borderId="0" xfId="0" applyNumberFormat="1" applyFont="1" applyFill="1" applyBorder="1"/>
    <xf numFmtId="0" fontId="29" fillId="18" borderId="0" xfId="0" applyFont="1" applyFill="1" applyBorder="1"/>
    <xf numFmtId="0" fontId="44" fillId="0" borderId="0" xfId="0" applyFont="1" applyFill="1" applyBorder="1"/>
    <xf numFmtId="0" fontId="33" fillId="18" borderId="0" xfId="0" applyFont="1" applyFill="1" applyBorder="1"/>
    <xf numFmtId="49" fontId="33" fillId="18" borderId="0" xfId="0" applyNumberFormat="1" applyFont="1" applyFill="1" applyBorder="1"/>
    <xf numFmtId="49" fontId="48" fillId="18" borderId="0" xfId="0" applyNumberFormat="1" applyFont="1" applyFill="1" applyBorder="1" applyAlignment="1">
      <alignment horizontal="right"/>
    </xf>
    <xf numFmtId="0" fontId="29" fillId="0" borderId="0" xfId="0" applyFont="1" applyFill="1" applyBorder="1" applyAlignment="1">
      <alignment horizontal="left" vertical="center" indent="1"/>
    </xf>
    <xf numFmtId="0" fontId="29" fillId="18" borderId="0" xfId="0" applyFont="1" applyFill="1"/>
    <xf numFmtId="49" fontId="37" fillId="18" borderId="0" xfId="0" applyNumberFormat="1" applyFont="1" applyFill="1" applyBorder="1" applyAlignment="1">
      <alignment horizontal="right"/>
    </xf>
    <xf numFmtId="0" fontId="31" fillId="18" borderId="0" xfId="0" applyFont="1" applyFill="1" applyBorder="1" applyAlignment="1">
      <alignment vertical="center"/>
    </xf>
    <xf numFmtId="0" fontId="29" fillId="18" borderId="0" xfId="0" applyFont="1" applyFill="1" applyBorder="1" applyAlignment="1">
      <alignment horizontal="center"/>
    </xf>
    <xf numFmtId="0" fontId="29" fillId="0" borderId="0" xfId="0" applyNumberFormat="1" applyFont="1" applyFill="1" applyBorder="1" applyAlignment="1"/>
    <xf numFmtId="166" fontId="29" fillId="0" borderId="0" xfId="0" applyNumberFormat="1" applyFont="1" applyFill="1" applyBorder="1" applyAlignment="1">
      <alignment horizontal="center"/>
    </xf>
    <xf numFmtId="0" fontId="33" fillId="0" borderId="0" xfId="0" applyFont="1" applyFill="1" applyBorder="1" applyAlignment="1">
      <alignment wrapText="1"/>
    </xf>
    <xf numFmtId="164" fontId="33" fillId="0" borderId="0" xfId="0" applyNumberFormat="1" applyFont="1" applyFill="1" applyBorder="1"/>
    <xf numFmtId="0" fontId="34" fillId="18" borderId="0" xfId="0" applyFont="1" applyFill="1" applyBorder="1" applyAlignment="1"/>
    <xf numFmtId="0" fontId="34" fillId="0" borderId="0" xfId="0" applyFont="1" applyAlignment="1"/>
    <xf numFmtId="0" fontId="31" fillId="0" borderId="0" xfId="0" applyFont="1" applyFill="1" applyBorder="1" applyAlignment="1">
      <alignment horizontal="center"/>
    </xf>
    <xf numFmtId="170" fontId="29" fillId="0" borderId="0" xfId="0" applyNumberFormat="1" applyFont="1" applyBorder="1"/>
    <xf numFmtId="0" fontId="34" fillId="0" borderId="0" xfId="0" applyFont="1" applyAlignment="1">
      <alignment horizontal="right"/>
    </xf>
    <xf numFmtId="164" fontId="33" fillId="0" borderId="0" xfId="0" applyNumberFormat="1" applyFont="1"/>
    <xf numFmtId="0" fontId="29" fillId="0" borderId="0" xfId="0" applyFont="1" applyFill="1" applyBorder="1" applyAlignment="1">
      <alignment horizontal="left" vertical="center"/>
    </xf>
    <xf numFmtId="0" fontId="29" fillId="0" borderId="0" xfId="0" applyFont="1" applyFill="1" applyBorder="1" applyAlignment="1">
      <alignment horizontal="right"/>
    </xf>
    <xf numFmtId="164" fontId="31" fillId="0" borderId="0" xfId="0" applyNumberFormat="1" applyFont="1" applyFill="1" applyBorder="1" applyAlignment="1">
      <alignment horizontal="center"/>
    </xf>
    <xf numFmtId="171" fontId="29" fillId="0" borderId="0" xfId="41" applyNumberFormat="1" applyFont="1" applyFill="1" applyBorder="1"/>
    <xf numFmtId="171" fontId="29" fillId="0" borderId="0" xfId="0" applyNumberFormat="1" applyFont="1" applyFill="1" applyBorder="1"/>
    <xf numFmtId="0" fontId="33" fillId="0" borderId="0" xfId="41" applyNumberFormat="1" applyFont="1" applyFill="1" applyBorder="1"/>
    <xf numFmtId="0" fontId="40" fillId="0" borderId="0" xfId="0" applyFont="1" applyAlignment="1">
      <alignment horizontal="right"/>
    </xf>
    <xf numFmtId="170" fontId="33" fillId="0" borderId="0" xfId="0" applyNumberFormat="1" applyFont="1" applyBorder="1"/>
    <xf numFmtId="0" fontId="32" fillId="0" borderId="0" xfId="0" applyFont="1" applyFill="1" applyBorder="1" applyAlignment="1">
      <alignment horizontal="right"/>
    </xf>
    <xf numFmtId="0" fontId="33" fillId="0" borderId="0" xfId="0" applyFont="1" applyFill="1" applyBorder="1" applyAlignment="1">
      <alignment horizontal="right"/>
    </xf>
    <xf numFmtId="0" fontId="32" fillId="0" borderId="0" xfId="0" applyFont="1" applyFill="1" applyBorder="1" applyAlignment="1">
      <alignment horizontal="center"/>
    </xf>
    <xf numFmtId="164" fontId="32" fillId="0" borderId="0" xfId="0" applyNumberFormat="1" applyFont="1" applyFill="1" applyBorder="1" applyAlignment="1">
      <alignment horizontal="center"/>
    </xf>
    <xf numFmtId="164" fontId="32" fillId="0" borderId="0" xfId="0" applyNumberFormat="1" applyFont="1" applyFill="1" applyBorder="1"/>
    <xf numFmtId="0" fontId="31" fillId="0" borderId="0" xfId="0" applyFont="1" applyFill="1" applyBorder="1" applyAlignment="1">
      <alignment horizontal="center"/>
    </xf>
    <xf numFmtId="171" fontId="33" fillId="0" borderId="0" xfId="41" applyNumberFormat="1" applyFont="1"/>
    <xf numFmtId="171" fontId="33" fillId="0" borderId="0" xfId="41" applyNumberFormat="1" applyFont="1" applyBorder="1"/>
    <xf numFmtId="0" fontId="33" fillId="0" borderId="0" xfId="0" applyFont="1"/>
    <xf numFmtId="171" fontId="33" fillId="0" borderId="0" xfId="0" applyNumberFormat="1" applyFont="1"/>
    <xf numFmtId="0" fontId="29" fillId="0" borderId="0" xfId="0" applyFont="1" applyFill="1" applyBorder="1" applyAlignment="1">
      <alignment vertical="center" wrapText="1"/>
    </xf>
    <xf numFmtId="0" fontId="33" fillId="0" borderId="0" xfId="41" applyNumberFormat="1" applyFont="1" applyFill="1" applyBorder="1" applyAlignment="1"/>
    <xf numFmtId="0" fontId="29" fillId="0" borderId="0" xfId="0" applyNumberFormat="1" applyFont="1" applyBorder="1" applyAlignment="1"/>
    <xf numFmtId="0" fontId="29" fillId="0" borderId="0" xfId="0" applyNumberFormat="1" applyFont="1" applyAlignment="1"/>
    <xf numFmtId="0" fontId="33" fillId="0" borderId="0" xfId="41" applyNumberFormat="1" applyFont="1" applyAlignment="1"/>
    <xf numFmtId="0" fontId="33" fillId="0" borderId="0" xfId="0" applyNumberFormat="1" applyFont="1" applyAlignment="1"/>
    <xf numFmtId="0" fontId="33" fillId="0" borderId="0" xfId="0" applyNumberFormat="1" applyFont="1" applyBorder="1" applyAlignment="1"/>
    <xf numFmtId="0" fontId="33" fillId="0" borderId="0" xfId="41" applyNumberFormat="1" applyFont="1" applyBorder="1" applyAlignment="1"/>
    <xf numFmtId="0" fontId="29" fillId="0" borderId="0" xfId="0" applyNumberFormat="1" applyFont="1" applyFill="1" applyBorder="1" applyAlignment="1">
      <alignment wrapText="1"/>
    </xf>
    <xf numFmtId="0" fontId="29" fillId="0" borderId="0" xfId="0" applyFont="1" applyFill="1" applyBorder="1" applyAlignment="1"/>
    <xf numFmtId="0" fontId="59" fillId="18" borderId="0" xfId="0" applyFont="1" applyFill="1" applyBorder="1"/>
    <xf numFmtId="49" fontId="59" fillId="18" borderId="0" xfId="0" applyNumberFormat="1" applyFont="1" applyFill="1" applyBorder="1" applyAlignment="1">
      <alignment horizontal="right"/>
    </xf>
    <xf numFmtId="0" fontId="35" fillId="18" borderId="0" xfId="0" applyFont="1" applyFill="1" applyBorder="1" applyAlignment="1"/>
    <xf numFmtId="0" fontId="35" fillId="18" borderId="0" xfId="0" applyFont="1" applyFill="1" applyBorder="1" applyAlignment="1">
      <alignment wrapText="1"/>
    </xf>
    <xf numFmtId="0" fontId="35" fillId="0" borderId="0" xfId="0" applyFont="1" applyAlignment="1">
      <alignment wrapText="1"/>
    </xf>
    <xf numFmtId="0" fontId="35" fillId="0" borderId="0" xfId="0" applyFont="1" applyAlignment="1"/>
    <xf numFmtId="0" fontId="60" fillId="18" borderId="0" xfId="0" applyFont="1" applyFill="1" applyBorder="1" applyAlignment="1"/>
    <xf numFmtId="0" fontId="61" fillId="0" borderId="0" xfId="0" applyFont="1" applyFill="1" applyBorder="1" applyAlignment="1"/>
    <xf numFmtId="164" fontId="61" fillId="0" borderId="0" xfId="0" applyNumberFormat="1" applyFont="1" applyFill="1" applyBorder="1"/>
    <xf numFmtId="0" fontId="29" fillId="0" borderId="0" xfId="0" applyFont="1" applyFill="1"/>
    <xf numFmtId="0" fontId="30" fillId="0" borderId="0" xfId="0" applyFont="1" applyFill="1"/>
    <xf numFmtId="0" fontId="29" fillId="0" borderId="0" xfId="0" applyFont="1" applyFill="1" applyAlignment="1"/>
    <xf numFmtId="0" fontId="29" fillId="0" borderId="0" xfId="0" applyFont="1" applyFill="1" applyAlignment="1">
      <alignment vertical="center"/>
    </xf>
    <xf numFmtId="166" fontId="33" fillId="0" borderId="0" xfId="0" applyNumberFormat="1" applyFont="1" applyFill="1" applyBorder="1" applyAlignment="1">
      <alignment horizontal="center"/>
    </xf>
    <xf numFmtId="166" fontId="33" fillId="0" borderId="0" xfId="0" applyNumberFormat="1" applyFont="1" applyFill="1" applyBorder="1" applyAlignment="1"/>
    <xf numFmtId="0" fontId="34" fillId="0" borderId="0" xfId="0" applyFont="1" applyFill="1" applyBorder="1" applyAlignment="1">
      <alignment vertical="top"/>
    </xf>
    <xf numFmtId="0" fontId="29" fillId="0" borderId="0" xfId="42" applyFont="1" applyFill="1" applyBorder="1"/>
    <xf numFmtId="49" fontId="27" fillId="18" borderId="0" xfId="0" applyNumberFormat="1" applyFont="1" applyFill="1" applyBorder="1" applyAlignment="1">
      <alignment horizontal="right"/>
    </xf>
    <xf numFmtId="0" fontId="63" fillId="18" borderId="0" xfId="0" applyFont="1" applyFill="1" applyBorder="1"/>
    <xf numFmtId="0" fontId="63" fillId="18" borderId="0" xfId="0" applyFont="1" applyFill="1"/>
    <xf numFmtId="0" fontId="27" fillId="0" borderId="0" xfId="0" applyFont="1" applyFill="1"/>
    <xf numFmtId="49" fontId="27" fillId="0" borderId="0" xfId="0" applyNumberFormat="1" applyFont="1" applyFill="1" applyAlignment="1">
      <alignment horizontal="right" vertical="center"/>
    </xf>
    <xf numFmtId="0" fontId="63" fillId="0" borderId="0" xfId="0" applyFont="1" applyFill="1"/>
    <xf numFmtId="0" fontId="50" fillId="0" borderId="0" xfId="0" applyFont="1" applyFill="1" applyBorder="1" applyAlignment="1">
      <alignment vertical="top"/>
    </xf>
    <xf numFmtId="0" fontId="50" fillId="0" borderId="0" xfId="0" applyFont="1" applyFill="1" applyBorder="1" applyAlignment="1">
      <alignment vertical="top" wrapText="1"/>
    </xf>
    <xf numFmtId="0" fontId="49" fillId="0" borderId="0" xfId="0" applyFont="1" applyAlignment="1">
      <alignment vertical="top"/>
    </xf>
    <xf numFmtId="0" fontId="50" fillId="0" borderId="0" xfId="0" applyFont="1" applyFill="1" applyAlignment="1">
      <alignment horizontal="left" vertical="top" indent="1"/>
    </xf>
    <xf numFmtId="0" fontId="50" fillId="0" borderId="0" xfId="0" applyFont="1" applyFill="1" applyAlignment="1">
      <alignment horizontal="left" vertical="top"/>
    </xf>
    <xf numFmtId="0" fontId="33" fillId="0" borderId="0" xfId="0" applyFont="1" applyFill="1" applyBorder="1" applyAlignment="1">
      <alignment horizontal="right" vertical="center" wrapText="1"/>
    </xf>
    <xf numFmtId="0" fontId="33" fillId="0" borderId="0" xfId="0" applyFont="1" applyFill="1" applyBorder="1" applyAlignment="1">
      <alignment horizontal="left"/>
    </xf>
    <xf numFmtId="0" fontId="60" fillId="0" borderId="0" xfId="0" applyFont="1" applyFill="1" applyBorder="1" applyAlignment="1">
      <alignment horizontal="right" vertical="top"/>
    </xf>
    <xf numFmtId="0" fontId="66" fillId="18" borderId="0" xfId="0" applyFont="1" applyFill="1" applyBorder="1"/>
    <xf numFmtId="49" fontId="33" fillId="0" borderId="0" xfId="0" applyNumberFormat="1" applyFont="1" applyFill="1" applyBorder="1" applyAlignment="1">
      <alignment horizontal="right"/>
    </xf>
    <xf numFmtId="0" fontId="67" fillId="18" borderId="0" xfId="0" applyNumberFormat="1" applyFont="1" applyFill="1" applyBorder="1" applyAlignment="1">
      <alignment horizontal="right"/>
    </xf>
    <xf numFmtId="0" fontId="33" fillId="0" borderId="0" xfId="0" quotePrefix="1" applyFont="1" applyFill="1" applyBorder="1"/>
    <xf numFmtId="0" fontId="33" fillId="0" borderId="0" xfId="0" applyFont="1" applyFill="1" applyBorder="1" applyAlignment="1">
      <alignment horizontal="right" vertical="top" wrapText="1"/>
    </xf>
    <xf numFmtId="0" fontId="29" fillId="0" borderId="0" xfId="0" applyFont="1" applyFill="1" applyBorder="1" applyAlignment="1">
      <alignment horizontal="center" vertical="center" wrapText="1"/>
    </xf>
    <xf numFmtId="0" fontId="29" fillId="0" borderId="0" xfId="0" applyFont="1" applyFill="1" applyBorder="1" applyAlignment="1">
      <alignment vertical="center" textRotation="90"/>
    </xf>
    <xf numFmtId="0" fontId="44" fillId="0" borderId="0" xfId="0" applyFont="1" applyFill="1" applyBorder="1" applyAlignment="1"/>
    <xf numFmtId="0" fontId="67" fillId="18" borderId="0" xfId="0" applyFont="1" applyFill="1"/>
    <xf numFmtId="0" fontId="29" fillId="0" borderId="0" xfId="0" applyFont="1" applyBorder="1"/>
    <xf numFmtId="0" fontId="63" fillId="18" borderId="0" xfId="47" applyFont="1" applyFill="1"/>
    <xf numFmtId="0" fontId="29" fillId="18" borderId="0" xfId="47" applyFont="1" applyFill="1"/>
    <xf numFmtId="49" fontId="48" fillId="18" borderId="0" xfId="47" applyNumberFormat="1" applyFont="1" applyFill="1" applyAlignment="1">
      <alignment horizontal="right"/>
    </xf>
    <xf numFmtId="0" fontId="29" fillId="0" borderId="0" xfId="47" applyFont="1"/>
    <xf numFmtId="0" fontId="37" fillId="0" borderId="0" xfId="47" applyFont="1"/>
    <xf numFmtId="0" fontId="29" fillId="0" borderId="0" xfId="48" applyFont="1" applyFill="1" applyBorder="1"/>
    <xf numFmtId="0" fontId="30" fillId="0" borderId="0" xfId="48" applyFont="1" applyFill="1" applyBorder="1"/>
    <xf numFmtId="0" fontId="63" fillId="0" borderId="0" xfId="43" applyFont="1"/>
    <xf numFmtId="0" fontId="63" fillId="0" borderId="0" xfId="43" applyFont="1" applyFill="1"/>
    <xf numFmtId="0" fontId="5" fillId="0" borderId="0" xfId="50"/>
    <xf numFmtId="0" fontId="5" fillId="0" borderId="0" xfId="50" applyAlignment="1">
      <alignment horizontal="center"/>
    </xf>
    <xf numFmtId="0" fontId="5" fillId="0" borderId="0" xfId="50" applyFill="1"/>
    <xf numFmtId="0" fontId="50" fillId="0" borderId="0" xfId="43" applyFont="1"/>
    <xf numFmtId="0" fontId="49" fillId="0" borderId="9" xfId="43" applyFont="1" applyFill="1" applyBorder="1" applyAlignment="1">
      <alignment horizontal="right" wrapText="1"/>
    </xf>
    <xf numFmtId="0" fontId="49" fillId="0" borderId="9" xfId="43" applyFont="1" applyFill="1" applyBorder="1" applyAlignment="1">
      <alignment horizontal="centerContinuous" wrapText="1"/>
    </xf>
    <xf numFmtId="173" fontId="71" fillId="0" borderId="0" xfId="50" applyNumberFormat="1" applyFont="1" applyFill="1" applyAlignment="1">
      <alignment horizontal="right"/>
    </xf>
    <xf numFmtId="164" fontId="71" fillId="0" borderId="0" xfId="50" applyNumberFormat="1" applyFont="1" applyFill="1" applyAlignment="1">
      <alignment horizontal="right"/>
    </xf>
    <xf numFmtId="174" fontId="71" fillId="0" borderId="0" xfId="51" applyNumberFormat="1" applyFont="1" applyFill="1" applyAlignment="1">
      <alignment horizontal="right"/>
    </xf>
    <xf numFmtId="173" fontId="4" fillId="0" borderId="0" xfId="50" applyNumberFormat="1" applyFont="1" applyFill="1" applyAlignment="1">
      <alignment horizontal="right"/>
    </xf>
    <xf numFmtId="164" fontId="4" fillId="0" borderId="0" xfId="50" applyNumberFormat="1" applyFont="1" applyFill="1" applyAlignment="1">
      <alignment horizontal="right"/>
    </xf>
    <xf numFmtId="174" fontId="4" fillId="0" borderId="0" xfId="50" applyNumberFormat="1" applyFont="1" applyFill="1" applyAlignment="1">
      <alignment horizontal="right"/>
    </xf>
    <xf numFmtId="0" fontId="4" fillId="0" borderId="0" xfId="50" applyFont="1" applyAlignment="1">
      <alignment horizontal="right"/>
    </xf>
    <xf numFmtId="174" fontId="4" fillId="0" borderId="0" xfId="51" applyNumberFormat="1" applyFont="1" applyFill="1" applyAlignment="1">
      <alignment horizontal="right"/>
    </xf>
    <xf numFmtId="173" fontId="49" fillId="0" borderId="0" xfId="43" applyNumberFormat="1" applyFont="1" applyFill="1" applyAlignment="1">
      <alignment horizontal="right" vertical="top" wrapText="1"/>
    </xf>
    <xf numFmtId="164" fontId="49" fillId="0" borderId="0" xfId="43" applyNumberFormat="1" applyFont="1" applyFill="1" applyAlignment="1">
      <alignment horizontal="right" vertical="top" wrapText="1"/>
    </xf>
    <xf numFmtId="174" fontId="49" fillId="0" borderId="0" xfId="51" applyNumberFormat="1" applyFont="1" applyFill="1" applyAlignment="1">
      <alignment horizontal="right" vertical="top" wrapText="1"/>
    </xf>
    <xf numFmtId="0" fontId="4" fillId="0" borderId="0" xfId="50" applyFont="1" applyFill="1" applyAlignment="1">
      <alignment horizontal="right"/>
    </xf>
    <xf numFmtId="0" fontId="71" fillId="0" borderId="9" xfId="50" applyFont="1" applyFill="1" applyBorder="1" applyAlignment="1">
      <alignment horizontal="right"/>
    </xf>
    <xf numFmtId="0" fontId="71" fillId="0" borderId="9" xfId="50" applyFont="1" applyFill="1" applyBorder="1" applyAlignment="1">
      <alignment horizontal="right" wrapText="1"/>
    </xf>
    <xf numFmtId="14" fontId="4" fillId="0" borderId="0" xfId="50" applyNumberFormat="1" applyFont="1" applyFill="1" applyAlignment="1">
      <alignment horizontal="right"/>
    </xf>
    <xf numFmtId="166" fontId="4" fillId="0" borderId="0" xfId="50" applyNumberFormat="1" applyFont="1" applyFill="1" applyAlignment="1">
      <alignment horizontal="right"/>
    </xf>
    <xf numFmtId="0" fontId="27" fillId="0" borderId="0" xfId="46" applyFont="1"/>
    <xf numFmtId="0" fontId="45" fillId="0" borderId="0" xfId="46" applyFont="1" applyAlignment="1">
      <alignment horizontal="left" vertical="center"/>
    </xf>
    <xf numFmtId="0" fontId="69" fillId="0" borderId="0" xfId="52" applyFont="1" applyAlignment="1">
      <alignment horizontal="left" vertical="center" wrapText="1"/>
    </xf>
    <xf numFmtId="0" fontId="45" fillId="0" borderId="0" xfId="46" applyFont="1" applyAlignment="1">
      <alignment horizontal="center" vertical="center"/>
    </xf>
    <xf numFmtId="49" fontId="74" fillId="0" borderId="0" xfId="52" applyNumberFormat="1" applyFont="1" applyAlignment="1">
      <alignment vertical="top" wrapText="1"/>
    </xf>
    <xf numFmtId="49" fontId="46" fillId="0" borderId="0" xfId="46" applyNumberFormat="1" applyFont="1" applyAlignment="1">
      <alignment vertical="center"/>
    </xf>
    <xf numFmtId="0" fontId="41" fillId="0" borderId="0" xfId="46" applyFont="1"/>
    <xf numFmtId="0" fontId="44" fillId="0" borderId="0" xfId="46" applyFont="1"/>
    <xf numFmtId="0" fontId="27" fillId="0" borderId="0" xfId="46" applyFont="1" applyAlignment="1">
      <alignment horizontal="left" vertical="center"/>
    </xf>
    <xf numFmtId="0" fontId="44" fillId="0" borderId="0" xfId="46" applyFont="1" applyAlignment="1">
      <alignment horizontal="center"/>
    </xf>
    <xf numFmtId="0" fontId="27" fillId="0" borderId="0" xfId="46" applyFont="1" applyAlignment="1">
      <alignment horizontal="right" vertical="center"/>
    </xf>
    <xf numFmtId="0" fontId="27" fillId="0" borderId="0" xfId="46" applyFont="1" applyAlignment="1">
      <alignment horizontal="left" vertical="center" indent="1"/>
    </xf>
    <xf numFmtId="0" fontId="42" fillId="0" borderId="0" xfId="46" applyFont="1"/>
    <xf numFmtId="0" fontId="42" fillId="0" borderId="0" xfId="46" applyFont="1" applyAlignment="1">
      <alignment horizontal="right" vertical="center"/>
    </xf>
    <xf numFmtId="0" fontId="42" fillId="0" borderId="0" xfId="46" applyFont="1" applyAlignment="1">
      <alignment horizontal="left" vertical="center" indent="1"/>
    </xf>
    <xf numFmtId="49" fontId="45" fillId="0" borderId="0" xfId="46" applyNumberFormat="1" applyFont="1" applyAlignment="1">
      <alignment vertical="center"/>
    </xf>
    <xf numFmtId="0" fontId="33" fillId="0" borderId="0" xfId="0" applyNumberFormat="1" applyFont="1" applyFill="1" applyBorder="1"/>
    <xf numFmtId="0" fontId="76" fillId="0" borderId="0" xfId="0" applyFont="1" applyFill="1" applyBorder="1" applyAlignment="1">
      <alignment horizontal="right" vertical="center"/>
    </xf>
    <xf numFmtId="0" fontId="27" fillId="0" borderId="0" xfId="0" applyFont="1" applyAlignment="1">
      <alignment horizontal="left"/>
    </xf>
    <xf numFmtId="49" fontId="27" fillId="0" borderId="0" xfId="0" applyNumberFormat="1" applyFont="1" applyAlignment="1">
      <alignment horizontal="left"/>
    </xf>
    <xf numFmtId="0" fontId="76" fillId="18" borderId="0" xfId="0" applyNumberFormat="1" applyFont="1" applyFill="1" applyBorder="1" applyAlignment="1">
      <alignment horizontal="left" vertical="center"/>
    </xf>
    <xf numFmtId="0" fontId="77" fillId="0" borderId="0" xfId="0" applyFont="1" applyFill="1" applyAlignment="1">
      <alignment horizontal="left" vertical="top"/>
    </xf>
    <xf numFmtId="0" fontId="79" fillId="0" borderId="0" xfId="0" applyFont="1" applyFill="1" applyAlignment="1">
      <alignment horizontal="left" vertical="center"/>
    </xf>
    <xf numFmtId="0" fontId="29" fillId="0" borderId="0" xfId="0" applyFont="1" applyFill="1" applyAlignment="1">
      <alignment horizontal="right"/>
    </xf>
    <xf numFmtId="0" fontId="31" fillId="0" borderId="0" xfId="0" applyFont="1" applyFill="1" applyAlignment="1"/>
    <xf numFmtId="0" fontId="44" fillId="0" borderId="0" xfId="0" applyFont="1" applyFill="1" applyBorder="1" applyAlignment="1">
      <alignment horizontal="left" vertical="center"/>
    </xf>
    <xf numFmtId="0" fontId="27" fillId="0" borderId="0" xfId="0" applyFont="1" applyFill="1" applyBorder="1" applyAlignment="1">
      <alignment horizontal="right"/>
    </xf>
    <xf numFmtId="49" fontId="76" fillId="0" borderId="0" xfId="0" applyNumberFormat="1" applyFont="1" applyFill="1" applyBorder="1" applyAlignment="1">
      <alignment horizontal="left" vertical="center"/>
    </xf>
    <xf numFmtId="0" fontId="76" fillId="0" borderId="0" xfId="0" applyFont="1" applyFill="1" applyBorder="1" applyAlignment="1">
      <alignment horizontal="left" vertical="center"/>
    </xf>
    <xf numFmtId="0" fontId="76" fillId="0" borderId="0" xfId="0" applyFont="1" applyFill="1" applyBorder="1"/>
    <xf numFmtId="0" fontId="76" fillId="0" borderId="0" xfId="0" applyFont="1" applyFill="1" applyBorder="1" applyAlignment="1">
      <alignment horizontal="right"/>
    </xf>
    <xf numFmtId="0" fontId="76" fillId="0" borderId="0" xfId="0" applyFont="1" applyFill="1" applyBorder="1" applyAlignment="1">
      <alignment horizontal="left" vertical="center" indent="1"/>
    </xf>
    <xf numFmtId="0" fontId="76" fillId="0" borderId="0" xfId="0" applyFont="1" applyFill="1" applyBorder="1" applyAlignment="1"/>
    <xf numFmtId="0" fontId="76" fillId="0" borderId="0" xfId="0" applyFont="1" applyFill="1" applyBorder="1" applyAlignment="1">
      <alignment horizontal="center" vertical="center"/>
    </xf>
    <xf numFmtId="49" fontId="76" fillId="0" borderId="0" xfId="44" applyNumberFormat="1" applyFont="1" applyFill="1" applyBorder="1" applyAlignment="1">
      <alignment horizontal="left" vertical="center"/>
    </xf>
    <xf numFmtId="0" fontId="78" fillId="0" borderId="0" xfId="0" applyFont="1" applyFill="1" applyBorder="1"/>
    <xf numFmtId="0" fontId="76" fillId="0" borderId="0" xfId="44" applyFont="1" applyFill="1" applyBorder="1" applyAlignment="1">
      <alignment horizontal="left" vertical="center"/>
    </xf>
    <xf numFmtId="0" fontId="27" fillId="0" borderId="0" xfId="0" applyFont="1" applyFill="1" applyAlignment="1">
      <alignment horizontal="right"/>
    </xf>
    <xf numFmtId="0" fontId="77" fillId="0" borderId="0" xfId="0" applyFont="1" applyAlignment="1">
      <alignment horizontal="left" vertical="top"/>
    </xf>
    <xf numFmtId="0" fontId="43" fillId="18" borderId="0" xfId="0" applyNumberFormat="1" applyFont="1" applyFill="1" applyBorder="1" applyAlignment="1">
      <alignment horizontal="right"/>
    </xf>
    <xf numFmtId="0" fontId="80" fillId="0" borderId="0" xfId="44" applyFont="1"/>
    <xf numFmtId="0" fontId="77" fillId="0" borderId="0" xfId="44" applyFont="1"/>
    <xf numFmtId="0" fontId="26" fillId="0" borderId="0" xfId="0" applyFont="1" applyFill="1" applyBorder="1"/>
    <xf numFmtId="0" fontId="26" fillId="0" borderId="0" xfId="0" applyFont="1" applyFill="1" applyBorder="1" applyAlignment="1"/>
    <xf numFmtId="0" fontId="29" fillId="0" borderId="0" xfId="0" applyFont="1" applyFill="1" applyBorder="1" applyAlignment="1">
      <alignment horizontal="left" indent="1"/>
    </xf>
    <xf numFmtId="0" fontId="25" fillId="0" borderId="0" xfId="0" applyFont="1" applyFill="1" applyBorder="1"/>
    <xf numFmtId="164" fontId="32" fillId="0" borderId="11" xfId="0" applyNumberFormat="1" applyFont="1" applyFill="1" applyBorder="1" applyAlignment="1">
      <alignment horizontal="right"/>
    </xf>
    <xf numFmtId="0" fontId="31" fillId="0" borderId="11" xfId="0" applyFont="1" applyFill="1" applyBorder="1" applyAlignment="1">
      <alignment horizontal="center" vertical="center"/>
    </xf>
    <xf numFmtId="0" fontId="29" fillId="0" borderId="11" xfId="0" applyFont="1" applyFill="1" applyBorder="1" applyAlignment="1">
      <alignment horizontal="left" indent="1"/>
    </xf>
    <xf numFmtId="164" fontId="32" fillId="0" borderId="14" xfId="0" applyNumberFormat="1" applyFont="1" applyFill="1" applyBorder="1" applyAlignment="1">
      <alignment horizontal="right"/>
    </xf>
    <xf numFmtId="164" fontId="32" fillId="0" borderId="17" xfId="0" applyNumberFormat="1" applyFont="1" applyFill="1" applyBorder="1" applyAlignment="1">
      <alignment horizontal="right"/>
    </xf>
    <xf numFmtId="0" fontId="29" fillId="0" borderId="0" xfId="0" applyFont="1" applyFill="1" applyBorder="1" applyAlignment="1">
      <alignment horizontal="left" vertical="top"/>
    </xf>
    <xf numFmtId="164" fontId="33" fillId="0" borderId="16" xfId="0" applyNumberFormat="1" applyFont="1" applyFill="1" applyBorder="1" applyAlignment="1">
      <alignment horizontal="right" vertical="top"/>
    </xf>
    <xf numFmtId="164" fontId="33" fillId="0" borderId="0" xfId="0" applyNumberFormat="1" applyFont="1" applyFill="1" applyBorder="1" applyAlignment="1">
      <alignment horizontal="right" vertical="top"/>
    </xf>
    <xf numFmtId="164" fontId="33" fillId="0" borderId="13" xfId="0" applyNumberFormat="1" applyFont="1" applyFill="1" applyBorder="1" applyAlignment="1">
      <alignment horizontal="right" vertical="top"/>
    </xf>
    <xf numFmtId="164" fontId="29" fillId="0" borderId="0" xfId="0" applyNumberFormat="1" applyFont="1" applyFill="1" applyBorder="1" applyAlignment="1">
      <alignment horizontal="right" vertical="top"/>
    </xf>
    <xf numFmtId="0" fontId="29" fillId="0" borderId="11" xfId="0" applyFont="1" applyFill="1" applyBorder="1" applyAlignment="1">
      <alignment horizontal="left" vertical="top"/>
    </xf>
    <xf numFmtId="164" fontId="33" fillId="0" borderId="17" xfId="0" applyNumberFormat="1" applyFont="1" applyFill="1" applyBorder="1" applyAlignment="1">
      <alignment horizontal="right" vertical="top"/>
    </xf>
    <xf numFmtId="164" fontId="33" fillId="0" borderId="11" xfId="0" applyNumberFormat="1" applyFont="1" applyFill="1" applyBorder="1" applyAlignment="1">
      <alignment horizontal="right" vertical="top"/>
    </xf>
    <xf numFmtId="164" fontId="33" fillId="0" borderId="14" xfId="0" applyNumberFormat="1" applyFont="1" applyFill="1" applyBorder="1" applyAlignment="1">
      <alignment horizontal="right" vertical="top"/>
    </xf>
    <xf numFmtId="164" fontId="29" fillId="0" borderId="11" xfId="0" applyNumberFormat="1" applyFont="1" applyFill="1" applyBorder="1" applyAlignment="1">
      <alignment horizontal="right" vertical="top"/>
    </xf>
    <xf numFmtId="0" fontId="80" fillId="0" borderId="0" xfId="0" applyFont="1"/>
    <xf numFmtId="0" fontId="30" fillId="0" borderId="0" xfId="42" applyFont="1" applyFill="1" applyBorder="1" applyAlignment="1"/>
    <xf numFmtId="164" fontId="33" fillId="0" borderId="0" xfId="0" applyNumberFormat="1" applyFont="1" applyFill="1" applyBorder="1" applyAlignment="1">
      <alignment vertical="top"/>
    </xf>
    <xf numFmtId="164" fontId="29" fillId="0" borderId="0" xfId="0" applyNumberFormat="1" applyFont="1" applyFill="1" applyBorder="1" applyAlignment="1">
      <alignment vertical="top"/>
    </xf>
    <xf numFmtId="0" fontId="29" fillId="0" borderId="11" xfId="42" applyFont="1" applyFill="1" applyBorder="1" applyAlignment="1">
      <alignment vertical="top" wrapText="1"/>
    </xf>
    <xf numFmtId="164" fontId="33" fillId="0" borderId="11" xfId="42" applyNumberFormat="1" applyFont="1" applyFill="1" applyBorder="1" applyAlignment="1">
      <alignment vertical="top"/>
    </xf>
    <xf numFmtId="164" fontId="29" fillId="0" borderId="11" xfId="42" applyNumberFormat="1" applyFont="1" applyFill="1" applyBorder="1" applyAlignment="1">
      <alignment vertical="top"/>
    </xf>
    <xf numFmtId="164" fontId="33" fillId="0" borderId="16" xfId="0" applyNumberFormat="1" applyFont="1" applyFill="1" applyBorder="1" applyAlignment="1">
      <alignment vertical="top"/>
    </xf>
    <xf numFmtId="164" fontId="33" fillId="0" borderId="17" xfId="42" applyNumberFormat="1" applyFont="1" applyFill="1" applyBorder="1" applyAlignment="1">
      <alignment vertical="top"/>
    </xf>
    <xf numFmtId="164" fontId="33" fillId="0" borderId="13" xfId="0" applyNumberFormat="1" applyFont="1" applyFill="1" applyBorder="1" applyAlignment="1">
      <alignment vertical="top"/>
    </xf>
    <xf numFmtId="164" fontId="33" fillId="0" borderId="14" xfId="42" applyNumberFormat="1" applyFont="1" applyFill="1" applyBorder="1" applyAlignment="1">
      <alignment vertical="top"/>
    </xf>
    <xf numFmtId="164" fontId="29" fillId="0" borderId="11" xfId="0" applyNumberFormat="1" applyFont="1" applyFill="1" applyBorder="1"/>
    <xf numFmtId="164" fontId="31" fillId="0" borderId="11" xfId="0" applyNumberFormat="1" applyFont="1" applyFill="1" applyBorder="1" applyAlignment="1">
      <alignment wrapText="1"/>
    </xf>
    <xf numFmtId="0" fontId="80" fillId="0" borderId="0" xfId="0" applyFont="1" applyFill="1" applyBorder="1"/>
    <xf numFmtId="0" fontId="31" fillId="0" borderId="17" xfId="0" applyFont="1" applyFill="1" applyBorder="1" applyAlignment="1">
      <alignment horizontal="center" vertical="center"/>
    </xf>
    <xf numFmtId="164" fontId="31" fillId="0" borderId="17" xfId="0" applyNumberFormat="1" applyFont="1" applyFill="1" applyBorder="1" applyAlignment="1"/>
    <xf numFmtId="164" fontId="29" fillId="0" borderId="16" xfId="0" applyNumberFormat="1" applyFont="1" applyFill="1" applyBorder="1"/>
    <xf numFmtId="164" fontId="29" fillId="0" borderId="17" xfId="0" applyNumberFormat="1" applyFont="1" applyFill="1" applyBorder="1"/>
    <xf numFmtId="0" fontId="31" fillId="0" borderId="14" xfId="0" applyFont="1" applyFill="1" applyBorder="1" applyAlignment="1">
      <alignment horizontal="center" vertical="center"/>
    </xf>
    <xf numFmtId="164" fontId="31" fillId="0" borderId="14" xfId="0" applyNumberFormat="1" applyFont="1" applyFill="1" applyBorder="1" applyAlignment="1"/>
    <xf numFmtId="164" fontId="29" fillId="0" borderId="13" xfId="0" applyNumberFormat="1" applyFont="1" applyFill="1" applyBorder="1"/>
    <xf numFmtId="164" fontId="29" fillId="0" borderId="14" xfId="0" applyNumberFormat="1" applyFont="1" applyFill="1" applyBorder="1"/>
    <xf numFmtId="0" fontId="29" fillId="18" borderId="0" xfId="0" applyFont="1" applyFill="1" applyBorder="1" applyAlignment="1">
      <alignment horizontal="left" indent="1"/>
    </xf>
    <xf numFmtId="0" fontId="29" fillId="18" borderId="11" xfId="0" applyFont="1" applyFill="1" applyBorder="1" applyAlignment="1">
      <alignment horizontal="left" indent="1"/>
    </xf>
    <xf numFmtId="164" fontId="29" fillId="18" borderId="11" xfId="0" applyNumberFormat="1" applyFont="1" applyFill="1" applyBorder="1" applyAlignment="1">
      <alignment horizontal="right"/>
    </xf>
    <xf numFmtId="164" fontId="29" fillId="18" borderId="11" xfId="0" applyNumberFormat="1" applyFont="1" applyFill="1" applyBorder="1"/>
    <xf numFmtId="164" fontId="29" fillId="18" borderId="13" xfId="0" applyNumberFormat="1" applyFont="1" applyFill="1" applyBorder="1"/>
    <xf numFmtId="164" fontId="29" fillId="18" borderId="14" xfId="0" applyNumberFormat="1" applyFont="1" applyFill="1" applyBorder="1"/>
    <xf numFmtId="164" fontId="29" fillId="18" borderId="14" xfId="0" applyNumberFormat="1" applyFont="1" applyFill="1" applyBorder="1" applyAlignment="1">
      <alignment horizontal="right"/>
    </xf>
    <xf numFmtId="164" fontId="29" fillId="18" borderId="16" xfId="0" applyNumberFormat="1" applyFont="1" applyFill="1" applyBorder="1"/>
    <xf numFmtId="164" fontId="29" fillId="18" borderId="17" xfId="0" applyNumberFormat="1" applyFont="1" applyFill="1" applyBorder="1"/>
    <xf numFmtId="164" fontId="29" fillId="18" borderId="17" xfId="0" applyNumberFormat="1" applyFont="1" applyFill="1" applyBorder="1" applyAlignment="1">
      <alignment horizontal="right"/>
    </xf>
    <xf numFmtId="164" fontId="31" fillId="18" borderId="17" xfId="0" applyNumberFormat="1" applyFont="1" applyFill="1" applyBorder="1" applyAlignment="1"/>
    <xf numFmtId="164" fontId="31" fillId="18" borderId="11" xfId="0" applyNumberFormat="1" applyFont="1" applyFill="1" applyBorder="1" applyAlignment="1">
      <alignment wrapText="1"/>
    </xf>
    <xf numFmtId="164" fontId="31" fillId="18" borderId="14" xfId="0" applyNumberFormat="1" applyFont="1" applyFill="1" applyBorder="1" applyAlignment="1"/>
    <xf numFmtId="0" fontId="80" fillId="18" borderId="0" xfId="0" applyFont="1" applyFill="1" applyBorder="1"/>
    <xf numFmtId="0" fontId="32" fillId="18" borderId="0" xfId="0" applyFont="1" applyFill="1" applyBorder="1" applyAlignment="1">
      <alignment horizontal="center" vertical="center" wrapText="1"/>
    </xf>
    <xf numFmtId="0" fontId="29" fillId="18" borderId="0" xfId="0" applyFont="1" applyFill="1" applyBorder="1" applyAlignment="1">
      <alignment horizontal="left" vertical="center" indent="1"/>
    </xf>
    <xf numFmtId="0" fontId="29" fillId="18" borderId="11" xfId="0" applyFont="1" applyFill="1" applyBorder="1" applyAlignment="1">
      <alignment horizontal="left" vertical="center" indent="1"/>
    </xf>
    <xf numFmtId="164" fontId="31" fillId="18" borderId="11" xfId="0" applyNumberFormat="1" applyFont="1" applyFill="1" applyBorder="1"/>
    <xf numFmtId="164" fontId="31" fillId="18" borderId="17" xfId="0" applyNumberFormat="1" applyFont="1" applyFill="1" applyBorder="1"/>
    <xf numFmtId="164" fontId="31" fillId="18" borderId="14" xfId="0" applyNumberFormat="1" applyFont="1" applyFill="1" applyBorder="1"/>
    <xf numFmtId="0" fontId="81" fillId="18" borderId="0" xfId="0" applyFont="1" applyFill="1" applyBorder="1"/>
    <xf numFmtId="0" fontId="80" fillId="18" borderId="0" xfId="0" applyFont="1" applyFill="1"/>
    <xf numFmtId="164" fontId="29" fillId="0" borderId="0" xfId="0" applyNumberFormat="1" applyFont="1" applyFill="1" applyBorder="1" applyAlignment="1"/>
    <xf numFmtId="0" fontId="29" fillId="0" borderId="11" xfId="0" applyFont="1" applyFill="1" applyBorder="1" applyAlignment="1">
      <alignment horizontal="left" vertical="center" indent="1"/>
    </xf>
    <xf numFmtId="164" fontId="29" fillId="0" borderId="11" xfId="0" applyNumberFormat="1" applyFont="1" applyFill="1" applyBorder="1" applyAlignment="1"/>
    <xf numFmtId="164" fontId="29" fillId="18" borderId="0" xfId="0" applyNumberFormat="1" applyFont="1" applyFill="1" applyBorder="1" applyAlignment="1"/>
    <xf numFmtId="164" fontId="29" fillId="18" borderId="11" xfId="0" applyNumberFormat="1" applyFont="1" applyFill="1" applyBorder="1" applyAlignment="1"/>
    <xf numFmtId="164" fontId="29" fillId="18" borderId="16" xfId="0" applyNumberFormat="1" applyFont="1" applyFill="1" applyBorder="1" applyAlignment="1"/>
    <xf numFmtId="164" fontId="29" fillId="18" borderId="17" xfId="0" applyNumberFormat="1" applyFont="1" applyFill="1" applyBorder="1" applyAlignment="1"/>
    <xf numFmtId="0" fontId="29" fillId="18" borderId="0" xfId="0" applyFont="1" applyFill="1" applyBorder="1" applyAlignment="1">
      <alignment horizontal="left" wrapText="1" indent="1"/>
    </xf>
    <xf numFmtId="0" fontId="29" fillId="18" borderId="0" xfId="0" applyFont="1" applyFill="1" applyBorder="1" applyAlignment="1">
      <alignment horizontal="left" vertical="center" wrapText="1" indent="1"/>
    </xf>
    <xf numFmtId="0" fontId="29" fillId="18" borderId="11" xfId="0" applyFont="1" applyFill="1" applyBorder="1" applyAlignment="1">
      <alignment horizontal="left" vertical="center" wrapText="1" indent="1"/>
    </xf>
    <xf numFmtId="164" fontId="29" fillId="18" borderId="17" xfId="0" applyNumberFormat="1" applyFont="1" applyFill="1" applyBorder="1" applyAlignment="1">
      <alignment vertical="top"/>
    </xf>
    <xf numFmtId="164" fontId="29" fillId="18" borderId="11" xfId="0" applyNumberFormat="1" applyFont="1" applyFill="1" applyBorder="1" applyAlignment="1">
      <alignment vertical="top"/>
    </xf>
    <xf numFmtId="164" fontId="29" fillId="18" borderId="14" xfId="0" applyNumberFormat="1" applyFont="1" applyFill="1" applyBorder="1" applyAlignment="1">
      <alignment vertical="top"/>
    </xf>
    <xf numFmtId="164" fontId="29" fillId="18" borderId="16" xfId="0" applyNumberFormat="1" applyFont="1" applyFill="1" applyBorder="1" applyAlignment="1">
      <alignment vertical="top"/>
    </xf>
    <xf numFmtId="164" fontId="29" fillId="18" borderId="0" xfId="0" applyNumberFormat="1" applyFont="1" applyFill="1" applyBorder="1" applyAlignment="1">
      <alignment vertical="top"/>
    </xf>
    <xf numFmtId="164" fontId="29" fillId="18" borderId="13" xfId="0" applyNumberFormat="1" applyFont="1" applyFill="1" applyBorder="1" applyAlignment="1">
      <alignment vertical="top"/>
    </xf>
    <xf numFmtId="0" fontId="29" fillId="18" borderId="11" xfId="0" applyFont="1" applyFill="1" applyBorder="1"/>
    <xf numFmtId="164" fontId="31" fillId="18" borderId="11" xfId="0" applyNumberFormat="1" applyFont="1" applyFill="1" applyBorder="1" applyAlignment="1">
      <alignment horizontal="right"/>
    </xf>
    <xf numFmtId="164" fontId="31" fillId="18" borderId="14" xfId="0" applyNumberFormat="1" applyFont="1" applyFill="1" applyBorder="1" applyAlignment="1">
      <alignment horizontal="right"/>
    </xf>
    <xf numFmtId="164" fontId="31" fillId="18" borderId="17" xfId="0" applyNumberFormat="1" applyFont="1" applyFill="1" applyBorder="1" applyAlignment="1">
      <alignment horizontal="right"/>
    </xf>
    <xf numFmtId="0" fontId="29" fillId="18" borderId="10" xfId="0" applyFont="1" applyFill="1" applyBorder="1"/>
    <xf numFmtId="164" fontId="29" fillId="18" borderId="15" xfId="0" applyNumberFormat="1" applyFont="1" applyFill="1" applyBorder="1"/>
    <xf numFmtId="164" fontId="29" fillId="18" borderId="10" xfId="0" applyNumberFormat="1" applyFont="1" applyFill="1" applyBorder="1"/>
    <xf numFmtId="164" fontId="29" fillId="18" borderId="12" xfId="0" applyNumberFormat="1" applyFont="1" applyFill="1" applyBorder="1"/>
    <xf numFmtId="0" fontId="77" fillId="18" borderId="0" xfId="0" applyFont="1" applyFill="1" applyBorder="1"/>
    <xf numFmtId="164" fontId="33" fillId="18" borderId="0" xfId="0" applyNumberFormat="1" applyFont="1" applyFill="1" applyBorder="1" applyAlignment="1"/>
    <xf numFmtId="164" fontId="33" fillId="18" borderId="0" xfId="0" applyNumberFormat="1" applyFont="1" applyFill="1" applyBorder="1"/>
    <xf numFmtId="0" fontId="31" fillId="18" borderId="10" xfId="0" applyFont="1" applyFill="1" applyBorder="1" applyAlignment="1">
      <alignment horizontal="right" vertical="center" wrapText="1"/>
    </xf>
    <xf numFmtId="164" fontId="33" fillId="18" borderId="11" xfId="0" applyNumberFormat="1" applyFont="1" applyFill="1" applyBorder="1"/>
    <xf numFmtId="164" fontId="68" fillId="18" borderId="11" xfId="0" applyNumberFormat="1" applyFont="1" applyFill="1" applyBorder="1" applyAlignment="1">
      <alignment horizontal="right"/>
    </xf>
    <xf numFmtId="164" fontId="32" fillId="18" borderId="11" xfId="0" applyNumberFormat="1" applyFont="1" applyFill="1" applyBorder="1" applyAlignment="1">
      <alignment horizontal="right"/>
    </xf>
    <xf numFmtId="164" fontId="68" fillId="18" borderId="14" xfId="0" applyNumberFormat="1" applyFont="1" applyFill="1" applyBorder="1" applyAlignment="1">
      <alignment horizontal="right"/>
    </xf>
    <xf numFmtId="164" fontId="33" fillId="18" borderId="13" xfId="0" applyNumberFormat="1" applyFont="1" applyFill="1" applyBorder="1" applyAlignment="1"/>
    <xf numFmtId="164" fontId="33" fillId="18" borderId="13" xfId="0" applyNumberFormat="1" applyFont="1" applyFill="1" applyBorder="1"/>
    <xf numFmtId="164" fontId="33" fillId="18" borderId="14" xfId="0" applyNumberFormat="1" applyFont="1" applyFill="1" applyBorder="1"/>
    <xf numFmtId="164" fontId="32" fillId="18" borderId="14" xfId="0" applyNumberFormat="1" applyFont="1" applyFill="1" applyBorder="1" applyAlignment="1">
      <alignment horizontal="right"/>
    </xf>
    <xf numFmtId="164" fontId="68" fillId="18" borderId="17" xfId="0" applyNumberFormat="1" applyFont="1" applyFill="1" applyBorder="1" applyAlignment="1">
      <alignment horizontal="right"/>
    </xf>
    <xf numFmtId="164" fontId="33" fillId="18" borderId="16" xfId="0" applyNumberFormat="1" applyFont="1" applyFill="1" applyBorder="1" applyAlignment="1"/>
    <xf numFmtId="164" fontId="33" fillId="18" borderId="16" xfId="0" applyNumberFormat="1" applyFont="1" applyFill="1" applyBorder="1"/>
    <xf numFmtId="164" fontId="33" fillId="18" borderId="17" xfId="0" applyNumberFormat="1" applyFont="1" applyFill="1" applyBorder="1"/>
    <xf numFmtId="164" fontId="32" fillId="18" borderId="17" xfId="0" applyNumberFormat="1" applyFont="1" applyFill="1" applyBorder="1" applyAlignment="1">
      <alignment horizontal="right"/>
    </xf>
    <xf numFmtId="0" fontId="31" fillId="0" borderId="10" xfId="0" applyFont="1" applyFill="1" applyBorder="1" applyAlignment="1">
      <alignment horizontal="right" vertical="center"/>
    </xf>
    <xf numFmtId="0" fontId="31" fillId="0" borderId="10" xfId="0" applyFont="1" applyFill="1" applyBorder="1" applyAlignment="1">
      <alignment horizontal="right" vertical="center" wrapText="1"/>
    </xf>
    <xf numFmtId="164" fontId="31" fillId="0" borderId="11" xfId="0" applyNumberFormat="1" applyFont="1" applyFill="1" applyBorder="1"/>
    <xf numFmtId="0" fontId="31" fillId="0" borderId="18" xfId="0" applyFont="1" applyFill="1" applyBorder="1" applyAlignment="1">
      <alignment horizontal="left"/>
    </xf>
    <xf numFmtId="164" fontId="31" fillId="0" borderId="18" xfId="0" applyNumberFormat="1" applyFont="1" applyFill="1" applyBorder="1" applyAlignment="1"/>
    <xf numFmtId="164" fontId="31" fillId="0" borderId="18" xfId="0" applyNumberFormat="1" applyFont="1" applyFill="1" applyBorder="1"/>
    <xf numFmtId="0" fontId="31" fillId="0" borderId="18" xfId="0" applyFont="1" applyFill="1" applyBorder="1" applyAlignment="1">
      <alignment vertical="center"/>
    </xf>
    <xf numFmtId="164" fontId="36" fillId="0" borderId="0" xfId="0" applyNumberFormat="1" applyFont="1" applyFill="1" applyBorder="1" applyAlignment="1" applyProtection="1">
      <alignment horizontal="right" vertical="center"/>
    </xf>
    <xf numFmtId="164" fontId="36" fillId="0" borderId="11" xfId="0" applyNumberFormat="1" applyFont="1" applyFill="1" applyBorder="1" applyAlignment="1" applyProtection="1">
      <alignment horizontal="right" vertical="center"/>
    </xf>
    <xf numFmtId="0" fontId="31" fillId="0" borderId="10" xfId="0" applyFont="1" applyFill="1" applyBorder="1" applyAlignment="1">
      <alignment horizontal="right" wrapText="1"/>
    </xf>
    <xf numFmtId="0" fontId="43" fillId="0" borderId="0" xfId="0" applyNumberFormat="1" applyFont="1" applyFill="1" applyBorder="1" applyAlignment="1">
      <alignment horizontal="right"/>
    </xf>
    <xf numFmtId="164" fontId="33" fillId="0" borderId="0" xfId="0" applyNumberFormat="1" applyFont="1" applyFill="1" applyBorder="1" applyAlignment="1"/>
    <xf numFmtId="164" fontId="33" fillId="0" borderId="0" xfId="0" applyNumberFormat="1" applyFont="1" applyFill="1" applyBorder="1" applyAlignment="1">
      <alignment horizontal="right"/>
    </xf>
    <xf numFmtId="164" fontId="29" fillId="0" borderId="0" xfId="0" applyNumberFormat="1" applyFont="1" applyFill="1" applyBorder="1" applyAlignment="1">
      <alignment horizontal="right"/>
    </xf>
    <xf numFmtId="164" fontId="33" fillId="0" borderId="11" xfId="0" applyNumberFormat="1" applyFont="1" applyFill="1" applyBorder="1" applyAlignment="1"/>
    <xf numFmtId="164" fontId="32" fillId="0" borderId="18" xfId="0" applyNumberFormat="1" applyFont="1" applyFill="1" applyBorder="1" applyAlignment="1"/>
    <xf numFmtId="164" fontId="33" fillId="0" borderId="16" xfId="0" applyNumberFormat="1" applyFont="1" applyFill="1" applyBorder="1" applyAlignment="1"/>
    <xf numFmtId="164" fontId="32" fillId="0" borderId="19" xfId="0" applyNumberFormat="1" applyFont="1" applyFill="1" applyBorder="1" applyAlignment="1"/>
    <xf numFmtId="164" fontId="33" fillId="0" borderId="16" xfId="0" applyNumberFormat="1" applyFont="1" applyFill="1" applyBorder="1" applyAlignment="1">
      <alignment horizontal="right"/>
    </xf>
    <xf numFmtId="164" fontId="33" fillId="0" borderId="17" xfId="0" applyNumberFormat="1" applyFont="1" applyFill="1" applyBorder="1" applyAlignment="1"/>
    <xf numFmtId="164" fontId="33" fillId="0" borderId="13" xfId="0" applyNumberFormat="1" applyFont="1" applyFill="1" applyBorder="1" applyAlignment="1"/>
    <xf numFmtId="164" fontId="32" fillId="0" borderId="20" xfId="0" applyNumberFormat="1" applyFont="1" applyFill="1" applyBorder="1" applyAlignment="1"/>
    <xf numFmtId="164" fontId="33" fillId="0" borderId="13" xfId="0" applyNumberFormat="1" applyFont="1" applyFill="1" applyBorder="1" applyAlignment="1">
      <alignment horizontal="right"/>
    </xf>
    <xf numFmtId="164" fontId="33" fillId="0" borderId="14" xfId="0" applyNumberFormat="1" applyFont="1" applyFill="1" applyBorder="1" applyAlignment="1"/>
    <xf numFmtId="0" fontId="40" fillId="0" borderId="0" xfId="0" applyFont="1" applyFill="1" applyBorder="1" applyAlignment="1">
      <alignment horizontal="right" vertical="top"/>
    </xf>
    <xf numFmtId="164" fontId="33" fillId="0" borderId="0" xfId="0" applyNumberFormat="1" applyFont="1" applyFill="1" applyBorder="1" applyAlignment="1">
      <alignment vertical="center"/>
    </xf>
    <xf numFmtId="164" fontId="33" fillId="0" borderId="0" xfId="0" applyNumberFormat="1" applyFont="1" applyFill="1" applyBorder="1" applyAlignment="1">
      <alignment horizontal="right" vertical="center"/>
    </xf>
    <xf numFmtId="164" fontId="33" fillId="0" borderId="13" xfId="0" applyNumberFormat="1" applyFont="1" applyFill="1" applyBorder="1" applyAlignment="1">
      <alignment vertical="center"/>
    </xf>
    <xf numFmtId="164" fontId="33" fillId="0" borderId="16" xfId="0" applyNumberFormat="1" applyFont="1" applyFill="1" applyBorder="1" applyAlignment="1">
      <alignment vertical="center"/>
    </xf>
    <xf numFmtId="164" fontId="33" fillId="0" borderId="17" xfId="0" applyNumberFormat="1" applyFont="1" applyFill="1" applyBorder="1" applyAlignment="1">
      <alignment vertical="center"/>
    </xf>
    <xf numFmtId="164" fontId="33" fillId="0" borderId="16" xfId="0" applyNumberFormat="1" applyFont="1" applyFill="1" applyBorder="1" applyAlignment="1">
      <alignment horizontal="right" vertical="center"/>
    </xf>
    <xf numFmtId="164" fontId="33" fillId="0" borderId="13" xfId="0" applyNumberFormat="1" applyFont="1" applyFill="1" applyBorder="1" applyAlignment="1">
      <alignment horizontal="right" vertical="center"/>
    </xf>
    <xf numFmtId="0" fontId="43" fillId="0" borderId="0" xfId="0" applyFont="1" applyAlignment="1">
      <alignment horizontal="right"/>
    </xf>
    <xf numFmtId="0" fontId="77" fillId="0" borderId="0" xfId="0" applyFont="1"/>
    <xf numFmtId="0" fontId="47" fillId="0" borderId="0" xfId="0" applyFont="1" applyBorder="1"/>
    <xf numFmtId="0" fontId="31" fillId="0" borderId="0" xfId="0" applyFont="1" applyFill="1" applyBorder="1" applyAlignment="1">
      <alignment horizontal="center"/>
    </xf>
    <xf numFmtId="171" fontId="29" fillId="0" borderId="0" xfId="41" applyNumberFormat="1" applyFont="1" applyFill="1" applyBorder="1" applyAlignment="1"/>
    <xf numFmtId="171" fontId="29" fillId="0" borderId="11" xfId="41" applyNumberFormat="1" applyFont="1" applyFill="1" applyBorder="1" applyAlignment="1"/>
    <xf numFmtId="171" fontId="29" fillId="0" borderId="11" xfId="41" applyNumberFormat="1" applyFont="1" applyFill="1" applyBorder="1"/>
    <xf numFmtId="0" fontId="29" fillId="0" borderId="0" xfId="0" applyFont="1" applyFill="1" applyBorder="1" applyAlignment="1">
      <alignment horizontal="right" vertical="center"/>
    </xf>
    <xf numFmtId="0" fontId="31" fillId="0" borderId="18" xfId="0" applyFont="1" applyFill="1" applyBorder="1" applyAlignment="1">
      <alignment horizontal="center"/>
    </xf>
    <xf numFmtId="0" fontId="31" fillId="0" borderId="18" xfId="0" applyFont="1" applyFill="1" applyBorder="1" applyAlignment="1">
      <alignment horizontal="right"/>
    </xf>
    <xf numFmtId="164" fontId="31" fillId="0" borderId="17" xfId="0" applyNumberFormat="1" applyFont="1" applyFill="1" applyBorder="1"/>
    <xf numFmtId="171" fontId="29" fillId="0" borderId="14" xfId="41" applyNumberFormat="1" applyFont="1" applyFill="1" applyBorder="1" applyAlignment="1"/>
    <xf numFmtId="171" fontId="29" fillId="0" borderId="13" xfId="41" applyNumberFormat="1" applyFont="1" applyFill="1" applyBorder="1" applyAlignment="1"/>
    <xf numFmtId="171" fontId="29" fillId="0" borderId="13" xfId="41" applyNumberFormat="1" applyFont="1" applyFill="1" applyBorder="1"/>
    <xf numFmtId="171" fontId="29" fillId="0" borderId="14" xfId="41" applyNumberFormat="1" applyFont="1" applyFill="1" applyBorder="1"/>
    <xf numFmtId="171" fontId="29" fillId="0" borderId="11" xfId="0" applyNumberFormat="1" applyFont="1" applyFill="1" applyBorder="1" applyAlignment="1">
      <alignment vertical="center"/>
    </xf>
    <xf numFmtId="0" fontId="31" fillId="0" borderId="11" xfId="0" applyFont="1" applyFill="1" applyBorder="1" applyAlignment="1">
      <alignment horizontal="right"/>
    </xf>
    <xf numFmtId="0" fontId="31" fillId="0" borderId="14" xfId="0" applyFont="1" applyFill="1" applyBorder="1" applyAlignment="1">
      <alignment horizontal="right"/>
    </xf>
    <xf numFmtId="0" fontId="31" fillId="0" borderId="18" xfId="0" applyFont="1" applyFill="1" applyBorder="1" applyAlignment="1">
      <alignment horizontal="center"/>
    </xf>
    <xf numFmtId="0" fontId="29" fillId="0" borderId="11" xfId="0" applyFont="1" applyFill="1" applyBorder="1"/>
    <xf numFmtId="0" fontId="77" fillId="0" borderId="0" xfId="0" applyFont="1" applyFill="1" applyBorder="1"/>
    <xf numFmtId="164" fontId="33" fillId="18" borderId="0" xfId="0" applyNumberFormat="1" applyFont="1" applyFill="1" applyBorder="1" applyAlignment="1">
      <alignment horizontal="right" vertical="center"/>
    </xf>
    <xf numFmtId="164" fontId="32" fillId="18" borderId="18" xfId="0" applyNumberFormat="1" applyFont="1" applyFill="1" applyBorder="1"/>
    <xf numFmtId="164" fontId="31" fillId="18" borderId="18" xfId="0" applyNumberFormat="1" applyFont="1" applyFill="1" applyBorder="1"/>
    <xf numFmtId="164" fontId="33" fillId="18" borderId="18" xfId="0" applyNumberFormat="1" applyFont="1" applyFill="1" applyBorder="1"/>
    <xf numFmtId="0" fontId="31" fillId="18" borderId="18" xfId="0" applyFont="1" applyFill="1" applyBorder="1" applyAlignment="1">
      <alignment horizontal="center" vertical="center"/>
    </xf>
    <xf numFmtId="0" fontId="31" fillId="18" borderId="19" xfId="0" applyFont="1" applyFill="1" applyBorder="1" applyAlignment="1">
      <alignment horizontal="center" vertical="center"/>
    </xf>
    <xf numFmtId="164" fontId="32" fillId="18" borderId="19" xfId="0" applyNumberFormat="1" applyFont="1" applyFill="1" applyBorder="1"/>
    <xf numFmtId="164" fontId="33" fillId="18" borderId="19" xfId="0" applyNumberFormat="1" applyFont="1" applyFill="1" applyBorder="1"/>
    <xf numFmtId="164" fontId="33" fillId="18" borderId="16" xfId="0" applyNumberFormat="1" applyFont="1" applyFill="1" applyBorder="1" applyAlignment="1">
      <alignment horizontal="right" vertical="center"/>
    </xf>
    <xf numFmtId="0" fontId="31" fillId="18" borderId="20" xfId="0" applyFont="1" applyFill="1" applyBorder="1" applyAlignment="1">
      <alignment horizontal="center" vertical="center"/>
    </xf>
    <xf numFmtId="164" fontId="32" fillId="18" borderId="20" xfId="0" applyNumberFormat="1" applyFont="1" applyFill="1" applyBorder="1"/>
    <xf numFmtId="164" fontId="33" fillId="18" borderId="20" xfId="0" applyNumberFormat="1" applyFont="1" applyFill="1" applyBorder="1"/>
    <xf numFmtId="164" fontId="33" fillId="18" borderId="13" xfId="0" applyNumberFormat="1" applyFont="1" applyFill="1" applyBorder="1" applyAlignment="1">
      <alignment horizontal="right" vertical="center"/>
    </xf>
    <xf numFmtId="0" fontId="31" fillId="18" borderId="18" xfId="0" applyFont="1" applyFill="1" applyBorder="1" applyAlignment="1">
      <alignment horizontal="left" vertical="top"/>
    </xf>
    <xf numFmtId="0" fontId="31" fillId="18" borderId="18" xfId="42" applyFont="1" applyFill="1" applyBorder="1" applyAlignment="1">
      <alignment horizontal="left" vertical="top"/>
    </xf>
    <xf numFmtId="0" fontId="29" fillId="18" borderId="10" xfId="42" applyFont="1" applyFill="1" applyBorder="1" applyAlignment="1">
      <alignment horizontal="left" vertical="top"/>
    </xf>
    <xf numFmtId="0" fontId="29" fillId="18" borderId="0" xfId="42" applyFont="1" applyFill="1" applyBorder="1" applyAlignment="1">
      <alignment horizontal="left" vertical="top"/>
    </xf>
    <xf numFmtId="0" fontId="29" fillId="18" borderId="11" xfId="42" applyFont="1" applyFill="1" applyBorder="1" applyAlignment="1">
      <alignment horizontal="left" vertical="top"/>
    </xf>
    <xf numFmtId="164" fontId="33" fillId="18" borderId="0" xfId="0" applyNumberFormat="1" applyFont="1" applyFill="1" applyBorder="1" applyAlignment="1">
      <alignment horizontal="right"/>
    </xf>
    <xf numFmtId="172" fontId="33" fillId="18" borderId="0" xfId="0" applyNumberFormat="1" applyFont="1" applyFill="1" applyBorder="1" applyAlignment="1">
      <alignment horizontal="right"/>
    </xf>
    <xf numFmtId="0" fontId="31" fillId="18" borderId="10" xfId="0" applyFont="1" applyFill="1" applyBorder="1" applyAlignment="1">
      <alignment horizontal="right" vertical="center"/>
    </xf>
    <xf numFmtId="166" fontId="33" fillId="18" borderId="11" xfId="0" applyNumberFormat="1" applyFont="1" applyFill="1" applyBorder="1" applyAlignment="1">
      <alignment horizontal="right"/>
    </xf>
    <xf numFmtId="164" fontId="33" fillId="18" borderId="10" xfId="0" applyNumberFormat="1" applyFont="1" applyFill="1" applyBorder="1" applyAlignment="1">
      <alignment horizontal="right"/>
    </xf>
    <xf numFmtId="0" fontId="80" fillId="18" borderId="0" xfId="0" applyFont="1" applyFill="1" applyBorder="1" applyAlignment="1">
      <alignment horizontal="left"/>
    </xf>
    <xf numFmtId="14" fontId="29" fillId="18" borderId="0" xfId="0" applyNumberFormat="1" applyFont="1" applyFill="1" applyBorder="1" applyAlignment="1">
      <alignment horizontal="right"/>
    </xf>
    <xf numFmtId="169" fontId="29" fillId="18" borderId="0" xfId="0" applyNumberFormat="1" applyFont="1" applyFill="1" applyBorder="1" applyAlignment="1">
      <alignment horizontal="right"/>
    </xf>
    <xf numFmtId="14" fontId="29" fillId="18" borderId="11" xfId="0" applyNumberFormat="1" applyFont="1" applyFill="1" applyBorder="1" applyAlignment="1">
      <alignment horizontal="right"/>
    </xf>
    <xf numFmtId="169" fontId="29" fillId="18" borderId="11" xfId="0" applyNumberFormat="1" applyFont="1" applyFill="1" applyBorder="1" applyAlignment="1">
      <alignment horizontal="right"/>
    </xf>
    <xf numFmtId="167" fontId="31" fillId="18" borderId="10" xfId="0" applyNumberFormat="1" applyFont="1" applyFill="1" applyBorder="1" applyAlignment="1">
      <alignment horizontal="right" vertical="top" wrapText="1"/>
    </xf>
    <xf numFmtId="167" fontId="29" fillId="18" borderId="18" xfId="0" applyNumberFormat="1" applyFont="1" applyFill="1" applyBorder="1" applyAlignment="1">
      <alignment horizontal="right" vertical="center"/>
    </xf>
    <xf numFmtId="0" fontId="80" fillId="18" borderId="0" xfId="47" applyFont="1" applyFill="1" applyAlignment="1">
      <alignment horizontal="left"/>
    </xf>
    <xf numFmtId="0" fontId="40" fillId="0" borderId="0" xfId="48" applyFont="1" applyFill="1" applyBorder="1" applyAlignment="1">
      <alignment horizontal="right" vertical="top"/>
    </xf>
    <xf numFmtId="164" fontId="58" fillId="18" borderId="0" xfId="43" applyNumberFormat="1" applyFont="1" applyFill="1" applyBorder="1"/>
    <xf numFmtId="9" fontId="29" fillId="18" borderId="0" xfId="49" applyFont="1" applyFill="1" applyBorder="1"/>
    <xf numFmtId="0" fontId="31" fillId="18" borderId="10" xfId="48" applyFont="1" applyFill="1" applyBorder="1" applyAlignment="1">
      <alignment horizontal="right" vertical="center" wrapText="1"/>
    </xf>
    <xf numFmtId="164" fontId="58" fillId="18" borderId="11" xfId="43" applyNumberFormat="1" applyFont="1" applyFill="1" applyBorder="1"/>
    <xf numFmtId="9" fontId="29" fillId="18" borderId="11" xfId="49" applyFont="1" applyFill="1" applyBorder="1"/>
    <xf numFmtId="164" fontId="31" fillId="18" borderId="18" xfId="48" applyNumberFormat="1" applyFont="1" applyFill="1" applyBorder="1"/>
    <xf numFmtId="9" fontId="31" fillId="18" borderId="18" xfId="49" applyFont="1" applyFill="1" applyBorder="1"/>
    <xf numFmtId="0" fontId="29" fillId="18" borderId="0" xfId="48" applyFont="1" applyFill="1" applyBorder="1" applyAlignment="1">
      <alignment horizontal="left"/>
    </xf>
    <xf numFmtId="0" fontId="8" fillId="0" borderId="0" xfId="44" applyFont="1"/>
    <xf numFmtId="0" fontId="8" fillId="0" borderId="0" xfId="44"/>
    <xf numFmtId="0" fontId="83" fillId="0" borderId="0" xfId="44" applyFont="1"/>
    <xf numFmtId="0" fontId="84" fillId="0" borderId="0" xfId="0" applyFont="1" applyFill="1"/>
    <xf numFmtId="0" fontId="84" fillId="0" borderId="0" xfId="44" applyFont="1"/>
    <xf numFmtId="0" fontId="31" fillId="0" borderId="10" xfId="0" applyFont="1" applyFill="1" applyBorder="1" applyAlignment="1">
      <alignment horizontal="right" vertical="top"/>
    </xf>
    <xf numFmtId="0" fontId="31" fillId="0" borderId="12" xfId="0" applyFont="1" applyFill="1" applyBorder="1" applyAlignment="1">
      <alignment horizontal="right" vertical="top"/>
    </xf>
    <xf numFmtId="0" fontId="31" fillId="0" borderId="19" xfId="0" applyFont="1" applyFill="1" applyBorder="1" applyAlignment="1">
      <alignment horizontal="right" vertical="top"/>
    </xf>
    <xf numFmtId="0" fontId="31" fillId="0" borderId="18" xfId="0" applyFont="1" applyFill="1" applyBorder="1" applyAlignment="1">
      <alignment horizontal="right" vertical="top"/>
    </xf>
    <xf numFmtId="0" fontId="31" fillId="0" borderId="20" xfId="0" applyFont="1" applyFill="1" applyBorder="1" applyAlignment="1">
      <alignment horizontal="right" vertical="top"/>
    </xf>
    <xf numFmtId="0" fontId="31" fillId="19" borderId="18" xfId="0" applyFont="1" applyFill="1" applyBorder="1" applyAlignment="1">
      <alignment horizontal="center" vertical="center"/>
    </xf>
    <xf numFmtId="164" fontId="31" fillId="19" borderId="11" xfId="0" applyNumberFormat="1" applyFont="1" applyFill="1" applyBorder="1" applyAlignment="1"/>
    <xf numFmtId="0" fontId="31" fillId="0" borderId="11" xfId="0" applyFont="1" applyFill="1" applyBorder="1" applyAlignment="1">
      <alignment horizontal="center" vertical="center"/>
    </xf>
    <xf numFmtId="0" fontId="29" fillId="0" borderId="11" xfId="0" applyFont="1" applyFill="1" applyBorder="1" applyAlignment="1">
      <alignment horizontal="left" vertical="center"/>
    </xf>
    <xf numFmtId="0" fontId="29" fillId="0" borderId="0" xfId="0" applyFont="1" applyFill="1" applyBorder="1" applyAlignment="1">
      <alignment horizontal="left"/>
    </xf>
    <xf numFmtId="0" fontId="29" fillId="0" borderId="11" xfId="0" applyFont="1" applyFill="1" applyBorder="1" applyAlignment="1">
      <alignment horizontal="left"/>
    </xf>
    <xf numFmtId="0" fontId="29" fillId="18" borderId="0" xfId="0" applyFont="1" applyFill="1" applyBorder="1" applyAlignment="1">
      <alignment horizontal="left"/>
    </xf>
    <xf numFmtId="0" fontId="29" fillId="18" borderId="11" xfId="0" applyFont="1" applyFill="1" applyBorder="1" applyAlignment="1">
      <alignment horizontal="left"/>
    </xf>
    <xf numFmtId="0" fontId="31" fillId="18" borderId="18" xfId="0" applyFont="1" applyFill="1" applyBorder="1" applyAlignment="1"/>
    <xf numFmtId="164" fontId="31" fillId="18" borderId="18" xfId="0" applyNumberFormat="1" applyFont="1" applyFill="1" applyBorder="1" applyAlignment="1"/>
    <xf numFmtId="0" fontId="29" fillId="0" borderId="11" xfId="0" applyFont="1" applyFill="1" applyBorder="1" applyAlignment="1">
      <alignment vertical="center"/>
    </xf>
    <xf numFmtId="0" fontId="31" fillId="0" borderId="19" xfId="0" applyFont="1" applyFill="1" applyBorder="1" applyAlignment="1">
      <alignment horizontal="center" vertical="center"/>
    </xf>
    <xf numFmtId="0" fontId="31" fillId="0" borderId="18" xfId="0" applyFont="1" applyFill="1" applyBorder="1" applyAlignment="1">
      <alignment horizontal="center" vertical="center"/>
    </xf>
    <xf numFmtId="0" fontId="31" fillId="0" borderId="20" xfId="0" applyFont="1" applyFill="1" applyBorder="1" applyAlignment="1">
      <alignment horizontal="center" vertical="center"/>
    </xf>
    <xf numFmtId="0" fontId="4" fillId="0" borderId="0" xfId="50" applyFont="1" applyAlignment="1">
      <alignment horizontal="right"/>
    </xf>
    <xf numFmtId="0" fontId="31" fillId="18" borderId="10" xfId="0" applyFont="1" applyFill="1" applyBorder="1" applyAlignment="1">
      <alignment horizontal="left" vertical="center"/>
    </xf>
    <xf numFmtId="0" fontId="31" fillId="0" borderId="10" xfId="0" applyFont="1" applyFill="1" applyBorder="1" applyAlignment="1">
      <alignment horizontal="left" vertical="top"/>
    </xf>
    <xf numFmtId="0" fontId="31" fillId="0" borderId="10" xfId="0" applyFont="1" applyFill="1" applyBorder="1"/>
    <xf numFmtId="0" fontId="76" fillId="0" borderId="0" xfId="44" applyNumberFormat="1" applyFont="1" applyFill="1" applyBorder="1" applyAlignment="1">
      <alignment horizontal="left" vertical="center"/>
    </xf>
    <xf numFmtId="0" fontId="31" fillId="0" borderId="11" xfId="0" applyFont="1" applyFill="1" applyBorder="1" applyAlignment="1">
      <alignment horizontal="center" vertical="center"/>
    </xf>
    <xf numFmtId="164" fontId="31" fillId="0" borderId="11" xfId="0" applyNumberFormat="1" applyFont="1" applyFill="1" applyBorder="1" applyAlignment="1"/>
    <xf numFmtId="0" fontId="86" fillId="0" borderId="0" xfId="53" applyFont="1" applyAlignment="1">
      <alignment horizontal="left"/>
    </xf>
    <xf numFmtId="175" fontId="86" fillId="0" borderId="0" xfId="53" applyNumberFormat="1" applyFont="1" applyAlignment="1">
      <alignment horizontal="left"/>
    </xf>
    <xf numFmtId="0" fontId="1" fillId="0" borderId="0" xfId="50" applyFont="1"/>
    <xf numFmtId="168" fontId="87" fillId="0" borderId="0" xfId="0" applyNumberFormat="1" applyFont="1" applyFill="1" applyBorder="1" applyAlignment="1">
      <alignment horizontal="right"/>
    </xf>
    <xf numFmtId="168" fontId="88" fillId="0" borderId="0" xfId="0" applyNumberFormat="1" applyFont="1" applyFill="1" applyBorder="1" applyAlignment="1">
      <alignment horizontal="left"/>
    </xf>
    <xf numFmtId="168" fontId="88" fillId="0" borderId="0" xfId="0" applyNumberFormat="1" applyFont="1" applyFill="1" applyBorder="1" applyAlignment="1">
      <alignment horizontal="right"/>
    </xf>
    <xf numFmtId="0" fontId="33" fillId="0" borderId="0" xfId="48" applyFont="1" applyFill="1" applyBorder="1"/>
    <xf numFmtId="0" fontId="33" fillId="0" borderId="0" xfId="47" applyFont="1"/>
    <xf numFmtId="0" fontId="29" fillId="0" borderId="0" xfId="0" applyFont="1" applyAlignment="1">
      <alignment wrapText="1"/>
    </xf>
    <xf numFmtId="0" fontId="30" fillId="0" borderId="0" xfId="0" applyFont="1" applyFill="1" applyBorder="1" applyAlignment="1"/>
    <xf numFmtId="0" fontId="34" fillId="0" borderId="0" xfId="0" applyFont="1" applyFill="1" applyBorder="1" applyAlignment="1"/>
    <xf numFmtId="0" fontId="34" fillId="0" borderId="0" xfId="0" applyFont="1" applyFill="1" applyBorder="1" applyAlignment="1">
      <alignment horizontal="right"/>
    </xf>
    <xf numFmtId="0" fontId="30" fillId="0" borderId="0" xfId="0" applyFont="1" applyAlignment="1"/>
    <xf numFmtId="0" fontId="29" fillId="18" borderId="0" xfId="48" applyFont="1" applyFill="1" applyBorder="1" applyAlignment="1">
      <alignment horizontal="left"/>
    </xf>
    <xf numFmtId="3" fontId="29" fillId="0" borderId="11" xfId="0" applyNumberFormat="1" applyFont="1" applyFill="1" applyBorder="1" applyAlignment="1"/>
    <xf numFmtId="3" fontId="29" fillId="0" borderId="0" xfId="0" applyNumberFormat="1" applyFont="1" applyFill="1" applyBorder="1" applyAlignment="1"/>
    <xf numFmtId="0" fontId="32" fillId="0" borderId="0" xfId="43" applyFont="1" applyFill="1" applyBorder="1" applyAlignment="1">
      <alignment horizontal="right" vertical="top" wrapText="1"/>
    </xf>
    <xf numFmtId="0" fontId="32" fillId="0" borderId="0" xfId="43" applyFont="1" applyFill="1" applyBorder="1" applyAlignment="1">
      <alignment horizontal="right" vertical="top"/>
    </xf>
    <xf numFmtId="0" fontId="33" fillId="0" borderId="0" xfId="43" applyFont="1" applyFill="1" applyBorder="1" applyAlignment="1">
      <alignment horizontal="right" vertical="top"/>
    </xf>
    <xf numFmtId="0" fontId="33" fillId="0" borderId="0" xfId="47" applyFont="1" applyAlignment="1"/>
    <xf numFmtId="166" fontId="33" fillId="0" borderId="0" xfId="47" applyNumberFormat="1" applyFont="1"/>
    <xf numFmtId="3" fontId="33" fillId="0" borderId="0" xfId="47" applyNumberFormat="1" applyFont="1"/>
    <xf numFmtId="0" fontId="72" fillId="0" borderId="0" xfId="46" applyFont="1" applyAlignment="1">
      <alignment horizontal="left" vertical="center" wrapText="1"/>
    </xf>
    <xf numFmtId="0" fontId="73" fillId="0" borderId="0" xfId="46" applyFont="1" applyAlignment="1">
      <alignment horizontal="left" vertical="center" wrapText="1"/>
    </xf>
    <xf numFmtId="0" fontId="62" fillId="0" borderId="0" xfId="46" applyFont="1" applyAlignment="1">
      <alignment horizontal="center"/>
    </xf>
    <xf numFmtId="49" fontId="62" fillId="0" borderId="0" xfId="46" applyNumberFormat="1" applyFont="1" applyAlignment="1">
      <alignment horizontal="center" vertical="center"/>
    </xf>
    <xf numFmtId="49" fontId="43" fillId="0" borderId="0" xfId="46" applyNumberFormat="1" applyFont="1" applyAlignment="1">
      <alignment horizontal="center" vertical="center"/>
    </xf>
    <xf numFmtId="0" fontId="70" fillId="0" borderId="0" xfId="0" applyFont="1" applyFill="1" applyBorder="1" applyAlignment="1">
      <alignment horizontal="center"/>
    </xf>
    <xf numFmtId="0" fontId="50" fillId="0" borderId="0" xfId="0" applyFont="1" applyFill="1" applyBorder="1" applyAlignment="1">
      <alignment horizontal="justify" vertical="top" wrapText="1"/>
    </xf>
    <xf numFmtId="0" fontId="50" fillId="0" borderId="0" xfId="0" applyFont="1" applyAlignment="1">
      <alignment horizontal="justify" vertical="top" wrapText="1"/>
    </xf>
    <xf numFmtId="0" fontId="50" fillId="0" borderId="0" xfId="0" applyFont="1" applyFill="1" applyAlignment="1">
      <alignment horizontal="justify" vertical="top" wrapText="1"/>
    </xf>
    <xf numFmtId="0" fontId="1" fillId="0" borderId="0" xfId="50" applyFont="1" applyAlignment="1">
      <alignment horizontal="justify" wrapText="1"/>
    </xf>
    <xf numFmtId="0" fontId="4" fillId="0" borderId="0" xfId="50" applyFont="1" applyAlignment="1">
      <alignment horizontal="right"/>
    </xf>
    <xf numFmtId="0" fontId="71" fillId="0" borderId="0" xfId="50" applyFont="1" applyAlignment="1"/>
    <xf numFmtId="170" fontId="2" fillId="0" borderId="0" xfId="50" applyNumberFormat="1" applyFont="1" applyAlignment="1">
      <alignment horizontal="right"/>
    </xf>
    <xf numFmtId="170" fontId="4" fillId="0" borderId="0" xfId="50" applyNumberFormat="1" applyFont="1" applyAlignment="1">
      <alignment horizontal="right"/>
    </xf>
    <xf numFmtId="0" fontId="2" fillId="0" borderId="0" xfId="50" applyFont="1" applyAlignment="1">
      <alignment horizontal="right"/>
    </xf>
    <xf numFmtId="0" fontId="71" fillId="0" borderId="0" xfId="50" applyFont="1" applyAlignment="1">
      <alignment horizontal="left"/>
    </xf>
    <xf numFmtId="0" fontId="31" fillId="0" borderId="0" xfId="0" applyFont="1" applyFill="1" applyBorder="1" applyAlignment="1">
      <alignment horizontal="left" wrapText="1"/>
    </xf>
    <xf numFmtId="0" fontId="31" fillId="0" borderId="11" xfId="0" applyFont="1" applyFill="1" applyBorder="1" applyAlignment="1">
      <alignment horizontal="left" wrapText="1"/>
    </xf>
    <xf numFmtId="164" fontId="32" fillId="0" borderId="15" xfId="0" applyNumberFormat="1" applyFont="1" applyFill="1" applyBorder="1" applyAlignment="1">
      <alignment horizontal="center"/>
    </xf>
    <xf numFmtId="164" fontId="32" fillId="0" borderId="10" xfId="0" applyNumberFormat="1" applyFont="1" applyFill="1" applyBorder="1" applyAlignment="1">
      <alignment horizontal="center"/>
    </xf>
    <xf numFmtId="164" fontId="32" fillId="0" borderId="12" xfId="0" applyNumberFormat="1" applyFont="1" applyFill="1" applyBorder="1" applyAlignment="1">
      <alignment horizontal="center"/>
    </xf>
    <xf numFmtId="0" fontId="31" fillId="0" borderId="12" xfId="0" applyFont="1" applyFill="1" applyBorder="1" applyAlignment="1">
      <alignment horizontal="left" vertical="top"/>
    </xf>
    <xf numFmtId="0" fontId="31" fillId="0" borderId="14" xfId="0" applyFont="1" applyFill="1" applyBorder="1" applyAlignment="1">
      <alignment horizontal="left" vertical="top"/>
    </xf>
    <xf numFmtId="0" fontId="31" fillId="0" borderId="10" xfId="0" applyFont="1" applyFill="1" applyBorder="1" applyAlignment="1">
      <alignment horizontal="center" vertical="top"/>
    </xf>
    <xf numFmtId="0" fontId="31" fillId="0" borderId="12" xfId="0" applyFont="1" applyFill="1" applyBorder="1" applyAlignment="1">
      <alignment horizontal="center" vertical="top"/>
    </xf>
    <xf numFmtId="0" fontId="31" fillId="0" borderId="15" xfId="0" applyFont="1" applyFill="1" applyBorder="1" applyAlignment="1">
      <alignment horizontal="center" vertical="top"/>
    </xf>
    <xf numFmtId="0" fontId="31" fillId="0" borderId="17" xfId="0" applyFont="1" applyFill="1" applyBorder="1" applyAlignment="1">
      <alignment horizontal="center" vertical="top"/>
    </xf>
    <xf numFmtId="164" fontId="31" fillId="0" borderId="0" xfId="0" applyNumberFormat="1" applyFont="1" applyFill="1" applyBorder="1" applyAlignment="1">
      <alignment horizontal="right"/>
    </xf>
    <xf numFmtId="164" fontId="31" fillId="0" borderId="11" xfId="0" applyNumberFormat="1" applyFont="1" applyFill="1" applyBorder="1" applyAlignment="1">
      <alignment horizontal="right"/>
    </xf>
    <xf numFmtId="0" fontId="31" fillId="0" borderId="10" xfId="0" applyFont="1" applyFill="1" applyBorder="1" applyAlignment="1">
      <alignment horizontal="left" wrapText="1"/>
    </xf>
    <xf numFmtId="164" fontId="31" fillId="0" borderId="10" xfId="0" applyNumberFormat="1" applyFont="1" applyFill="1" applyBorder="1" applyAlignment="1">
      <alignment horizontal="right"/>
    </xf>
    <xf numFmtId="0" fontId="31" fillId="0" borderId="10" xfId="0" applyFont="1" applyFill="1" applyBorder="1" applyAlignment="1">
      <alignment horizontal="left" vertical="top"/>
    </xf>
    <xf numFmtId="0" fontId="31" fillId="0" borderId="11" xfId="0" applyFont="1" applyFill="1" applyBorder="1" applyAlignment="1">
      <alignment horizontal="left" vertical="top"/>
    </xf>
    <xf numFmtId="0" fontId="31" fillId="0" borderId="11" xfId="0" applyFont="1" applyFill="1" applyBorder="1" applyAlignment="1">
      <alignment horizontal="center" vertical="top"/>
    </xf>
    <xf numFmtId="164" fontId="68" fillId="0" borderId="15" xfId="0" applyNumberFormat="1" applyFont="1" applyFill="1" applyBorder="1" applyAlignment="1">
      <alignment horizontal="center"/>
    </xf>
    <xf numFmtId="164" fontId="68" fillId="0" borderId="10" xfId="0" applyNumberFormat="1" applyFont="1" applyFill="1" applyBorder="1" applyAlignment="1">
      <alignment horizontal="center"/>
    </xf>
    <xf numFmtId="164" fontId="68" fillId="0" borderId="12" xfId="0" applyNumberFormat="1" applyFont="1" applyFill="1" applyBorder="1" applyAlignment="1">
      <alignment horizontal="center"/>
    </xf>
    <xf numFmtId="0" fontId="29" fillId="0" borderId="11" xfId="0" applyFont="1" applyFill="1" applyBorder="1" applyAlignment="1">
      <alignment horizontal="center" vertical="center" wrapText="1"/>
    </xf>
    <xf numFmtId="0" fontId="29" fillId="0" borderId="14" xfId="0" applyFont="1" applyFill="1" applyBorder="1" applyAlignment="1">
      <alignment horizontal="center" vertical="center" wrapText="1"/>
    </xf>
    <xf numFmtId="0" fontId="31" fillId="0" borderId="15" xfId="0" applyFont="1" applyFill="1" applyBorder="1" applyAlignment="1">
      <alignment horizontal="center" vertical="center" wrapText="1"/>
    </xf>
    <xf numFmtId="0" fontId="31" fillId="0" borderId="10" xfId="0" applyFont="1" applyFill="1" applyBorder="1" applyAlignment="1">
      <alignment horizontal="center" vertical="center" wrapText="1"/>
    </xf>
    <xf numFmtId="0" fontId="31" fillId="0" borderId="12" xfId="0" applyFont="1" applyFill="1" applyBorder="1" applyAlignment="1">
      <alignment horizontal="center" vertical="center" wrapText="1"/>
    </xf>
    <xf numFmtId="164" fontId="31" fillId="0" borderId="0" xfId="0" applyNumberFormat="1" applyFont="1" applyFill="1" applyBorder="1" applyAlignment="1">
      <alignment horizontal="center"/>
    </xf>
    <xf numFmtId="2" fontId="31" fillId="0" borderId="0" xfId="0" applyNumberFormat="1" applyFont="1" applyFill="1" applyBorder="1" applyAlignment="1">
      <alignment vertical="center" wrapText="1"/>
    </xf>
    <xf numFmtId="2" fontId="31" fillId="0" borderId="11" xfId="0" applyNumberFormat="1" applyFont="1" applyFill="1" applyBorder="1" applyAlignment="1">
      <alignment vertical="center" wrapText="1"/>
    </xf>
    <xf numFmtId="164" fontId="31" fillId="0" borderId="16" xfId="0" applyNumberFormat="1" applyFont="1" applyFill="1" applyBorder="1" applyAlignment="1">
      <alignment horizontal="center"/>
    </xf>
    <xf numFmtId="164" fontId="31" fillId="0" borderId="13" xfId="0" applyNumberFormat="1" applyFont="1" applyFill="1" applyBorder="1" applyAlignment="1">
      <alignment horizontal="center"/>
    </xf>
    <xf numFmtId="0" fontId="31" fillId="0" borderId="11" xfId="0" applyNumberFormat="1" applyFont="1" applyFill="1" applyBorder="1" applyAlignment="1">
      <alignment vertical="center" wrapText="1"/>
    </xf>
    <xf numFmtId="0" fontId="31" fillId="0" borderId="12" xfId="0" applyFont="1" applyFill="1" applyBorder="1" applyAlignment="1">
      <alignment horizontal="left" vertical="top" wrapText="1"/>
    </xf>
    <xf numFmtId="0" fontId="31" fillId="0" borderId="13" xfId="0" applyFont="1" applyFill="1" applyBorder="1" applyAlignment="1">
      <alignment horizontal="left" vertical="top" wrapText="1"/>
    </xf>
    <xf numFmtId="0" fontId="31" fillId="0" borderId="14" xfId="0" applyFont="1" applyFill="1" applyBorder="1" applyAlignment="1">
      <alignment horizontal="left" vertical="top" wrapText="1"/>
    </xf>
    <xf numFmtId="0" fontId="31" fillId="19" borderId="10" xfId="0" applyFont="1" applyFill="1" applyBorder="1" applyAlignment="1">
      <alignment horizontal="center" vertical="center" wrapText="1"/>
    </xf>
    <xf numFmtId="0" fontId="31" fillId="18" borderId="10" xfId="0" applyFont="1" applyFill="1" applyBorder="1" applyAlignment="1">
      <alignment horizontal="left" vertical="top" wrapText="1"/>
    </xf>
    <xf numFmtId="0" fontId="31" fillId="18" borderId="0" xfId="0" applyFont="1" applyFill="1" applyBorder="1" applyAlignment="1">
      <alignment horizontal="left" vertical="top" wrapText="1"/>
    </xf>
    <xf numFmtId="0" fontId="31" fillId="18" borderId="15" xfId="0" applyFont="1" applyFill="1" applyBorder="1" applyAlignment="1">
      <alignment horizontal="center" vertical="center" wrapText="1"/>
    </xf>
    <xf numFmtId="0" fontId="31" fillId="18" borderId="10" xfId="0" applyFont="1" applyFill="1" applyBorder="1" applyAlignment="1">
      <alignment horizontal="center" vertical="center" wrapText="1"/>
    </xf>
    <xf numFmtId="0" fontId="31" fillId="18" borderId="12" xfId="0" applyFont="1" applyFill="1" applyBorder="1" applyAlignment="1">
      <alignment horizontal="center" vertical="center" wrapText="1"/>
    </xf>
    <xf numFmtId="0" fontId="29" fillId="18" borderId="16" xfId="0" applyFont="1" applyFill="1" applyBorder="1" applyAlignment="1">
      <alignment horizontal="center" vertical="center" wrapText="1"/>
    </xf>
    <xf numFmtId="0" fontId="29" fillId="18" borderId="0" xfId="0" applyFont="1" applyFill="1" applyBorder="1" applyAlignment="1">
      <alignment horizontal="center" vertical="center" wrapText="1"/>
    </xf>
    <xf numFmtId="0" fontId="29" fillId="18" borderId="13" xfId="0" applyFont="1" applyFill="1" applyBorder="1" applyAlignment="1">
      <alignment horizontal="center" vertical="center" wrapText="1"/>
    </xf>
    <xf numFmtId="0" fontId="29" fillId="19" borderId="0" xfId="0" applyFont="1" applyFill="1" applyBorder="1" applyAlignment="1">
      <alignment horizontal="center" vertical="center" wrapText="1"/>
    </xf>
    <xf numFmtId="164" fontId="31" fillId="18" borderId="10" xfId="0" applyNumberFormat="1" applyFont="1" applyFill="1" applyBorder="1" applyAlignment="1">
      <alignment horizontal="center"/>
    </xf>
    <xf numFmtId="2" fontId="31" fillId="18" borderId="10" xfId="0" applyNumberFormat="1" applyFont="1" applyFill="1" applyBorder="1" applyAlignment="1">
      <alignment vertical="center" wrapText="1"/>
    </xf>
    <xf numFmtId="2" fontId="31" fillId="18" borderId="11" xfId="0" applyNumberFormat="1" applyFont="1" applyFill="1" applyBorder="1" applyAlignment="1">
      <alignment vertical="center" wrapText="1"/>
    </xf>
    <xf numFmtId="164" fontId="31" fillId="18" borderId="15" xfId="0" applyNumberFormat="1" applyFont="1" applyFill="1" applyBorder="1" applyAlignment="1">
      <alignment horizontal="center"/>
    </xf>
    <xf numFmtId="164" fontId="31" fillId="18" borderId="12" xfId="0" applyNumberFormat="1" applyFont="1" applyFill="1" applyBorder="1" applyAlignment="1">
      <alignment horizontal="center"/>
    </xf>
    <xf numFmtId="0" fontId="29" fillId="18" borderId="0" xfId="0" applyFont="1" applyFill="1" applyBorder="1" applyAlignment="1">
      <alignment horizontal="center" vertical="top" wrapText="1"/>
    </xf>
    <xf numFmtId="2" fontId="31" fillId="18" borderId="10" xfId="0" applyNumberFormat="1" applyFont="1" applyFill="1" applyBorder="1" applyAlignment="1">
      <alignment horizontal="left" vertical="center" wrapText="1"/>
    </xf>
    <xf numFmtId="2" fontId="31" fillId="18" borderId="11" xfId="0" applyNumberFormat="1" applyFont="1" applyFill="1" applyBorder="1" applyAlignment="1">
      <alignment horizontal="left" vertical="center" wrapText="1"/>
    </xf>
    <xf numFmtId="164" fontId="31" fillId="18" borderId="15" xfId="0" applyNumberFormat="1" applyFont="1" applyFill="1" applyBorder="1" applyAlignment="1">
      <alignment horizontal="center" vertical="center"/>
    </xf>
    <xf numFmtId="0" fontId="31" fillId="18" borderId="10" xfId="0" applyFont="1" applyFill="1" applyBorder="1" applyAlignment="1">
      <alignment horizontal="center" vertical="center"/>
    </xf>
    <xf numFmtId="0" fontId="31" fillId="18" borderId="12" xfId="0" applyFont="1" applyFill="1" applyBorder="1" applyAlignment="1">
      <alignment horizontal="center" vertical="center"/>
    </xf>
    <xf numFmtId="164" fontId="31" fillId="18" borderId="10" xfId="0" applyNumberFormat="1" applyFont="1" applyFill="1" applyBorder="1" applyAlignment="1">
      <alignment horizontal="center" vertical="center"/>
    </xf>
    <xf numFmtId="0" fontId="85" fillId="18" borderId="10" xfId="0" applyFont="1" applyFill="1" applyBorder="1" applyAlignment="1">
      <alignment horizontal="left" vertical="top" wrapText="1"/>
    </xf>
    <xf numFmtId="0" fontId="85" fillId="18" borderId="0" xfId="0" applyFont="1" applyFill="1" applyBorder="1" applyAlignment="1">
      <alignment horizontal="left" vertical="top" wrapText="1"/>
    </xf>
    <xf numFmtId="0" fontId="29" fillId="18" borderId="16" xfId="0" applyFont="1" applyFill="1" applyBorder="1" applyAlignment="1">
      <alignment horizontal="center" vertical="top" wrapText="1"/>
    </xf>
    <xf numFmtId="0" fontId="29" fillId="18" borderId="13" xfId="0" applyFont="1" applyFill="1" applyBorder="1" applyAlignment="1">
      <alignment horizontal="center" vertical="top" wrapText="1"/>
    </xf>
    <xf numFmtId="0" fontId="31" fillId="18" borderId="15" xfId="0" applyFont="1" applyFill="1" applyBorder="1" applyAlignment="1">
      <alignment horizontal="center" vertical="top" wrapText="1"/>
    </xf>
    <xf numFmtId="0" fontId="31" fillId="18" borderId="10" xfId="0" applyFont="1" applyFill="1" applyBorder="1" applyAlignment="1">
      <alignment horizontal="center" vertical="top" wrapText="1"/>
    </xf>
    <xf numFmtId="0" fontId="31" fillId="18" borderId="12" xfId="0" applyFont="1" applyFill="1" applyBorder="1" applyAlignment="1">
      <alignment horizontal="center" vertical="top" wrapText="1"/>
    </xf>
    <xf numFmtId="0" fontId="31" fillId="18" borderId="10" xfId="0" applyFont="1" applyFill="1" applyBorder="1" applyAlignment="1">
      <alignment horizontal="left" vertical="top"/>
    </xf>
    <xf numFmtId="0" fontId="31" fillId="18" borderId="0" xfId="0" applyFont="1" applyFill="1" applyBorder="1" applyAlignment="1">
      <alignment horizontal="left" vertical="top"/>
    </xf>
    <xf numFmtId="0" fontId="31" fillId="18" borderId="10" xfId="0" applyFont="1" applyFill="1" applyBorder="1" applyAlignment="1">
      <alignment horizontal="left" vertical="center" wrapText="1"/>
    </xf>
    <xf numFmtId="0" fontId="31" fillId="18" borderId="11" xfId="0" applyFont="1" applyFill="1" applyBorder="1" applyAlignment="1">
      <alignment horizontal="left" vertical="center" wrapText="1"/>
    </xf>
    <xf numFmtId="0" fontId="31" fillId="18" borderId="16" xfId="0" applyFont="1" applyFill="1" applyBorder="1" applyAlignment="1">
      <alignment horizontal="center" vertical="center"/>
    </xf>
    <xf numFmtId="0" fontId="31" fillId="18" borderId="0" xfId="0" applyFont="1" applyFill="1" applyBorder="1" applyAlignment="1">
      <alignment horizontal="center" vertical="center"/>
    </xf>
    <xf numFmtId="0" fontId="31" fillId="18" borderId="13" xfId="0" applyFont="1" applyFill="1" applyBorder="1" applyAlignment="1">
      <alignment horizontal="center" vertical="center"/>
    </xf>
    <xf numFmtId="0" fontId="32" fillId="18" borderId="11" xfId="0" applyFont="1" applyFill="1" applyBorder="1" applyAlignment="1">
      <alignment horizontal="center" vertical="center"/>
    </xf>
    <xf numFmtId="0" fontId="32" fillId="18" borderId="11" xfId="0" applyFont="1" applyFill="1" applyBorder="1" applyAlignment="1">
      <alignment horizontal="center" vertical="center" wrapText="1"/>
    </xf>
    <xf numFmtId="0" fontId="85" fillId="18" borderId="10" xfId="0" applyFont="1" applyFill="1" applyBorder="1" applyAlignment="1">
      <alignment horizontal="left" vertical="top"/>
    </xf>
    <xf numFmtId="0" fontId="85" fillId="18" borderId="0" xfId="0" applyFont="1" applyFill="1" applyBorder="1" applyAlignment="1">
      <alignment horizontal="left" vertical="top"/>
    </xf>
    <xf numFmtId="0" fontId="31" fillId="18" borderId="15" xfId="0" applyFont="1" applyFill="1" applyBorder="1" applyAlignment="1">
      <alignment horizontal="center" vertical="center"/>
    </xf>
    <xf numFmtId="164" fontId="68" fillId="18" borderId="15" xfId="0" applyNumberFormat="1" applyFont="1" applyFill="1" applyBorder="1" applyAlignment="1">
      <alignment horizontal="center"/>
    </xf>
    <xf numFmtId="164" fontId="68" fillId="18" borderId="10" xfId="0" applyNumberFormat="1" applyFont="1" applyFill="1" applyBorder="1" applyAlignment="1">
      <alignment horizontal="center"/>
    </xf>
    <xf numFmtId="164" fontId="68" fillId="18" borderId="12" xfId="0" applyNumberFormat="1" applyFont="1" applyFill="1" applyBorder="1" applyAlignment="1">
      <alignment horizontal="center"/>
    </xf>
    <xf numFmtId="164" fontId="32" fillId="18" borderId="15" xfId="0" applyNumberFormat="1" applyFont="1" applyFill="1" applyBorder="1" applyAlignment="1">
      <alignment horizontal="center"/>
    </xf>
    <xf numFmtId="164" fontId="32" fillId="18" borderId="10" xfId="0" applyNumberFormat="1" applyFont="1" applyFill="1" applyBorder="1" applyAlignment="1">
      <alignment horizontal="center"/>
    </xf>
    <xf numFmtId="164" fontId="32" fillId="18" borderId="12" xfId="0" applyNumberFormat="1" applyFont="1" applyFill="1" applyBorder="1" applyAlignment="1">
      <alignment horizontal="center"/>
    </xf>
    <xf numFmtId="0" fontId="30" fillId="0" borderId="0" xfId="0" applyFont="1" applyFill="1" applyBorder="1" applyAlignment="1">
      <alignment wrapText="1"/>
    </xf>
    <xf numFmtId="0" fontId="31" fillId="0" borderId="0" xfId="0" applyFont="1" applyFill="1" applyBorder="1" applyAlignment="1">
      <alignment horizontal="center" vertical="center"/>
    </xf>
    <xf numFmtId="0" fontId="31" fillId="0" borderId="10" xfId="0" applyFont="1" applyFill="1" applyBorder="1" applyAlignment="1">
      <alignment horizontal="left" vertical="center" wrapText="1"/>
    </xf>
    <xf numFmtId="0" fontId="31" fillId="0" borderId="11" xfId="0" applyFont="1" applyFill="1" applyBorder="1" applyAlignment="1">
      <alignment horizontal="left" vertical="center" wrapText="1"/>
    </xf>
    <xf numFmtId="0" fontId="31" fillId="0" borderId="10" xfId="0" applyFont="1" applyFill="1" applyBorder="1" applyAlignment="1">
      <alignment horizontal="center" vertical="center"/>
    </xf>
    <xf numFmtId="0" fontId="31" fillId="0" borderId="11" xfId="0" applyFont="1" applyFill="1" applyBorder="1" applyAlignment="1">
      <alignment horizontal="center" vertical="center"/>
    </xf>
    <xf numFmtId="164" fontId="31" fillId="0" borderId="10" xfId="0" applyNumberFormat="1" applyFont="1" applyFill="1" applyBorder="1" applyAlignment="1">
      <alignment horizontal="right" vertical="center"/>
    </xf>
    <xf numFmtId="164" fontId="31" fillId="0" borderId="11" xfId="0" applyNumberFormat="1" applyFont="1" applyFill="1" applyBorder="1" applyAlignment="1">
      <alignment horizontal="right" vertical="center"/>
    </xf>
    <xf numFmtId="0" fontId="31" fillId="0" borderId="15" xfId="0" applyFont="1" applyFill="1" applyBorder="1" applyAlignment="1">
      <alignment horizontal="center" vertical="center"/>
    </xf>
    <xf numFmtId="0" fontId="31" fillId="0" borderId="12" xfId="0" applyFont="1" applyFill="1" applyBorder="1" applyAlignment="1">
      <alignment horizontal="center" vertical="center"/>
    </xf>
    <xf numFmtId="0" fontId="31" fillId="0" borderId="0" xfId="0" applyFont="1" applyFill="1" applyBorder="1" applyAlignment="1">
      <alignment horizontal="left" vertical="top"/>
    </xf>
    <xf numFmtId="164" fontId="31" fillId="0" borderId="10" xfId="0" applyNumberFormat="1" applyFont="1" applyFill="1" applyBorder="1" applyAlignment="1">
      <alignment horizontal="left" vertical="center"/>
    </xf>
    <xf numFmtId="164" fontId="31" fillId="0" borderId="11" xfId="0" applyNumberFormat="1" applyFont="1" applyFill="1" applyBorder="1" applyAlignment="1">
      <alignment horizontal="left" vertical="center"/>
    </xf>
    <xf numFmtId="164" fontId="31" fillId="0" borderId="10" xfId="0" applyNumberFormat="1" applyFont="1" applyFill="1" applyBorder="1" applyAlignment="1">
      <alignment horizontal="center"/>
    </xf>
    <xf numFmtId="0" fontId="31" fillId="0" borderId="0" xfId="0" applyFont="1" applyFill="1" applyBorder="1" applyAlignment="1">
      <alignment horizontal="left" vertical="center"/>
    </xf>
    <xf numFmtId="0" fontId="31" fillId="0" borderId="11" xfId="0" applyFont="1" applyFill="1" applyBorder="1" applyAlignment="1">
      <alignment horizontal="left" vertical="center"/>
    </xf>
    <xf numFmtId="0" fontId="31" fillId="0" borderId="10" xfId="0" applyFont="1" applyFill="1" applyBorder="1" applyAlignment="1">
      <alignment horizontal="center"/>
    </xf>
    <xf numFmtId="0" fontId="29" fillId="0" borderId="0" xfId="0" applyFont="1" applyFill="1" applyBorder="1" applyAlignment="1">
      <alignment horizontal="center"/>
    </xf>
    <xf numFmtId="0" fontId="31" fillId="0" borderId="18" xfId="0" applyFont="1" applyFill="1" applyBorder="1" applyAlignment="1">
      <alignment horizontal="center"/>
    </xf>
    <xf numFmtId="0" fontId="31" fillId="0" borderId="12" xfId="0" applyFont="1" applyFill="1" applyBorder="1" applyAlignment="1">
      <alignment horizontal="center"/>
    </xf>
    <xf numFmtId="0" fontId="29" fillId="0" borderId="13" xfId="0" applyFont="1" applyFill="1" applyBorder="1" applyAlignment="1">
      <alignment horizontal="center"/>
    </xf>
    <xf numFmtId="0" fontId="31" fillId="0" borderId="20" xfId="0" applyFont="1" applyFill="1" applyBorder="1" applyAlignment="1">
      <alignment horizontal="center"/>
    </xf>
    <xf numFmtId="0" fontId="31" fillId="0" borderId="19" xfId="0" applyFont="1" applyFill="1" applyBorder="1" applyAlignment="1">
      <alignment horizontal="center"/>
    </xf>
    <xf numFmtId="0" fontId="31" fillId="0" borderId="15" xfId="0" applyFont="1" applyFill="1" applyBorder="1" applyAlignment="1">
      <alignment horizontal="center"/>
    </xf>
    <xf numFmtId="0" fontId="29" fillId="0" borderId="17" xfId="0" applyFont="1" applyFill="1" applyBorder="1" applyAlignment="1">
      <alignment horizontal="center"/>
    </xf>
    <xf numFmtId="0" fontId="29" fillId="0" borderId="11" xfId="0" applyFont="1" applyFill="1" applyBorder="1" applyAlignment="1">
      <alignment horizontal="center"/>
    </xf>
    <xf numFmtId="164" fontId="31" fillId="0" borderId="15" xfId="0" applyNumberFormat="1" applyFont="1" applyFill="1" applyBorder="1" applyAlignment="1">
      <alignment horizontal="center"/>
    </xf>
    <xf numFmtId="0" fontId="29" fillId="0" borderId="14" xfId="0" applyFont="1" applyFill="1" applyBorder="1" applyAlignment="1">
      <alignment horizontal="center"/>
    </xf>
    <xf numFmtId="164" fontId="31" fillId="0" borderId="12" xfId="0" applyNumberFormat="1" applyFont="1" applyFill="1" applyBorder="1" applyAlignment="1">
      <alignment horizontal="center"/>
    </xf>
    <xf numFmtId="0" fontId="30" fillId="0" borderId="10" xfId="0" applyFont="1" applyFill="1" applyBorder="1" applyAlignment="1">
      <alignment horizontal="left" vertical="top" wrapText="1"/>
    </xf>
    <xf numFmtId="0" fontId="30" fillId="0" borderId="0" xfId="0" applyFont="1" applyFill="1" applyBorder="1" applyAlignment="1">
      <alignment horizontal="left" vertical="top" wrapText="1"/>
    </xf>
    <xf numFmtId="0" fontId="31" fillId="0" borderId="12" xfId="0" applyFont="1" applyFill="1" applyBorder="1" applyAlignment="1">
      <alignment horizontal="left" vertical="center"/>
    </xf>
    <xf numFmtId="0" fontId="31" fillId="0" borderId="14" xfId="0" applyFont="1" applyFill="1" applyBorder="1" applyAlignment="1">
      <alignment horizontal="left" vertical="center"/>
    </xf>
    <xf numFmtId="164" fontId="31" fillId="18" borderId="10" xfId="0" applyNumberFormat="1" applyFont="1" applyFill="1" applyBorder="1" applyAlignment="1">
      <alignment horizontal="right" vertical="center"/>
    </xf>
    <xf numFmtId="164" fontId="31" fillId="18" borderId="11" xfId="0" applyNumberFormat="1" applyFont="1" applyFill="1" applyBorder="1" applyAlignment="1">
      <alignment horizontal="right" vertical="center"/>
    </xf>
    <xf numFmtId="168" fontId="88" fillId="0" borderId="0" xfId="0" applyNumberFormat="1" applyFont="1" applyFill="1" applyBorder="1" applyAlignment="1">
      <alignment horizontal="center"/>
    </xf>
    <xf numFmtId="168" fontId="87" fillId="0" borderId="0" xfId="0" applyNumberFormat="1" applyFont="1" applyFill="1" applyBorder="1" applyAlignment="1">
      <alignment horizontal="center"/>
    </xf>
    <xf numFmtId="168" fontId="87" fillId="0" borderId="0" xfId="0" applyNumberFormat="1" applyFont="1" applyFill="1" applyBorder="1" applyAlignment="1">
      <alignment horizontal="right"/>
    </xf>
    <xf numFmtId="168" fontId="31" fillId="0" borderId="0" xfId="0" applyNumberFormat="1" applyFont="1" applyFill="1" applyBorder="1" applyAlignment="1">
      <alignment horizontal="left"/>
    </xf>
    <xf numFmtId="0" fontId="29" fillId="18" borderId="11" xfId="0" applyFont="1" applyFill="1" applyBorder="1" applyAlignment="1">
      <alignment horizontal="left" indent="1"/>
    </xf>
    <xf numFmtId="0" fontId="29" fillId="18" borderId="0" xfId="0" applyFont="1" applyFill="1" applyBorder="1" applyAlignment="1">
      <alignment horizontal="left" indent="1"/>
    </xf>
    <xf numFmtId="0" fontId="29" fillId="18" borderId="10" xfId="0" applyFont="1" applyFill="1" applyBorder="1" applyAlignment="1">
      <alignment horizontal="left" indent="1"/>
    </xf>
    <xf numFmtId="0" fontId="29" fillId="18" borderId="0" xfId="48" applyFont="1" applyFill="1" applyBorder="1" applyAlignment="1">
      <alignment horizontal="left"/>
    </xf>
    <xf numFmtId="0" fontId="29" fillId="18" borderId="11" xfId="48" applyFont="1" applyFill="1" applyBorder="1" applyAlignment="1">
      <alignment horizontal="left"/>
    </xf>
    <xf numFmtId="0" fontId="31" fillId="18" borderId="18" xfId="48" applyFont="1" applyFill="1" applyBorder="1" applyAlignment="1">
      <alignment horizontal="left"/>
    </xf>
    <xf numFmtId="0" fontId="31" fillId="18" borderId="18" xfId="48" applyFont="1" applyFill="1" applyBorder="1" applyAlignment="1">
      <alignment horizontal="left" wrapText="1"/>
    </xf>
    <xf numFmtId="0" fontId="33" fillId="0" borderId="0" xfId="0" applyFont="1" applyFill="1" applyBorder="1" applyAlignment="1">
      <alignment horizontal="left"/>
    </xf>
    <xf numFmtId="22" fontId="29" fillId="0" borderId="0" xfId="0" applyNumberFormat="1" applyFont="1" applyFill="1" applyBorder="1" applyAlignment="1">
      <alignment horizontal="center" vertical="center" wrapText="1"/>
    </xf>
    <xf numFmtId="0" fontId="29" fillId="0" borderId="0" xfId="0" applyFont="1" applyFill="1" applyBorder="1" applyAlignment="1">
      <alignment horizontal="center" vertical="center" wrapText="1"/>
    </xf>
    <xf numFmtId="0" fontId="33" fillId="0" borderId="0" xfId="0" applyFont="1" applyFill="1" applyBorder="1" applyAlignment="1">
      <alignment horizontal="right" vertical="top" wrapText="1"/>
    </xf>
    <xf numFmtId="0" fontId="33" fillId="0" borderId="0" xfId="0" applyFont="1" applyFill="1" applyBorder="1" applyAlignment="1">
      <alignment horizontal="center" vertical="center" wrapText="1"/>
    </xf>
    <xf numFmtId="0" fontId="33" fillId="0" borderId="0" xfId="0" applyFont="1" applyFill="1" applyBorder="1" applyAlignment="1">
      <alignment horizontal="right" vertical="center" wrapText="1"/>
    </xf>
  </cellXfs>
  <cellStyles count="54">
    <cellStyle name="20 % – Zvýraznění 1" xfId="1" builtinId="30" customBuiltin="1"/>
    <cellStyle name="20 % – Zvýraznění 2" xfId="2" builtinId="34" customBuiltin="1"/>
    <cellStyle name="20 % – Zvýraznění 3" xfId="3" builtinId="38" customBuiltin="1"/>
    <cellStyle name="20 % – Zvýraznění 4" xfId="4" builtinId="42" customBuiltin="1"/>
    <cellStyle name="20 % – Zvýraznění 5" xfId="5" builtinId="46" customBuiltin="1"/>
    <cellStyle name="20 % – Zvýraznění 6" xfId="6" builtinId="50" customBuiltin="1"/>
    <cellStyle name="40 % – Zvýraznění 1" xfId="7" builtinId="31" customBuiltin="1"/>
    <cellStyle name="40 % – Zvýraznění 2" xfId="8" builtinId="35" customBuiltin="1"/>
    <cellStyle name="40 % – Zvýraznění 3" xfId="9" builtinId="39" customBuiltin="1"/>
    <cellStyle name="40 % – Zvýraznění 4" xfId="10" builtinId="43" customBuiltin="1"/>
    <cellStyle name="40 % – Zvýraznění 5" xfId="11" builtinId="47" customBuiltin="1"/>
    <cellStyle name="40 % – Zvýraznění 6" xfId="12" builtinId="51" customBuiltin="1"/>
    <cellStyle name="60 % – Zvýraznění 1" xfId="13" builtinId="32" customBuiltin="1"/>
    <cellStyle name="60 % – Zvýraznění 2" xfId="14" builtinId="36" customBuiltin="1"/>
    <cellStyle name="60 % – Zvýraznění 3" xfId="15" builtinId="40" customBuiltin="1"/>
    <cellStyle name="60 % – Zvýraznění 4" xfId="16" builtinId="44" customBuiltin="1"/>
    <cellStyle name="60 % – Zvýraznění 5" xfId="17" builtinId="48" customBuiltin="1"/>
    <cellStyle name="60 % – Zvýraznění 6" xfId="18" builtinId="52" customBuiltin="1"/>
    <cellStyle name="Kontrolní buňka" xfId="20" builtinId="23" customBuiltin="1"/>
    <cellStyle name="Nadpis 1" xfId="21" builtinId="16" customBuiltin="1"/>
    <cellStyle name="Nadpis 2" xfId="22" builtinId="17" customBuiltin="1"/>
    <cellStyle name="Nadpis 3" xfId="23" builtinId="18" customBuiltin="1"/>
    <cellStyle name="Nadpis 4" xfId="24" builtinId="19" customBuiltin="1"/>
    <cellStyle name="Název" xfId="25" builtinId="15" customBuiltin="1"/>
    <cellStyle name="Neutrální" xfId="26" builtinId="28" customBuiltin="1"/>
    <cellStyle name="Normální" xfId="0" builtinId="0"/>
    <cellStyle name="Normální 12" xfId="44" xr:uid="{00000000-0005-0000-0000-00001B000000}"/>
    <cellStyle name="Normální 12 3" xfId="53" xr:uid="{362F98E2-39A1-4D9A-A62B-0662234CEE72}"/>
    <cellStyle name="Normální 19" xfId="45" xr:uid="{874C1E34-6034-40E1-8C0F-8EE75CACFCA0}"/>
    <cellStyle name="Normální 19 2" xfId="52" xr:uid="{7AD9A01D-B12A-4AFF-B696-1DAC2FEEE507}"/>
    <cellStyle name="Normální 2" xfId="43" xr:uid="{00000000-0005-0000-0000-00001C000000}"/>
    <cellStyle name="Normální 2 3" xfId="47" xr:uid="{75280641-D643-473B-AEF8-12FED73E5821}"/>
    <cellStyle name="Normální 2 7" xfId="46" xr:uid="{F74742B6-BD6C-4EC2-A670-CE0A94C0AD86}"/>
    <cellStyle name="Normální 3" xfId="48" xr:uid="{8942E11F-01EF-4470-8386-2BE7E30501E6}"/>
    <cellStyle name="Normální 4" xfId="50" xr:uid="{14F90B17-A8A4-4F51-824E-41411328244F}"/>
    <cellStyle name="normální_meszpr 12_2011-draft pro úpravy" xfId="42" xr:uid="{00000000-0005-0000-0000-00001D000000}"/>
    <cellStyle name="Poznámka" xfId="27" builtinId="10" customBuiltin="1"/>
    <cellStyle name="Procenta" xfId="41" builtinId="5"/>
    <cellStyle name="Procenta 2" xfId="49" xr:uid="{EDC6085C-8327-42E2-BC2A-E61A1084FB64}"/>
    <cellStyle name="Procenta 3" xfId="51" xr:uid="{94EFE485-6E5E-47A9-A346-08DC734A3AFF}"/>
    <cellStyle name="Propojená buňka" xfId="28" builtinId="24" customBuiltin="1"/>
    <cellStyle name="Správně" xfId="29" builtinId="26" customBuiltin="1"/>
    <cellStyle name="Špatně" xfId="19" builtinId="27" customBuiltin="1"/>
    <cellStyle name="Text upozornění" xfId="30" builtinId="11" customBuiltin="1"/>
    <cellStyle name="Vstup" xfId="31" builtinId="20" customBuiltin="1"/>
    <cellStyle name="Výpočet" xfId="32" builtinId="22" customBuiltin="1"/>
    <cellStyle name="Výstup" xfId="33" builtinId="21" customBuiltin="1"/>
    <cellStyle name="Vysvětlující text" xfId="34" builtinId="53" customBuiltin="1"/>
    <cellStyle name="Zvýraznění 1" xfId="35" builtinId="29" customBuiltin="1"/>
    <cellStyle name="Zvýraznění 2" xfId="36" builtinId="33" customBuiltin="1"/>
    <cellStyle name="Zvýraznění 3" xfId="37" builtinId="37" customBuiltin="1"/>
    <cellStyle name="Zvýraznění 4" xfId="38" builtinId="41" customBuiltin="1"/>
    <cellStyle name="Zvýraznění 5" xfId="39" builtinId="45" customBuiltin="1"/>
    <cellStyle name="Zvýraznění 6" xfId="40" builtinId="49" customBuiltin="1"/>
  </cellStyles>
  <dxfs count="36"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</dxfs>
  <tableStyles count="0" defaultTableStyle="TableStyleMedium2" defaultPivotStyle="PivotStyleLight16"/>
  <colors>
    <mruColors>
      <color rgb="FFD0D0D0"/>
      <color rgb="FFF0948F"/>
      <color rgb="FF646363"/>
      <color rgb="FF9D9D9C"/>
      <color rgb="FFF7C9C7"/>
      <color rgb="FF233060"/>
      <color rgb="FFB9CD96"/>
      <color rgb="FFEBEB03"/>
      <color rgb="FF663300"/>
      <color rgb="FFC0504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theme" Target="theme/theme1.xml"/><Relationship Id="rId45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/>
            </a:pPr>
            <a:r>
              <a:rPr lang="en-US" sz="1000">
                <a:solidFill>
                  <a:srgbClr val="233060"/>
                </a:solidFill>
                <a:latin typeface="+mn-lt"/>
              </a:rPr>
              <a:t>Výroba elektřiny brutto </a:t>
            </a:r>
            <a:r>
              <a:rPr lang="cs-CZ" sz="1000">
                <a:solidFill>
                  <a:srgbClr val="233060"/>
                </a:solidFill>
                <a:latin typeface="+mn-lt"/>
              </a:rPr>
              <a:t>(</a:t>
            </a:r>
            <a:r>
              <a:rPr lang="en-US" sz="1000">
                <a:solidFill>
                  <a:srgbClr val="233060"/>
                </a:solidFill>
                <a:latin typeface="+mn-lt"/>
              </a:rPr>
              <a:t>GWh</a:t>
            </a:r>
            <a:r>
              <a:rPr lang="cs-CZ" sz="1000">
                <a:solidFill>
                  <a:srgbClr val="233060"/>
                </a:solidFill>
                <a:latin typeface="+mn-lt"/>
              </a:rPr>
              <a:t>)</a:t>
            </a:r>
            <a:endParaRPr lang="en-US" sz="1000">
              <a:solidFill>
                <a:srgbClr val="233060"/>
              </a:solidFill>
              <a:latin typeface="+mn-lt"/>
            </a:endParaRPr>
          </a:p>
        </c:rich>
      </c:tx>
      <c:layout>
        <c:manualLayout>
          <c:xMode val="edge"/>
          <c:yMode val="edge"/>
          <c:x val="3.5811965811964456E-4"/>
          <c:y val="2.8985507246376812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9.5479569892473123E-2"/>
          <c:y val="0.14319156913896403"/>
          <c:w val="0.8976924731182796"/>
          <c:h val="0.5814399795770209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'3.1'!$A$8</c:f>
              <c:strCache>
                <c:ptCount val="1"/>
                <c:pt idx="0">
                  <c:v>Jaderné (JE)</c:v>
                </c:pt>
              </c:strCache>
            </c:strRef>
          </c:tx>
          <c:invertIfNegative val="0"/>
          <c:val>
            <c:numRef>
              <c:f>'3.1'!$B$8:$M$8</c:f>
              <c:numCache>
                <c:formatCode>#\ ##0.0</c:formatCode>
                <c:ptCount val="12"/>
                <c:pt idx="0">
                  <c:v>3119.8231100000003</c:v>
                </c:pt>
                <c:pt idx="1">
                  <c:v>2602.5479500000001</c:v>
                </c:pt>
                <c:pt idx="2">
                  <c:v>2746.18723</c:v>
                </c:pt>
                <c:pt idx="3">
                  <c:v>2263.9083799999999</c:v>
                </c:pt>
                <c:pt idx="4">
                  <c:v>2213.7178199999998</c:v>
                </c:pt>
                <c:pt idx="5">
                  <c:v>2357.4180099999999</c:v>
                </c:pt>
                <c:pt idx="6">
                  <c:v>2413.6349500000001</c:v>
                </c:pt>
                <c:pt idx="7">
                  <c:v>2526.7584500000003</c:v>
                </c:pt>
                <c:pt idx="8">
                  <c:v>2152.1072400000003</c:v>
                </c:pt>
                <c:pt idx="9">
                  <c:v>2652.5250000000001</c:v>
                </c:pt>
                <c:pt idx="10">
                  <c:v>2653.9564700000001</c:v>
                </c:pt>
                <c:pt idx="11">
                  <c:v>2707.8792999999996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AE-488F-980B-F7A2700A39BA}"/>
            </c:ext>
          </c:extLst>
        </c:ser>
        <c:ser>
          <c:idx val="1"/>
          <c:order val="1"/>
          <c:tx>
            <c:strRef>
              <c:f>'3.1'!$A$9</c:f>
              <c:strCache>
                <c:ptCount val="1"/>
                <c:pt idx="0">
                  <c:v>Parní (PE)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val>
            <c:numRef>
              <c:f>'3.1'!$B$9:$M$9</c:f>
              <c:numCache>
                <c:formatCode>#\ ##0.0</c:formatCode>
                <c:ptCount val="12"/>
                <c:pt idx="0">
                  <c:v>3624.8633089999989</c:v>
                </c:pt>
                <c:pt idx="1">
                  <c:v>3308.7290879999996</c:v>
                </c:pt>
                <c:pt idx="2">
                  <c:v>2881.279904999999</c:v>
                </c:pt>
                <c:pt idx="3">
                  <c:v>2847.8711680000001</c:v>
                </c:pt>
                <c:pt idx="4">
                  <c:v>1871.7343439999993</c:v>
                </c:pt>
                <c:pt idx="5">
                  <c:v>1789.4693310000002</c:v>
                </c:pt>
                <c:pt idx="6">
                  <c:v>2193.013258</c:v>
                </c:pt>
                <c:pt idx="7">
                  <c:v>2521.7453999999998</c:v>
                </c:pt>
                <c:pt idx="8">
                  <c:v>2664.4863650000002</c:v>
                </c:pt>
                <c:pt idx="9">
                  <c:v>3179.0456869999989</c:v>
                </c:pt>
                <c:pt idx="10">
                  <c:v>3342.1660219999976</c:v>
                </c:pt>
                <c:pt idx="11">
                  <c:v>3380.1603619999992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AE-488F-980B-F7A2700A39BA}"/>
            </c:ext>
          </c:extLst>
        </c:ser>
        <c:ser>
          <c:idx val="2"/>
          <c:order val="2"/>
          <c:tx>
            <c:strRef>
              <c:f>'3.1'!$A$10</c:f>
              <c:strCache>
                <c:ptCount val="1"/>
                <c:pt idx="0">
                  <c:v>Paroplynové (PPE)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val>
            <c:numRef>
              <c:f>'3.1'!$B$10:$M$10</c:f>
              <c:numCache>
                <c:formatCode>#\ ##0.0</c:formatCode>
                <c:ptCount val="12"/>
                <c:pt idx="0">
                  <c:v>182.92470300000002</c:v>
                </c:pt>
                <c:pt idx="1">
                  <c:v>237.76182</c:v>
                </c:pt>
                <c:pt idx="2">
                  <c:v>212.09733500000002</c:v>
                </c:pt>
                <c:pt idx="3">
                  <c:v>101.59639499999999</c:v>
                </c:pt>
                <c:pt idx="4">
                  <c:v>49.075890000000001</c:v>
                </c:pt>
                <c:pt idx="5">
                  <c:v>256.19821899999999</c:v>
                </c:pt>
                <c:pt idx="6">
                  <c:v>237.24399000000003</c:v>
                </c:pt>
                <c:pt idx="7">
                  <c:v>173.08326</c:v>
                </c:pt>
                <c:pt idx="8">
                  <c:v>185.45227499999999</c:v>
                </c:pt>
                <c:pt idx="9">
                  <c:v>167.605773</c:v>
                </c:pt>
                <c:pt idx="10">
                  <c:v>117.63585</c:v>
                </c:pt>
                <c:pt idx="11">
                  <c:v>168.19456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AE-488F-980B-F7A2700A39BA}"/>
            </c:ext>
          </c:extLst>
        </c:ser>
        <c:ser>
          <c:idx val="3"/>
          <c:order val="3"/>
          <c:tx>
            <c:strRef>
              <c:f>'3.1'!$A$11</c:f>
              <c:strCache>
                <c:ptCount val="1"/>
                <c:pt idx="0">
                  <c:v>Plynové a spalovací (PSE)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val>
            <c:numRef>
              <c:f>'3.1'!$B$11:$M$11</c:f>
              <c:numCache>
                <c:formatCode>#\ ##0.0</c:formatCode>
                <c:ptCount val="12"/>
                <c:pt idx="0">
                  <c:v>350.45995799999992</c:v>
                </c:pt>
                <c:pt idx="1">
                  <c:v>323.62444900000014</c:v>
                </c:pt>
                <c:pt idx="2">
                  <c:v>342.83497800000043</c:v>
                </c:pt>
                <c:pt idx="3">
                  <c:v>306.53576900000019</c:v>
                </c:pt>
                <c:pt idx="4">
                  <c:v>293.47732799999994</c:v>
                </c:pt>
                <c:pt idx="5">
                  <c:v>271.14424999999989</c:v>
                </c:pt>
                <c:pt idx="6">
                  <c:v>273.18312300000002</c:v>
                </c:pt>
                <c:pt idx="7">
                  <c:v>271.07063699999998</c:v>
                </c:pt>
                <c:pt idx="8">
                  <c:v>267.13618699999995</c:v>
                </c:pt>
                <c:pt idx="9">
                  <c:v>311.19091900000001</c:v>
                </c:pt>
                <c:pt idx="10">
                  <c:v>341.20043499999986</c:v>
                </c:pt>
                <c:pt idx="11">
                  <c:v>350.67622700000032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DAE-488F-980B-F7A2700A39BA}"/>
            </c:ext>
          </c:extLst>
        </c:ser>
        <c:ser>
          <c:idx val="4"/>
          <c:order val="4"/>
          <c:tx>
            <c:strRef>
              <c:f>'3.1'!$A$12</c:f>
              <c:strCache>
                <c:ptCount val="1"/>
                <c:pt idx="0">
                  <c:v>Vodní (VE)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val>
            <c:numRef>
              <c:f>'3.1'!$B$12:$M$12</c:f>
              <c:numCache>
                <c:formatCode>#\ ##0.0</c:formatCode>
                <c:ptCount val="12"/>
                <c:pt idx="0">
                  <c:v>248.00124299999993</c:v>
                </c:pt>
                <c:pt idx="1">
                  <c:v>221.24992700000041</c:v>
                </c:pt>
                <c:pt idx="2">
                  <c:v>286.52706799999987</c:v>
                </c:pt>
                <c:pt idx="3">
                  <c:v>310.46261100000032</c:v>
                </c:pt>
                <c:pt idx="4">
                  <c:v>232.42599400000032</c:v>
                </c:pt>
                <c:pt idx="5">
                  <c:v>128.51820700000002</c:v>
                </c:pt>
                <c:pt idx="6">
                  <c:v>89.727294000000114</c:v>
                </c:pt>
                <c:pt idx="7">
                  <c:v>122.88287599999992</c:v>
                </c:pt>
                <c:pt idx="8">
                  <c:v>104.128095</c:v>
                </c:pt>
                <c:pt idx="9">
                  <c:v>146.59218400000006</c:v>
                </c:pt>
                <c:pt idx="10">
                  <c:v>187.16553199999979</c:v>
                </c:pt>
                <c:pt idx="11">
                  <c:v>265.3160529999999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DAE-488F-980B-F7A2700A39BA}"/>
            </c:ext>
          </c:extLst>
        </c:ser>
        <c:ser>
          <c:idx val="5"/>
          <c:order val="5"/>
          <c:tx>
            <c:strRef>
              <c:f>'3.1'!$A$13</c:f>
              <c:strCache>
                <c:ptCount val="1"/>
                <c:pt idx="0">
                  <c:v>Přečerpávací (PVE)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val>
            <c:numRef>
              <c:f>'3.1'!$B$13:$M$13</c:f>
              <c:numCache>
                <c:formatCode>#\ ##0.0</c:formatCode>
                <c:ptCount val="12"/>
                <c:pt idx="0">
                  <c:v>89.169119999999992</c:v>
                </c:pt>
                <c:pt idx="1">
                  <c:v>65.57529000000001</c:v>
                </c:pt>
                <c:pt idx="2">
                  <c:v>80.194090000000003</c:v>
                </c:pt>
                <c:pt idx="3">
                  <c:v>81.751100000000008</c:v>
                </c:pt>
                <c:pt idx="4">
                  <c:v>92.844889999999992</c:v>
                </c:pt>
                <c:pt idx="5">
                  <c:v>59.393639999999998</c:v>
                </c:pt>
                <c:pt idx="6">
                  <c:v>81.566399999999987</c:v>
                </c:pt>
                <c:pt idx="7">
                  <c:v>98.280439999999999</c:v>
                </c:pt>
                <c:pt idx="8">
                  <c:v>109.59467000000001</c:v>
                </c:pt>
                <c:pt idx="9">
                  <c:v>102.32536</c:v>
                </c:pt>
                <c:pt idx="10">
                  <c:v>100.28791</c:v>
                </c:pt>
                <c:pt idx="11">
                  <c:v>103.45067999999999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DAE-488F-980B-F7A2700A39BA}"/>
            </c:ext>
          </c:extLst>
        </c:ser>
        <c:ser>
          <c:idx val="6"/>
          <c:order val="6"/>
          <c:tx>
            <c:strRef>
              <c:f>'3.1'!$A$14</c:f>
              <c:strCache>
                <c:ptCount val="1"/>
                <c:pt idx="0">
                  <c:v>Větrné (VTE)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val>
            <c:numRef>
              <c:f>'3.1'!$B$14:$M$14</c:f>
              <c:numCache>
                <c:formatCode>#\ ##0.0</c:formatCode>
                <c:ptCount val="12"/>
                <c:pt idx="0">
                  <c:v>74.709239000000025</c:v>
                </c:pt>
                <c:pt idx="1">
                  <c:v>68.040233000000029</c:v>
                </c:pt>
                <c:pt idx="2">
                  <c:v>77.200133000000037</c:v>
                </c:pt>
                <c:pt idx="3">
                  <c:v>45.342695999999975</c:v>
                </c:pt>
                <c:pt idx="4">
                  <c:v>45.971070999999952</c:v>
                </c:pt>
                <c:pt idx="5">
                  <c:v>33.544137999999997</c:v>
                </c:pt>
                <c:pt idx="6">
                  <c:v>40.739329999999988</c:v>
                </c:pt>
                <c:pt idx="7">
                  <c:v>41.231742000000025</c:v>
                </c:pt>
                <c:pt idx="8">
                  <c:v>33.788460999999998</c:v>
                </c:pt>
                <c:pt idx="9">
                  <c:v>67.879725999999991</c:v>
                </c:pt>
                <c:pt idx="10">
                  <c:v>79.830756999999963</c:v>
                </c:pt>
                <c:pt idx="11">
                  <c:v>93.133297999999996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DAE-488F-980B-F7A2700A39BA}"/>
            </c:ext>
          </c:extLst>
        </c:ser>
        <c:ser>
          <c:idx val="7"/>
          <c:order val="7"/>
          <c:tx>
            <c:strRef>
              <c:f>'3.1'!$A$15</c:f>
              <c:strCache>
                <c:ptCount val="1"/>
                <c:pt idx="0">
                  <c:v>Fotovoltaické (FVE)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val>
            <c:numRef>
              <c:f>'3.1'!$B$15:$M$15</c:f>
              <c:numCache>
                <c:formatCode>#\ ##0.0</c:formatCode>
                <c:ptCount val="12"/>
                <c:pt idx="0">
                  <c:v>45.308121999999869</c:v>
                </c:pt>
                <c:pt idx="1">
                  <c:v>97.789474999999769</c:v>
                </c:pt>
                <c:pt idx="2">
                  <c:v>181.51699099999865</c:v>
                </c:pt>
                <c:pt idx="3">
                  <c:v>205.74491699999865</c:v>
                </c:pt>
                <c:pt idx="4">
                  <c:v>301.84946899999994</c:v>
                </c:pt>
                <c:pt idx="5">
                  <c:v>299.93512099999992</c:v>
                </c:pt>
                <c:pt idx="6">
                  <c:v>298.98679399999958</c:v>
                </c:pt>
                <c:pt idx="7">
                  <c:v>242.75210000000033</c:v>
                </c:pt>
                <c:pt idx="8">
                  <c:v>258.02239800000035</c:v>
                </c:pt>
                <c:pt idx="9">
                  <c:v>155.6749149999994</c:v>
                </c:pt>
                <c:pt idx="10">
                  <c:v>67.820838000000094</c:v>
                </c:pt>
                <c:pt idx="11">
                  <c:v>36.665205000000164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DAE-488F-980B-F7A2700A39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55167360"/>
        <c:axId val="155173248"/>
      </c:barChart>
      <c:catAx>
        <c:axId val="155167360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55173248"/>
        <c:crossesAt val="-4000"/>
        <c:auto val="1"/>
        <c:lblAlgn val="ctr"/>
        <c:lblOffset val="100"/>
        <c:noMultiLvlLbl val="0"/>
      </c:catAx>
      <c:valAx>
        <c:axId val="155173248"/>
        <c:scaling>
          <c:orientation val="minMax"/>
          <c:max val="8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55167360"/>
        <c:crosses val="autoZero"/>
        <c:crossBetween val="between"/>
        <c:majorUnit val="1000"/>
      </c:valAx>
    </c:plotArea>
    <c:legend>
      <c:legendPos val="b"/>
      <c:layout>
        <c:manualLayout>
          <c:xMode val="edge"/>
          <c:yMode val="edge"/>
          <c:x val="0"/>
          <c:y val="0.80129118773946362"/>
          <c:w val="0.6357228632478632"/>
          <c:h val="0.19870881226053638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3543307086614173" l="0.31496062992125984" r="0.31496062992125984" t="0.3543307086614173" header="0.31496062992125984" footer="0.31496062992125984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</a:t>
            </a:r>
            <a:r>
              <a:rPr lang="en-US" sz="1000">
                <a:solidFill>
                  <a:srgbClr val="233060"/>
                </a:solidFill>
              </a:rPr>
              <a:t> </a:t>
            </a:r>
            <a:r>
              <a:rPr lang="cs-CZ" sz="1000">
                <a:solidFill>
                  <a:srgbClr val="233060"/>
                </a:solidFill>
              </a:rPr>
              <a:t>kategorií VE na </a:t>
            </a:r>
            <a:r>
              <a:rPr lang="en-US" sz="1000">
                <a:solidFill>
                  <a:srgbClr val="233060"/>
                </a:solidFill>
              </a:rPr>
              <a:t>instalovan</a:t>
            </a:r>
            <a:r>
              <a:rPr lang="cs-CZ" sz="1000">
                <a:solidFill>
                  <a:srgbClr val="233060"/>
                </a:solidFill>
              </a:rPr>
              <a:t>ém</a:t>
            </a:r>
            <a:r>
              <a:rPr lang="en-US" sz="1000">
                <a:solidFill>
                  <a:srgbClr val="233060"/>
                </a:solidFill>
              </a:rPr>
              <a:t> výkon</a:t>
            </a:r>
            <a:r>
              <a:rPr lang="cs-CZ" sz="1000">
                <a:solidFill>
                  <a:srgbClr val="233060"/>
                </a:solidFill>
              </a:rPr>
              <a:t>u</a:t>
            </a:r>
            <a:endParaRPr lang="en-US" sz="1000">
              <a:solidFill>
                <a:srgbClr val="233060"/>
              </a:solidFill>
            </a:endParaRPr>
          </a:p>
        </c:rich>
      </c:tx>
      <c:layout>
        <c:manualLayout>
          <c:xMode val="edge"/>
          <c:yMode val="edge"/>
          <c:x val="2.9033516355535856E-3"/>
          <c:y val="4.584528599757416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7027056604452032"/>
          <c:y val="0.27682541914670866"/>
          <c:w val="0.46442259362876492"/>
          <c:h val="0.70803959645603021"/>
        </c:manualLayout>
      </c:layout>
      <c:doughnutChart>
        <c:varyColors val="1"/>
        <c:ser>
          <c:idx val="0"/>
          <c:order val="0"/>
          <c:tx>
            <c:strRef>
              <c:f>'4.3'!$B$3:$D$3</c:f>
              <c:strCache>
                <c:ptCount val="1"/>
                <c:pt idx="0">
                  <c:v>Celkový instalovaný výkon</c:v>
                </c:pt>
              </c:strCache>
            </c:strRef>
          </c:tx>
          <c:dPt>
            <c:idx val="1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0-26B4-42D5-8DCF-45A95E9066DD}"/>
              </c:ext>
            </c:extLst>
          </c:dPt>
          <c:dPt>
            <c:idx val="2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1-26B4-42D5-8DCF-45A95E9066D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cs-CZ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'4.3'!$A$8:$A$10</c:f>
              <c:strCache>
                <c:ptCount val="3"/>
                <c:pt idx="0">
                  <c:v>&lt; 1 MW</c:v>
                </c:pt>
                <c:pt idx="1">
                  <c:v>≥ 1 a &lt; 10 MW</c:v>
                </c:pt>
                <c:pt idx="2">
                  <c:v>≥ 10 MW</c:v>
                </c:pt>
              </c:strCache>
            </c:strRef>
          </c:cat>
          <c:val>
            <c:numRef>
              <c:f>'4.3'!$D$8:$D$10</c:f>
              <c:numCache>
                <c:formatCode>#\ ##0.0</c:formatCode>
                <c:ptCount val="3"/>
                <c:pt idx="0">
                  <c:v>152.33478000000056</c:v>
                </c:pt>
                <c:pt idx="1">
                  <c:v>182.00946000000005</c:v>
                </c:pt>
                <c:pt idx="2">
                  <c:v>771.78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AA-4EFF-B8D1-56586C4E08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8819-4614-8B79-6BA0EE26DE4C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8819-4614-8B79-6BA0EE26DE4C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8819-4614-8B79-6BA0EE26DE4C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8819-4614-8B79-6BA0EE26DE4C}"/>
            </c:ext>
          </c:extLst>
        </c:ser>
        <c:ser>
          <c:idx val="4"/>
          <c:order val="4"/>
          <c:tx>
            <c:strRef>
              <c:f>'4.3'!$A$25</c:f>
              <c:strCache>
                <c:ptCount val="1"/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8819-4614-8B79-6BA0EE26DE4C}"/>
            </c:ext>
          </c:extLst>
        </c:ser>
        <c:ser>
          <c:idx val="5"/>
          <c:order val="5"/>
          <c:tx>
            <c:strRef>
              <c:f>'4.3'!$A$26</c:f>
              <c:strCache>
                <c:ptCount val="1"/>
              </c:strCache>
            </c:strRef>
          </c:tx>
          <c:spPr>
            <a:solidFill>
              <a:srgbClr val="F0948F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8819-4614-8B79-6BA0EE26DE4C}"/>
            </c:ext>
          </c:extLst>
        </c:ser>
        <c:ser>
          <c:idx val="6"/>
          <c:order val="6"/>
          <c:tx>
            <c:strRef>
              <c:f>'4.3'!$A$27</c:f>
              <c:strCache>
                <c:ptCount val="1"/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8819-4614-8B79-6BA0EE26DE4C}"/>
            </c:ext>
          </c:extLst>
        </c:ser>
        <c:ser>
          <c:idx val="7"/>
          <c:order val="7"/>
          <c:tx>
            <c:strRef>
              <c:f>'4.3'!$A$28</c:f>
              <c:strCache>
                <c:ptCount val="1"/>
              </c:strCache>
            </c:strRef>
          </c:tx>
          <c:spPr>
            <a:solidFill>
              <a:srgbClr val="F7C9C7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8819-4614-8B79-6BA0EE26DE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6883712"/>
        <c:axId val="166885248"/>
      </c:barChart>
      <c:catAx>
        <c:axId val="1668837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6885248"/>
        <c:crosses val="autoZero"/>
        <c:auto val="1"/>
        <c:lblAlgn val="ctr"/>
        <c:lblOffset val="100"/>
        <c:noMultiLvlLbl val="0"/>
      </c:catAx>
      <c:valAx>
        <c:axId val="16688524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6883712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technologií na v</a:t>
            </a:r>
            <a:r>
              <a:rPr lang="en-US" sz="1000">
                <a:solidFill>
                  <a:srgbClr val="233060"/>
                </a:solidFill>
              </a:rPr>
              <a:t>ýrob</a:t>
            </a:r>
            <a:r>
              <a:rPr lang="cs-CZ" sz="1000">
                <a:solidFill>
                  <a:srgbClr val="233060"/>
                </a:solidFill>
              </a:rPr>
              <a:t>ě</a:t>
            </a:r>
            <a:r>
              <a:rPr lang="en-US" sz="1000">
                <a:solidFill>
                  <a:srgbClr val="233060"/>
                </a:solidFill>
              </a:rPr>
              <a:t> elektřiny brutto</a:t>
            </a:r>
          </a:p>
        </c:rich>
      </c:tx>
      <c:layout>
        <c:manualLayout>
          <c:xMode val="edge"/>
          <c:yMode val="edge"/>
          <c:x val="5.5355547673921262E-3"/>
          <c:y val="4.9689440993788817E-2"/>
        </c:manualLayout>
      </c:layout>
      <c:overlay val="0"/>
    </c:title>
    <c:autoTitleDeleted val="0"/>
    <c:plotArea>
      <c:layout/>
      <c:doughnutChart>
        <c:varyColors val="1"/>
        <c:ser>
          <c:idx val="2"/>
          <c:order val="0"/>
          <c:dPt>
            <c:idx val="1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2-EDAC-433A-82AC-9DD00260E379}"/>
              </c:ext>
            </c:extLst>
          </c:dPt>
          <c:dPt>
            <c:idx val="2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3-EDAC-433A-82AC-9DD00260E379}"/>
              </c:ext>
            </c:extLst>
          </c:dPt>
          <c:dPt>
            <c:idx val="3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4-EDAC-433A-82AC-9DD00260E379}"/>
              </c:ext>
            </c:extLst>
          </c:dPt>
          <c:dPt>
            <c:idx val="4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5-EDAC-433A-82AC-9DD00260E379}"/>
              </c:ext>
            </c:extLst>
          </c:dPt>
          <c:dPt>
            <c:idx val="5"/>
            <c:bubble3D val="0"/>
            <c:spPr>
              <a:solidFill>
                <a:srgbClr val="F0948F"/>
              </a:solidFill>
            </c:spPr>
            <c:extLst>
              <c:ext xmlns:c16="http://schemas.microsoft.com/office/drawing/2014/chart" uri="{C3380CC4-5D6E-409C-BE32-E72D297353CC}">
                <c16:uniqueId val="{00000006-EDAC-433A-82AC-9DD00260E379}"/>
              </c:ext>
            </c:extLst>
          </c:dPt>
          <c:dPt>
            <c:idx val="6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7-EDAC-433A-82AC-9DD00260E379}"/>
              </c:ext>
            </c:extLst>
          </c:dPt>
          <c:dPt>
            <c:idx val="7"/>
            <c:bubble3D val="0"/>
            <c:spPr>
              <a:solidFill>
                <a:srgbClr val="F7C9C7"/>
              </a:solidFill>
            </c:spPr>
            <c:extLst>
              <c:ext xmlns:c16="http://schemas.microsoft.com/office/drawing/2014/chart" uri="{C3380CC4-5D6E-409C-BE32-E72D297353CC}">
                <c16:uniqueId val="{00000001-B0C0-4881-B9A7-CB4C764BE7A6}"/>
              </c:ext>
            </c:extLst>
          </c:dPt>
          <c:cat>
            <c:strRef>
              <c:f>'7.10'!$J$19:$J$26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'7.10'!$K$19:$K$26</c:f>
              <c:numCache>
                <c:formatCode>General</c:formatCode>
                <c:ptCount val="8"/>
                <c:pt idx="0">
                  <c:v>0</c:v>
                </c:pt>
                <c:pt idx="1">
                  <c:v>1130602.6430000002</c:v>
                </c:pt>
                <c:pt idx="2">
                  <c:v>0</c:v>
                </c:pt>
                <c:pt idx="3">
                  <c:v>88159.622000000003</c:v>
                </c:pt>
                <c:pt idx="4">
                  <c:v>17765.284000000007</c:v>
                </c:pt>
                <c:pt idx="5">
                  <c:v>0</c:v>
                </c:pt>
                <c:pt idx="6">
                  <c:v>6174.8899999999994</c:v>
                </c:pt>
                <c:pt idx="7">
                  <c:v>11104.700999999992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0C0-4881-B9A7-CB4C764BE7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</a:t>
            </a:r>
            <a:r>
              <a:rPr lang="cs-CZ" sz="1000" baseline="0">
                <a:solidFill>
                  <a:srgbClr val="233060"/>
                </a:solidFill>
              </a:rPr>
              <a:t> spotřebě elektřiny </a:t>
            </a:r>
            <a:r>
              <a:rPr lang="cs-CZ" sz="1000">
                <a:solidFill>
                  <a:srgbClr val="233060"/>
                </a:solidFill>
              </a:rPr>
              <a:t>v ČR</a:t>
            </a:r>
          </a:p>
        </c:rich>
      </c:tx>
      <c:layout>
        <c:manualLayout>
          <c:xMode val="edge"/>
          <c:yMode val="edge"/>
          <c:x val="1.0959383753501486E-3"/>
          <c:y val="4.624277456647398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1833536585365854"/>
          <c:y val="0.24277456647398843"/>
          <c:w val="0.607394647696477"/>
          <c:h val="0.58782273603082846"/>
        </c:manualLayout>
      </c:layout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'7.10'!$H$19:$H$22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'7.10'!$I$19:$I$22</c:f>
              <c:numCache>
                <c:formatCode>0.0%</c:formatCode>
                <c:ptCount val="4"/>
                <c:pt idx="0">
                  <c:v>3.4956134011445768E-2</c:v>
                </c:pt>
                <c:pt idx="1">
                  <c:v>4.2271486202080912E-2</c:v>
                </c:pt>
                <c:pt idx="2">
                  <c:v>4.8832675298556213E-2</c:v>
                </c:pt>
                <c:pt idx="3">
                  <c:v>4.7261634546208957E-2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78-4FAC-AFA8-5427FD645B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7016320"/>
        <c:axId val="167017856"/>
      </c:barChart>
      <c:catAx>
        <c:axId val="167016320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7017856"/>
        <c:crosses val="autoZero"/>
        <c:auto val="1"/>
        <c:lblAlgn val="ctr"/>
        <c:lblOffset val="100"/>
        <c:noMultiLvlLbl val="0"/>
      </c:catAx>
      <c:valAx>
        <c:axId val="167017856"/>
        <c:scaling>
          <c:orientation val="minMax"/>
          <c:max val="1"/>
        </c:scaling>
        <c:delete val="0"/>
        <c:axPos val="t"/>
        <c:majorGridlines/>
        <c:numFmt formatCode="0%" sourceLinked="0"/>
        <c:majorTickMark val="out"/>
        <c:minorTickMark val="none"/>
        <c:tickLblPos val="high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7016320"/>
        <c:crosses val="autoZero"/>
        <c:crossBetween val="between"/>
        <c:majorUnit val="0.2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 instalovaném výkonu v ČR</a:t>
            </a:r>
          </a:p>
        </c:rich>
      </c:tx>
      <c:layout>
        <c:manualLayout>
          <c:xMode val="edge"/>
          <c:yMode val="edge"/>
          <c:x val="3.5346543220558897E-3"/>
          <c:y val="3.0534351145038167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'7.10'!$H$31:$H$38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'7.10'!$I$31:$I$38</c:f>
              <c:numCache>
                <c:formatCode>0.0%</c:formatCode>
                <c:ptCount val="8"/>
                <c:pt idx="0">
                  <c:v>0</c:v>
                </c:pt>
                <c:pt idx="1">
                  <c:v>0.13657891105737988</c:v>
                </c:pt>
                <c:pt idx="2">
                  <c:v>0</c:v>
                </c:pt>
                <c:pt idx="3">
                  <c:v>6.3295872037008538E-2</c:v>
                </c:pt>
                <c:pt idx="4">
                  <c:v>2.6708572989956356E-2</c:v>
                </c:pt>
                <c:pt idx="5">
                  <c:v>0</c:v>
                </c:pt>
                <c:pt idx="6">
                  <c:v>6.7102749002097783E-2</c:v>
                </c:pt>
                <c:pt idx="7">
                  <c:v>4.8048678023794929E-2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FE-4BB6-93D2-FDCB0B6936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7042432"/>
        <c:axId val="167453824"/>
      </c:barChart>
      <c:catAx>
        <c:axId val="16704243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7453824"/>
        <c:crosses val="autoZero"/>
        <c:auto val="1"/>
        <c:lblAlgn val="ctr"/>
        <c:lblOffset val="100"/>
        <c:noMultiLvlLbl val="0"/>
      </c:catAx>
      <c:valAx>
        <c:axId val="167453824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7042432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Výroba elektřiny brutto (GWh)</a:t>
            </a:r>
          </a:p>
        </c:rich>
      </c:tx>
      <c:layout>
        <c:manualLayout>
          <c:xMode val="edge"/>
          <c:yMode val="edge"/>
          <c:x val="4.965132496513253E-3"/>
          <c:y val="3.054353054353054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5540567389235707"/>
          <c:y val="0.16035353535353536"/>
          <c:w val="0.75428888122052473"/>
          <c:h val="0.7277553310886644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'7.10'!$J$31</c:f>
              <c:strCache>
                <c:ptCount val="1"/>
                <c:pt idx="0">
                  <c:v>JE</c:v>
                </c:pt>
              </c:strCache>
            </c:strRef>
          </c:tx>
          <c:invertIfNegative val="0"/>
          <c:cat>
            <c:strRef>
              <c:f>'7.10'!$K$30:$M$30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'7.10'!$K$31:$M$31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6A4-4374-AB9B-71B7F74EB3EA}"/>
            </c:ext>
          </c:extLst>
        </c:ser>
        <c:ser>
          <c:idx val="1"/>
          <c:order val="1"/>
          <c:tx>
            <c:strRef>
              <c:f>'7.10'!$J$32</c:f>
              <c:strCache>
                <c:ptCount val="1"/>
                <c:pt idx="0">
                  <c:v>PE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'7.10'!$K$30:$M$30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'7.10'!$K$32:$M$32</c:f>
              <c:numCache>
                <c:formatCode>#\ ##0.0</c:formatCode>
                <c:ptCount val="3"/>
                <c:pt idx="0">
                  <c:v>344564.46300000005</c:v>
                </c:pt>
                <c:pt idx="1">
                  <c:v>413018.97200000001</c:v>
                </c:pt>
                <c:pt idx="2">
                  <c:v>373019.20799999998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6A4-4374-AB9B-71B7F74EB3EA}"/>
            </c:ext>
          </c:extLst>
        </c:ser>
        <c:ser>
          <c:idx val="2"/>
          <c:order val="2"/>
          <c:tx>
            <c:strRef>
              <c:f>'7.10'!$J$33</c:f>
              <c:strCache>
                <c:ptCount val="1"/>
                <c:pt idx="0">
                  <c:v>PPE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'7.10'!$K$30:$M$30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'7.10'!$K$33:$M$33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6A4-4374-AB9B-71B7F74EB3EA}"/>
            </c:ext>
          </c:extLst>
        </c:ser>
        <c:ser>
          <c:idx val="3"/>
          <c:order val="3"/>
          <c:tx>
            <c:strRef>
              <c:f>'7.10'!$J$34</c:f>
              <c:strCache>
                <c:ptCount val="1"/>
                <c:pt idx="0">
                  <c:v>PSE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'7.10'!$K$30:$M$30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'7.10'!$K$34:$M$34</c:f>
              <c:numCache>
                <c:formatCode>#\ ##0.0</c:formatCode>
                <c:ptCount val="3"/>
                <c:pt idx="0">
                  <c:v>28144.942999999999</c:v>
                </c:pt>
                <c:pt idx="1">
                  <c:v>29407.203000000005</c:v>
                </c:pt>
                <c:pt idx="2">
                  <c:v>30607.476000000002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6A4-4374-AB9B-71B7F74EB3EA}"/>
            </c:ext>
          </c:extLst>
        </c:ser>
        <c:ser>
          <c:idx val="4"/>
          <c:order val="4"/>
          <c:tx>
            <c:strRef>
              <c:f>'7.10'!$J$35</c:f>
              <c:strCache>
                <c:ptCount val="1"/>
                <c:pt idx="0">
                  <c:v>VE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strRef>
              <c:f>'7.10'!$K$30:$M$30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'7.10'!$K$35:$M$35</c:f>
              <c:numCache>
                <c:formatCode>#\ ##0.0</c:formatCode>
                <c:ptCount val="3"/>
                <c:pt idx="0">
                  <c:v>2564.8309999999988</c:v>
                </c:pt>
                <c:pt idx="1">
                  <c:v>5575.3180000000038</c:v>
                </c:pt>
                <c:pt idx="2">
                  <c:v>9625.1350000000039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6A4-4374-AB9B-71B7F74EB3EA}"/>
            </c:ext>
          </c:extLst>
        </c:ser>
        <c:ser>
          <c:idx val="5"/>
          <c:order val="5"/>
          <c:tx>
            <c:strRef>
              <c:f>'7.10'!$J$36</c:f>
              <c:strCache>
                <c:ptCount val="1"/>
                <c:pt idx="0">
                  <c:v>PVE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'7.10'!$K$30:$M$30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'7.10'!$K$36:$M$36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6A4-4374-AB9B-71B7F74EB3EA}"/>
            </c:ext>
          </c:extLst>
        </c:ser>
        <c:ser>
          <c:idx val="6"/>
          <c:order val="6"/>
          <c:tx>
            <c:strRef>
              <c:f>'7.10'!$J$37</c:f>
              <c:strCache>
                <c:ptCount val="1"/>
                <c:pt idx="0">
                  <c:v>VTE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strRef>
              <c:f>'7.10'!$K$30:$M$30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'7.10'!$K$37:$M$37</c:f>
              <c:numCache>
                <c:formatCode>#\ ##0.0</c:formatCode>
                <c:ptCount val="3"/>
                <c:pt idx="0">
                  <c:v>1486.6309999999999</c:v>
                </c:pt>
                <c:pt idx="1">
                  <c:v>2318.2400000000002</c:v>
                </c:pt>
                <c:pt idx="2">
                  <c:v>2370.0189999999993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6A4-4374-AB9B-71B7F74EB3EA}"/>
            </c:ext>
          </c:extLst>
        </c:ser>
        <c:ser>
          <c:idx val="7"/>
          <c:order val="7"/>
          <c:tx>
            <c:strRef>
              <c:f>'7.10'!$J$38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'7.10'!$K$30:$M$30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'7.10'!$K$38:$M$38</c:f>
              <c:numCache>
                <c:formatCode>#\ ##0.0</c:formatCode>
                <c:ptCount val="3"/>
                <c:pt idx="0">
                  <c:v>6925.9689999999937</c:v>
                </c:pt>
                <c:pt idx="1">
                  <c:v>2635.4700000000003</c:v>
                </c:pt>
                <c:pt idx="2">
                  <c:v>1543.2619999999965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6A4-4374-AB9B-71B7F74EB3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7523840"/>
        <c:axId val="167525376"/>
      </c:barChart>
      <c:catAx>
        <c:axId val="1675238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7525376"/>
        <c:crosses val="autoZero"/>
        <c:auto val="1"/>
        <c:lblAlgn val="ctr"/>
        <c:lblOffset val="100"/>
        <c:noMultiLvlLbl val="0"/>
      </c:catAx>
      <c:valAx>
        <c:axId val="167525376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7523840"/>
        <c:crosses val="autoZero"/>
        <c:crossBetween val="between"/>
        <c:dispUnits>
          <c:builtInUnit val="thousands"/>
        </c:dispUnits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</a:t>
            </a:r>
            <a:r>
              <a:rPr lang="cs-CZ" sz="1000" baseline="0">
                <a:solidFill>
                  <a:srgbClr val="233060"/>
                </a:solidFill>
              </a:rPr>
              <a:t> výrobě elektřiny brutto </a:t>
            </a:r>
            <a:r>
              <a:rPr lang="cs-CZ" sz="1000">
                <a:solidFill>
                  <a:srgbClr val="233060"/>
                </a:solidFill>
              </a:rPr>
              <a:t>v ČR</a:t>
            </a:r>
          </a:p>
        </c:rich>
      </c:tx>
      <c:layout>
        <c:manualLayout>
          <c:xMode val="edge"/>
          <c:yMode val="edge"/>
          <c:x val="2.2827968155071047E-3"/>
          <c:y val="3.0543530543530543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'7.10'!$L$19:$L$26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'7.10'!$M$19:$M$26</c:f>
              <c:numCache>
                <c:formatCode>0.0%</c:formatCode>
                <c:ptCount val="8"/>
                <c:pt idx="0">
                  <c:v>0</c:v>
                </c:pt>
                <c:pt idx="1">
                  <c:v>0.11418646172396728</c:v>
                </c:pt>
                <c:pt idx="2">
                  <c:v>0</c:v>
                </c:pt>
                <c:pt idx="3">
                  <c:v>8.7890012268276085E-2</c:v>
                </c:pt>
                <c:pt idx="4">
                  <c:v>2.9654584993188057E-2</c:v>
                </c:pt>
                <c:pt idx="5">
                  <c:v>0</c:v>
                </c:pt>
                <c:pt idx="6">
                  <c:v>2.5638569426046327E-2</c:v>
                </c:pt>
                <c:pt idx="7">
                  <c:v>4.2683964132696608E-2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86-4CA4-99F9-68C7D4F7AF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7546240"/>
        <c:axId val="167556224"/>
      </c:barChart>
      <c:catAx>
        <c:axId val="16754624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7556224"/>
        <c:crosses val="autoZero"/>
        <c:auto val="1"/>
        <c:lblAlgn val="ctr"/>
        <c:lblOffset val="100"/>
        <c:noMultiLvlLbl val="0"/>
      </c:catAx>
      <c:valAx>
        <c:axId val="167556224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7546240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0309-490B-80F5-381408E267D3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0309-490B-80F5-381408E267D3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0309-490B-80F5-381408E267D3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0309-490B-80F5-381408E267D3}"/>
            </c:ext>
          </c:extLst>
        </c:ser>
        <c:ser>
          <c:idx val="4"/>
          <c:order val="4"/>
          <c:tx>
            <c:strRef>
              <c:f>'4.3'!$A$25</c:f>
              <c:strCache>
                <c:ptCount val="1"/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0309-490B-80F5-381408E267D3}"/>
            </c:ext>
          </c:extLst>
        </c:ser>
        <c:ser>
          <c:idx val="5"/>
          <c:order val="5"/>
          <c:tx>
            <c:strRef>
              <c:f>'4.3'!$A$26</c:f>
              <c:strCache>
                <c:ptCount val="1"/>
              </c:strCache>
            </c:strRef>
          </c:tx>
          <c:spPr>
            <a:solidFill>
              <a:srgbClr val="F0948F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0309-490B-80F5-381408E267D3}"/>
            </c:ext>
          </c:extLst>
        </c:ser>
        <c:ser>
          <c:idx val="6"/>
          <c:order val="6"/>
          <c:tx>
            <c:strRef>
              <c:f>'4.3'!$A$27</c:f>
              <c:strCache>
                <c:ptCount val="1"/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0309-490B-80F5-381408E267D3}"/>
            </c:ext>
          </c:extLst>
        </c:ser>
        <c:ser>
          <c:idx val="7"/>
          <c:order val="7"/>
          <c:tx>
            <c:strRef>
              <c:f>'4.3'!$A$28</c:f>
              <c:strCache>
                <c:ptCount val="1"/>
              </c:strCache>
            </c:strRef>
          </c:tx>
          <c:spPr>
            <a:solidFill>
              <a:srgbClr val="F7C9C7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0309-490B-80F5-381408E267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7618048"/>
        <c:axId val="167619584"/>
      </c:barChart>
      <c:catAx>
        <c:axId val="1676180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7619584"/>
        <c:crosses val="autoZero"/>
        <c:auto val="1"/>
        <c:lblAlgn val="ctr"/>
        <c:lblOffset val="100"/>
        <c:noMultiLvlLbl val="0"/>
      </c:catAx>
      <c:valAx>
        <c:axId val="16761958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7618048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technologií na v</a:t>
            </a:r>
            <a:r>
              <a:rPr lang="en-US" sz="1000">
                <a:solidFill>
                  <a:srgbClr val="233060"/>
                </a:solidFill>
              </a:rPr>
              <a:t>ýrob</a:t>
            </a:r>
            <a:r>
              <a:rPr lang="cs-CZ" sz="1000">
                <a:solidFill>
                  <a:srgbClr val="233060"/>
                </a:solidFill>
              </a:rPr>
              <a:t>ě</a:t>
            </a:r>
            <a:r>
              <a:rPr lang="en-US" sz="1000">
                <a:solidFill>
                  <a:srgbClr val="233060"/>
                </a:solidFill>
              </a:rPr>
              <a:t> elektřiny brutto</a:t>
            </a:r>
          </a:p>
        </c:rich>
      </c:tx>
      <c:layout>
        <c:manualLayout>
          <c:xMode val="edge"/>
          <c:yMode val="edge"/>
          <c:x val="5.5355547673921262E-3"/>
          <c:y val="4.9689440993788817E-2"/>
        </c:manualLayout>
      </c:layout>
      <c:overlay val="0"/>
    </c:title>
    <c:autoTitleDeleted val="0"/>
    <c:plotArea>
      <c:layout/>
      <c:doughnutChart>
        <c:varyColors val="1"/>
        <c:ser>
          <c:idx val="2"/>
          <c:order val="0"/>
          <c:dPt>
            <c:idx val="0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02-AC07-4BC5-9610-A1A6DC08787A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3-AC07-4BC5-9610-A1A6DC08787A}"/>
              </c:ext>
            </c:extLst>
          </c:dPt>
          <c:dPt>
            <c:idx val="2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4-AC07-4BC5-9610-A1A6DC08787A}"/>
              </c:ext>
            </c:extLst>
          </c:dPt>
          <c:dPt>
            <c:idx val="3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5-AC07-4BC5-9610-A1A6DC08787A}"/>
              </c:ext>
            </c:extLst>
          </c:dPt>
          <c:dPt>
            <c:idx val="4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6-AC07-4BC5-9610-A1A6DC08787A}"/>
              </c:ext>
            </c:extLst>
          </c:dPt>
          <c:dPt>
            <c:idx val="5"/>
            <c:bubble3D val="0"/>
            <c:spPr>
              <a:solidFill>
                <a:srgbClr val="F0948F"/>
              </a:solidFill>
            </c:spPr>
            <c:extLst>
              <c:ext xmlns:c16="http://schemas.microsoft.com/office/drawing/2014/chart" uri="{C3380CC4-5D6E-409C-BE32-E72D297353CC}">
                <c16:uniqueId val="{00000007-AC07-4BC5-9610-A1A6DC08787A}"/>
              </c:ext>
            </c:extLst>
          </c:dPt>
          <c:dPt>
            <c:idx val="6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8-AC07-4BC5-9610-A1A6DC08787A}"/>
              </c:ext>
            </c:extLst>
          </c:dPt>
          <c:dPt>
            <c:idx val="7"/>
            <c:bubble3D val="0"/>
            <c:spPr>
              <a:solidFill>
                <a:srgbClr val="F7C9C7"/>
              </a:solidFill>
            </c:spPr>
            <c:extLst>
              <c:ext xmlns:c16="http://schemas.microsoft.com/office/drawing/2014/chart" uri="{C3380CC4-5D6E-409C-BE32-E72D297353CC}">
                <c16:uniqueId val="{00000001-42D0-420E-8A97-AECDFA9CD927}"/>
              </c:ext>
            </c:extLst>
          </c:dPt>
          <c:cat>
            <c:strRef>
              <c:f>'7.11'!$J$19:$J$26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'7.11'!$K$19:$K$26</c:f>
              <c:numCache>
                <c:formatCode>General</c:formatCode>
                <c:ptCount val="8"/>
                <c:pt idx="0">
                  <c:v>0</c:v>
                </c:pt>
                <c:pt idx="1">
                  <c:v>180560.96399999998</c:v>
                </c:pt>
                <c:pt idx="2">
                  <c:v>0</c:v>
                </c:pt>
                <c:pt idx="3">
                  <c:v>66946.34</c:v>
                </c:pt>
                <c:pt idx="4">
                  <c:v>20088.243999999995</c:v>
                </c:pt>
                <c:pt idx="5">
                  <c:v>0</c:v>
                </c:pt>
                <c:pt idx="6">
                  <c:v>3061.5550000000003</c:v>
                </c:pt>
                <c:pt idx="7">
                  <c:v>25863.852999999996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2D0-420E-8A97-AECDFA9CD9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</a:t>
            </a:r>
            <a:r>
              <a:rPr lang="cs-CZ" sz="1000" baseline="0">
                <a:solidFill>
                  <a:srgbClr val="233060"/>
                </a:solidFill>
              </a:rPr>
              <a:t> spotřebě elektřiny </a:t>
            </a:r>
            <a:r>
              <a:rPr lang="cs-CZ" sz="1000">
                <a:solidFill>
                  <a:srgbClr val="233060"/>
                </a:solidFill>
              </a:rPr>
              <a:t>v ČR</a:t>
            </a:r>
          </a:p>
        </c:rich>
      </c:tx>
      <c:layout>
        <c:manualLayout>
          <c:xMode val="edge"/>
          <c:yMode val="edge"/>
          <c:x val="1.0959383753501486E-3"/>
          <c:y val="4.624277456647398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1833536585365854"/>
          <c:y val="0.24277456647398843"/>
          <c:w val="0.60309247967479673"/>
          <c:h val="0.58782273603082846"/>
        </c:manualLayout>
      </c:layout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'7.11'!$H$19:$H$22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'7.11'!$I$19:$I$22</c:f>
              <c:numCache>
                <c:formatCode>0.0%</c:formatCode>
                <c:ptCount val="4"/>
                <c:pt idx="0">
                  <c:v>2.3285955899004954E-2</c:v>
                </c:pt>
                <c:pt idx="1">
                  <c:v>6.404874986652552E-2</c:v>
                </c:pt>
                <c:pt idx="2">
                  <c:v>6.0408608519134058E-2</c:v>
                </c:pt>
                <c:pt idx="3">
                  <c:v>5.8844646941703591E-2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D72-449C-B382-56AB0D93B7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6560512"/>
        <c:axId val="166562048"/>
      </c:barChart>
      <c:catAx>
        <c:axId val="166560512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6562048"/>
        <c:crosses val="autoZero"/>
        <c:auto val="1"/>
        <c:lblAlgn val="ctr"/>
        <c:lblOffset val="100"/>
        <c:noMultiLvlLbl val="0"/>
      </c:catAx>
      <c:valAx>
        <c:axId val="166562048"/>
        <c:scaling>
          <c:orientation val="minMax"/>
          <c:max val="1"/>
        </c:scaling>
        <c:delete val="0"/>
        <c:axPos val="t"/>
        <c:majorGridlines/>
        <c:numFmt formatCode="0%" sourceLinked="0"/>
        <c:majorTickMark val="out"/>
        <c:minorTickMark val="none"/>
        <c:tickLblPos val="high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6560512"/>
        <c:crosses val="autoZero"/>
        <c:crossBetween val="between"/>
        <c:majorUnit val="0.2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 instalovaném výkonu v ČR</a:t>
            </a:r>
          </a:p>
        </c:rich>
      </c:tx>
      <c:layout>
        <c:manualLayout>
          <c:xMode val="edge"/>
          <c:yMode val="edge"/>
          <c:x val="3.5346543220558897E-3"/>
          <c:y val="3.0534351145038167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'7.11'!$H$31:$H$38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'7.11'!$I$31:$I$38</c:f>
              <c:numCache>
                <c:formatCode>0.0%</c:formatCode>
                <c:ptCount val="8"/>
                <c:pt idx="0">
                  <c:v>0</c:v>
                </c:pt>
                <c:pt idx="1">
                  <c:v>2.7668707750943732E-2</c:v>
                </c:pt>
                <c:pt idx="2">
                  <c:v>0</c:v>
                </c:pt>
                <c:pt idx="3">
                  <c:v>6.8301489818771127E-2</c:v>
                </c:pt>
                <c:pt idx="4">
                  <c:v>1.8764890280317859E-2</c:v>
                </c:pt>
                <c:pt idx="5">
                  <c:v>1.2804097311139564E-3</c:v>
                </c:pt>
                <c:pt idx="6">
                  <c:v>1.5547927069700882E-2</c:v>
                </c:pt>
                <c:pt idx="7">
                  <c:v>0.10408291470118894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34-498D-B8D9-6640A37CDC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6586624"/>
        <c:axId val="166588416"/>
      </c:barChart>
      <c:catAx>
        <c:axId val="16658662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6588416"/>
        <c:crosses val="autoZero"/>
        <c:auto val="1"/>
        <c:lblAlgn val="ctr"/>
        <c:lblOffset val="100"/>
        <c:noMultiLvlLbl val="0"/>
      </c:catAx>
      <c:valAx>
        <c:axId val="166588416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6586624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Výroba elektřiny brutto - VE (MWh)</a:t>
            </a:r>
          </a:p>
        </c:rich>
      </c:tx>
      <c:layout>
        <c:manualLayout>
          <c:xMode val="edge"/>
          <c:yMode val="edge"/>
          <c:x val="1.5230866705035072E-3"/>
          <c:y val="3.9585443777760458E-2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'4.3'!$A$8</c:f>
              <c:strCache>
                <c:ptCount val="1"/>
                <c:pt idx="0">
                  <c:v>&lt; 1 MW</c:v>
                </c:pt>
              </c:strCache>
            </c:strRef>
          </c:tx>
          <c:invertIfNegative val="0"/>
          <c:cat>
            <c:strRef>
              <c:f>'4.3'!$E$5:$G$5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'4.3'!$E$8:$G$8</c:f>
              <c:numCache>
                <c:formatCode>#\ ##0.0</c:formatCode>
                <c:ptCount val="3"/>
                <c:pt idx="0">
                  <c:v>23828.252000000004</c:v>
                </c:pt>
                <c:pt idx="1">
                  <c:v>45805.337000000014</c:v>
                </c:pt>
                <c:pt idx="2">
                  <c:v>53316.863000000019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FB-4207-8E59-AEE10A945796}"/>
            </c:ext>
          </c:extLst>
        </c:ser>
        <c:ser>
          <c:idx val="1"/>
          <c:order val="1"/>
          <c:tx>
            <c:strRef>
              <c:f>'4.3'!$A$9</c:f>
              <c:strCache>
                <c:ptCount val="1"/>
                <c:pt idx="0">
                  <c:v>≥ 1 a &lt; 10 MW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'4.3'!$E$5:$G$5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'4.3'!$E$9:$G$9</c:f>
              <c:numCache>
                <c:formatCode>#\ ##0.0</c:formatCode>
                <c:ptCount val="3"/>
                <c:pt idx="0">
                  <c:v>38081.948999999979</c:v>
                </c:pt>
                <c:pt idx="1">
                  <c:v>56158.88600000002</c:v>
                </c:pt>
                <c:pt idx="2">
                  <c:v>61377.204999999958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7FB-4207-8E59-AEE10A945796}"/>
            </c:ext>
          </c:extLst>
        </c:ser>
        <c:ser>
          <c:idx val="2"/>
          <c:order val="2"/>
          <c:tx>
            <c:strRef>
              <c:f>'4.3'!$A$10</c:f>
              <c:strCache>
                <c:ptCount val="1"/>
                <c:pt idx="0">
                  <c:v>≥ 10 MW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'4.3'!$E$5:$G$5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'4.3'!$E$10:$G$10</c:f>
              <c:numCache>
                <c:formatCode>#\ ##0.0</c:formatCode>
                <c:ptCount val="3"/>
                <c:pt idx="0">
                  <c:v>84681.982999999993</c:v>
                </c:pt>
                <c:pt idx="1">
                  <c:v>85201.309000000008</c:v>
                </c:pt>
                <c:pt idx="2">
                  <c:v>150621.98500000002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7FB-4207-8E59-AEE10A9457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59907200"/>
        <c:axId val="135468160"/>
      </c:barChart>
      <c:catAx>
        <c:axId val="15990720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35468160"/>
        <c:crosses val="autoZero"/>
        <c:auto val="1"/>
        <c:lblAlgn val="ctr"/>
        <c:lblOffset val="100"/>
        <c:noMultiLvlLbl val="0"/>
      </c:catAx>
      <c:valAx>
        <c:axId val="135468160"/>
        <c:scaling>
          <c:orientation val="minMax"/>
          <c:max val="160000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59907200"/>
        <c:crosses val="autoZero"/>
        <c:crossBetween val="between"/>
        <c:majorUnit val="40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Výroba elektřiny brutto (GWh)</a:t>
            </a:r>
          </a:p>
        </c:rich>
      </c:tx>
      <c:layout>
        <c:manualLayout>
          <c:xMode val="edge"/>
          <c:yMode val="edge"/>
          <c:x val="4.965132496513253E-3"/>
          <c:y val="3.054353054353054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5728558123782915"/>
          <c:y val="0.16035353535353536"/>
          <c:w val="0.73518753704174067"/>
          <c:h val="0.7277553310886644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'7.11'!$J$31</c:f>
              <c:strCache>
                <c:ptCount val="1"/>
                <c:pt idx="0">
                  <c:v>JE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'7.11'!$K$30:$M$30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'7.11'!$K$31:$M$31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85-4663-9AAF-2E2B4FF02684}"/>
            </c:ext>
          </c:extLst>
        </c:ser>
        <c:ser>
          <c:idx val="1"/>
          <c:order val="1"/>
          <c:tx>
            <c:strRef>
              <c:f>'7.11'!$J$32</c:f>
              <c:strCache>
                <c:ptCount val="1"/>
                <c:pt idx="0">
                  <c:v>PE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'7.11'!$K$30:$M$30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'7.11'!$K$32:$M$32</c:f>
              <c:numCache>
                <c:formatCode>#\ ##0.0</c:formatCode>
                <c:ptCount val="3"/>
                <c:pt idx="0">
                  <c:v>54232.057999999997</c:v>
                </c:pt>
                <c:pt idx="1">
                  <c:v>56436.426999999996</c:v>
                </c:pt>
                <c:pt idx="2">
                  <c:v>69892.479000000007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585-4663-9AAF-2E2B4FF02684}"/>
            </c:ext>
          </c:extLst>
        </c:ser>
        <c:ser>
          <c:idx val="2"/>
          <c:order val="2"/>
          <c:tx>
            <c:strRef>
              <c:f>'7.11'!$J$33</c:f>
              <c:strCache>
                <c:ptCount val="1"/>
                <c:pt idx="0">
                  <c:v>PPE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'7.11'!$K$30:$M$30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'7.11'!$K$33:$M$33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585-4663-9AAF-2E2B4FF02684}"/>
            </c:ext>
          </c:extLst>
        </c:ser>
        <c:ser>
          <c:idx val="3"/>
          <c:order val="3"/>
          <c:tx>
            <c:strRef>
              <c:f>'7.11'!$J$34</c:f>
              <c:strCache>
                <c:ptCount val="1"/>
                <c:pt idx="0">
                  <c:v>PSE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'7.11'!$K$30:$M$30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'7.11'!$K$34:$M$34</c:f>
              <c:numCache>
                <c:formatCode>#\ ##0.0</c:formatCode>
                <c:ptCount val="3"/>
                <c:pt idx="0">
                  <c:v>20926.367999999995</c:v>
                </c:pt>
                <c:pt idx="1">
                  <c:v>23116.965</c:v>
                </c:pt>
                <c:pt idx="2">
                  <c:v>22903.006999999998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585-4663-9AAF-2E2B4FF02684}"/>
            </c:ext>
          </c:extLst>
        </c:ser>
        <c:ser>
          <c:idx val="4"/>
          <c:order val="4"/>
          <c:tx>
            <c:strRef>
              <c:f>'7.11'!$J$35</c:f>
              <c:strCache>
                <c:ptCount val="1"/>
                <c:pt idx="0">
                  <c:v>VE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strRef>
              <c:f>'7.11'!$K$30:$M$30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'7.11'!$K$35:$M$35</c:f>
              <c:numCache>
                <c:formatCode>#\ ##0.0</c:formatCode>
                <c:ptCount val="3"/>
                <c:pt idx="0">
                  <c:v>3219.4550000000004</c:v>
                </c:pt>
                <c:pt idx="1">
                  <c:v>7108.0910000000003</c:v>
                </c:pt>
                <c:pt idx="2">
                  <c:v>9760.6979999999949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585-4663-9AAF-2E2B4FF02684}"/>
            </c:ext>
          </c:extLst>
        </c:ser>
        <c:ser>
          <c:idx val="5"/>
          <c:order val="5"/>
          <c:tx>
            <c:strRef>
              <c:f>'7.11'!$J$36</c:f>
              <c:strCache>
                <c:ptCount val="1"/>
                <c:pt idx="0">
                  <c:v>PVE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'7.11'!$K$30:$M$30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'7.11'!$K$36:$M$36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585-4663-9AAF-2E2B4FF02684}"/>
            </c:ext>
          </c:extLst>
        </c:ser>
        <c:ser>
          <c:idx val="6"/>
          <c:order val="6"/>
          <c:tx>
            <c:strRef>
              <c:f>'7.11'!$J$37</c:f>
              <c:strCache>
                <c:ptCount val="1"/>
                <c:pt idx="0">
                  <c:v>VTE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strRef>
              <c:f>'7.11'!$K$30:$M$30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'7.11'!$K$37:$M$37</c:f>
              <c:numCache>
                <c:formatCode>#\ ##0.0</c:formatCode>
                <c:ptCount val="3"/>
                <c:pt idx="0">
                  <c:v>833.87200000000007</c:v>
                </c:pt>
                <c:pt idx="1">
                  <c:v>1194.646</c:v>
                </c:pt>
                <c:pt idx="2">
                  <c:v>1033.037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585-4663-9AAF-2E2B4FF02684}"/>
            </c:ext>
          </c:extLst>
        </c:ser>
        <c:ser>
          <c:idx val="7"/>
          <c:order val="7"/>
          <c:tx>
            <c:strRef>
              <c:f>'7.11'!$J$38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'7.11'!$K$30:$M$30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'7.11'!$K$38:$M$38</c:f>
              <c:numCache>
                <c:formatCode>#\ ##0.0</c:formatCode>
                <c:ptCount val="3"/>
                <c:pt idx="0">
                  <c:v>15572.879999999997</c:v>
                </c:pt>
                <c:pt idx="1">
                  <c:v>6571.6539999999886</c:v>
                </c:pt>
                <c:pt idx="2">
                  <c:v>3719.3190000000118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585-4663-9AAF-2E2B4FF026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6719872"/>
        <c:axId val="166721408"/>
      </c:barChart>
      <c:catAx>
        <c:axId val="1667198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6721408"/>
        <c:crosses val="autoZero"/>
        <c:auto val="1"/>
        <c:lblAlgn val="ctr"/>
        <c:lblOffset val="100"/>
        <c:noMultiLvlLbl val="0"/>
      </c:catAx>
      <c:valAx>
        <c:axId val="166721408"/>
        <c:scaling>
          <c:orientation val="minMax"/>
          <c:max val="120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6719872"/>
        <c:crosses val="autoZero"/>
        <c:crossBetween val="between"/>
        <c:majorUnit val="20000"/>
        <c:dispUnits>
          <c:builtInUnit val="thousands"/>
        </c:dispUnits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</a:t>
            </a:r>
            <a:r>
              <a:rPr lang="cs-CZ" sz="1000" baseline="0">
                <a:solidFill>
                  <a:srgbClr val="233060"/>
                </a:solidFill>
              </a:rPr>
              <a:t> výrobě elektřiny brutto </a:t>
            </a:r>
            <a:r>
              <a:rPr lang="cs-CZ" sz="1000">
                <a:solidFill>
                  <a:srgbClr val="233060"/>
                </a:solidFill>
              </a:rPr>
              <a:t>v ČR</a:t>
            </a:r>
          </a:p>
        </c:rich>
      </c:tx>
      <c:layout>
        <c:manualLayout>
          <c:xMode val="edge"/>
          <c:yMode val="edge"/>
          <c:x val="2.2827968155071047E-3"/>
          <c:y val="3.0543530543530543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'7.11'!$L$19:$L$26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'7.11'!$M$19:$M$26</c:f>
              <c:numCache>
                <c:formatCode>0.0%</c:formatCode>
                <c:ptCount val="8"/>
                <c:pt idx="0">
                  <c:v>0</c:v>
                </c:pt>
                <c:pt idx="1">
                  <c:v>1.8235953836018608E-2</c:v>
                </c:pt>
                <c:pt idx="2">
                  <c:v>0</c:v>
                </c:pt>
                <c:pt idx="3">
                  <c:v>6.6741604721446982E-2</c:v>
                </c:pt>
                <c:pt idx="4">
                  <c:v>3.3532170893631627E-2</c:v>
                </c:pt>
                <c:pt idx="5">
                  <c:v>0</c:v>
                </c:pt>
                <c:pt idx="6">
                  <c:v>1.2711787646283461E-2</c:v>
                </c:pt>
                <c:pt idx="7">
                  <c:v>9.9414813040471617E-2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9A-4FC2-ACF8-999FF95F2A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7934208"/>
        <c:axId val="167936000"/>
      </c:barChart>
      <c:catAx>
        <c:axId val="16793420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7936000"/>
        <c:crosses val="autoZero"/>
        <c:auto val="1"/>
        <c:lblAlgn val="ctr"/>
        <c:lblOffset val="100"/>
        <c:noMultiLvlLbl val="0"/>
      </c:catAx>
      <c:valAx>
        <c:axId val="167936000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7934208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8908-44FC-B9E8-2CD37FCC3C4C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8908-44FC-B9E8-2CD37FCC3C4C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8908-44FC-B9E8-2CD37FCC3C4C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8908-44FC-B9E8-2CD37FCC3C4C}"/>
            </c:ext>
          </c:extLst>
        </c:ser>
        <c:ser>
          <c:idx val="4"/>
          <c:order val="4"/>
          <c:tx>
            <c:strRef>
              <c:f>'4.3'!$A$25</c:f>
              <c:strCache>
                <c:ptCount val="1"/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8908-44FC-B9E8-2CD37FCC3C4C}"/>
            </c:ext>
          </c:extLst>
        </c:ser>
        <c:ser>
          <c:idx val="5"/>
          <c:order val="5"/>
          <c:tx>
            <c:strRef>
              <c:f>'4.3'!$A$26</c:f>
              <c:strCache>
                <c:ptCount val="1"/>
              </c:strCache>
            </c:strRef>
          </c:tx>
          <c:spPr>
            <a:solidFill>
              <a:srgbClr val="F0948F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8908-44FC-B9E8-2CD37FCC3C4C}"/>
            </c:ext>
          </c:extLst>
        </c:ser>
        <c:ser>
          <c:idx val="6"/>
          <c:order val="6"/>
          <c:tx>
            <c:strRef>
              <c:f>'4.3'!$A$27</c:f>
              <c:strCache>
                <c:ptCount val="1"/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8908-44FC-B9E8-2CD37FCC3C4C}"/>
            </c:ext>
          </c:extLst>
        </c:ser>
        <c:ser>
          <c:idx val="7"/>
          <c:order val="7"/>
          <c:tx>
            <c:strRef>
              <c:f>'4.3'!$A$28</c:f>
              <c:strCache>
                <c:ptCount val="1"/>
              </c:strCache>
            </c:strRef>
          </c:tx>
          <c:spPr>
            <a:solidFill>
              <a:srgbClr val="F7C9C7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8908-44FC-B9E8-2CD37FCC3C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7711104"/>
        <c:axId val="167712640"/>
      </c:barChart>
      <c:catAx>
        <c:axId val="1677111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7712640"/>
        <c:crosses val="autoZero"/>
        <c:auto val="1"/>
        <c:lblAlgn val="ctr"/>
        <c:lblOffset val="100"/>
        <c:noMultiLvlLbl val="0"/>
      </c:catAx>
      <c:valAx>
        <c:axId val="167712640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7711104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technologií na v</a:t>
            </a:r>
            <a:r>
              <a:rPr lang="en-US" sz="1000">
                <a:solidFill>
                  <a:srgbClr val="233060"/>
                </a:solidFill>
              </a:rPr>
              <a:t>ýrob</a:t>
            </a:r>
            <a:r>
              <a:rPr lang="cs-CZ" sz="1000">
                <a:solidFill>
                  <a:srgbClr val="233060"/>
                </a:solidFill>
              </a:rPr>
              <a:t>ě</a:t>
            </a:r>
            <a:r>
              <a:rPr lang="en-US" sz="1000">
                <a:solidFill>
                  <a:srgbClr val="233060"/>
                </a:solidFill>
              </a:rPr>
              <a:t> elektřiny brutto</a:t>
            </a:r>
          </a:p>
        </c:rich>
      </c:tx>
      <c:layout>
        <c:manualLayout>
          <c:xMode val="edge"/>
          <c:yMode val="edge"/>
          <c:x val="5.5355547673921262E-3"/>
          <c:y val="4.9689440993788817E-2"/>
        </c:manualLayout>
      </c:layout>
      <c:overlay val="0"/>
    </c:title>
    <c:autoTitleDeleted val="0"/>
    <c:plotArea>
      <c:layout/>
      <c:doughnutChart>
        <c:varyColors val="1"/>
        <c:ser>
          <c:idx val="2"/>
          <c:order val="0"/>
          <c:dPt>
            <c:idx val="1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2-FDBD-45B0-9BB9-8FD0FDADDEB0}"/>
              </c:ext>
            </c:extLst>
          </c:dPt>
          <c:dPt>
            <c:idx val="2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3-FDBD-45B0-9BB9-8FD0FDADDEB0}"/>
              </c:ext>
            </c:extLst>
          </c:dPt>
          <c:dPt>
            <c:idx val="3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4-FDBD-45B0-9BB9-8FD0FDADDEB0}"/>
              </c:ext>
            </c:extLst>
          </c:dPt>
          <c:dPt>
            <c:idx val="4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5-FDBD-45B0-9BB9-8FD0FDADDEB0}"/>
              </c:ext>
            </c:extLst>
          </c:dPt>
          <c:dPt>
            <c:idx val="5"/>
            <c:bubble3D val="0"/>
            <c:spPr>
              <a:solidFill>
                <a:srgbClr val="F0948F"/>
              </a:solidFill>
            </c:spPr>
            <c:extLst>
              <c:ext xmlns:c16="http://schemas.microsoft.com/office/drawing/2014/chart" uri="{C3380CC4-5D6E-409C-BE32-E72D297353CC}">
                <c16:uniqueId val="{00000006-FDBD-45B0-9BB9-8FD0FDADDEB0}"/>
              </c:ext>
            </c:extLst>
          </c:dPt>
          <c:dPt>
            <c:idx val="6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7-FDBD-45B0-9BB9-8FD0FDADDEB0}"/>
              </c:ext>
            </c:extLst>
          </c:dPt>
          <c:dPt>
            <c:idx val="7"/>
            <c:bubble3D val="0"/>
            <c:spPr>
              <a:solidFill>
                <a:srgbClr val="F7C9C7"/>
              </a:solidFill>
            </c:spPr>
            <c:extLst>
              <c:ext xmlns:c16="http://schemas.microsoft.com/office/drawing/2014/chart" uri="{C3380CC4-5D6E-409C-BE32-E72D297353CC}">
                <c16:uniqueId val="{00000001-BB62-42FB-AB2E-3CF66C943477}"/>
              </c:ext>
            </c:extLst>
          </c:dPt>
          <c:cat>
            <c:strRef>
              <c:f>'7.12'!$J$19:$J$26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'7.12'!$K$19:$K$26</c:f>
              <c:numCache>
                <c:formatCode>General</c:formatCode>
                <c:ptCount val="8"/>
                <c:pt idx="0">
                  <c:v>0</c:v>
                </c:pt>
                <c:pt idx="1">
                  <c:v>1320162.3319999997</c:v>
                </c:pt>
                <c:pt idx="2">
                  <c:v>0</c:v>
                </c:pt>
                <c:pt idx="3">
                  <c:v>102011.31500000002</c:v>
                </c:pt>
                <c:pt idx="4">
                  <c:v>304192.22399999999</c:v>
                </c:pt>
                <c:pt idx="5">
                  <c:v>8729.59</c:v>
                </c:pt>
                <c:pt idx="6">
                  <c:v>2041.1589999999999</c:v>
                </c:pt>
                <c:pt idx="7">
                  <c:v>29049.853000000003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B62-42FB-AB2E-3CF66C9434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</a:t>
            </a:r>
            <a:r>
              <a:rPr lang="cs-CZ" sz="1000" baseline="0">
                <a:solidFill>
                  <a:srgbClr val="233060"/>
                </a:solidFill>
              </a:rPr>
              <a:t> spotřebě elektřiny </a:t>
            </a:r>
            <a:r>
              <a:rPr lang="cs-CZ" sz="1000">
                <a:solidFill>
                  <a:srgbClr val="233060"/>
                </a:solidFill>
              </a:rPr>
              <a:t>v ČR</a:t>
            </a:r>
          </a:p>
        </c:rich>
      </c:tx>
      <c:layout>
        <c:manualLayout>
          <c:xMode val="edge"/>
          <c:yMode val="edge"/>
          <c:x val="1.0959383753501486E-3"/>
          <c:y val="4.624277456647398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1833536585365854"/>
          <c:y val="0.24277456647398843"/>
          <c:w val="0.607394647696477"/>
          <c:h val="0.58782273603082846"/>
        </c:manualLayout>
      </c:layout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'7.12'!$H$19:$H$22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'7.12'!$I$19:$I$22</c:f>
              <c:numCache>
                <c:formatCode>0.0%</c:formatCode>
                <c:ptCount val="4"/>
                <c:pt idx="0">
                  <c:v>0.10729054885953891</c:v>
                </c:pt>
                <c:pt idx="1">
                  <c:v>0.12762877660238059</c:v>
                </c:pt>
                <c:pt idx="2">
                  <c:v>0.12998485666350129</c:v>
                </c:pt>
                <c:pt idx="3">
                  <c:v>0.18761409431348533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36-4BA5-8844-C64FABB4A0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7887616"/>
        <c:axId val="167889152"/>
      </c:barChart>
      <c:catAx>
        <c:axId val="167887616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7889152"/>
        <c:crosses val="autoZero"/>
        <c:auto val="1"/>
        <c:lblAlgn val="ctr"/>
        <c:lblOffset val="100"/>
        <c:noMultiLvlLbl val="0"/>
      </c:catAx>
      <c:valAx>
        <c:axId val="167889152"/>
        <c:scaling>
          <c:orientation val="minMax"/>
          <c:max val="1"/>
        </c:scaling>
        <c:delete val="0"/>
        <c:axPos val="t"/>
        <c:majorGridlines/>
        <c:numFmt formatCode="0%" sourceLinked="0"/>
        <c:majorTickMark val="out"/>
        <c:minorTickMark val="none"/>
        <c:tickLblPos val="high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7887616"/>
        <c:crosses val="autoZero"/>
        <c:crossBetween val="between"/>
        <c:majorUnit val="0.2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 instalovaném výkonu v ČR</a:t>
            </a:r>
          </a:p>
        </c:rich>
      </c:tx>
      <c:layout>
        <c:manualLayout>
          <c:xMode val="edge"/>
          <c:yMode val="edge"/>
          <c:x val="3.5346543220558897E-3"/>
          <c:y val="3.0534351145038167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'7.12'!$H$31:$H$38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'7.12'!$I$31:$I$38</c:f>
              <c:numCache>
                <c:formatCode>0.0%</c:formatCode>
                <c:ptCount val="8"/>
                <c:pt idx="0">
                  <c:v>0</c:v>
                </c:pt>
                <c:pt idx="1">
                  <c:v>0.12160359314726919</c:v>
                </c:pt>
                <c:pt idx="2">
                  <c:v>0</c:v>
                </c:pt>
                <c:pt idx="3">
                  <c:v>0.19896176988850109</c:v>
                </c:pt>
                <c:pt idx="4">
                  <c:v>0.58292688712797724</c:v>
                </c:pt>
                <c:pt idx="5">
                  <c:v>3.8412291933418691E-2</c:v>
                </c:pt>
                <c:pt idx="6">
                  <c:v>1.7663847971667694E-2</c:v>
                </c:pt>
                <c:pt idx="7">
                  <c:v>0.11717126473306823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ED-421D-A850-0046483E8B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7979264"/>
        <c:axId val="167989248"/>
      </c:barChart>
      <c:catAx>
        <c:axId val="16797926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7989248"/>
        <c:crosses val="autoZero"/>
        <c:auto val="1"/>
        <c:lblAlgn val="ctr"/>
        <c:lblOffset val="100"/>
        <c:noMultiLvlLbl val="0"/>
      </c:catAx>
      <c:valAx>
        <c:axId val="167989248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7979264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Výroba elektřiny brutto (GWh)</a:t>
            </a:r>
          </a:p>
        </c:rich>
      </c:tx>
      <c:layout>
        <c:manualLayout>
          <c:xMode val="edge"/>
          <c:yMode val="edge"/>
          <c:x val="4.965132496513253E-3"/>
          <c:y val="3.054353054353054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5540567389235707"/>
          <c:y val="0.16035353535353536"/>
          <c:w val="0.73304054124708518"/>
          <c:h val="0.7277553310886644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'7.12'!$J$31</c:f>
              <c:strCache>
                <c:ptCount val="1"/>
                <c:pt idx="0">
                  <c:v>JE</c:v>
                </c:pt>
              </c:strCache>
            </c:strRef>
          </c:tx>
          <c:invertIfNegative val="0"/>
          <c:cat>
            <c:strRef>
              <c:f>'7.12'!$K$30:$M$30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'7.12'!$K$31:$M$31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17-4596-90EC-B6BCE26627C1}"/>
            </c:ext>
          </c:extLst>
        </c:ser>
        <c:ser>
          <c:idx val="1"/>
          <c:order val="1"/>
          <c:tx>
            <c:strRef>
              <c:f>'7.12'!$J$32</c:f>
              <c:strCache>
                <c:ptCount val="1"/>
                <c:pt idx="0">
                  <c:v>PE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'7.12'!$K$30:$M$30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'7.12'!$K$32:$M$32</c:f>
              <c:numCache>
                <c:formatCode>#\ ##0.0</c:formatCode>
                <c:ptCount val="3"/>
                <c:pt idx="0">
                  <c:v>383961.33099999989</c:v>
                </c:pt>
                <c:pt idx="1">
                  <c:v>460641.9059999999</c:v>
                </c:pt>
                <c:pt idx="2">
                  <c:v>475559.09499999997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F17-4596-90EC-B6BCE26627C1}"/>
            </c:ext>
          </c:extLst>
        </c:ser>
        <c:ser>
          <c:idx val="2"/>
          <c:order val="2"/>
          <c:tx>
            <c:strRef>
              <c:f>'7.12'!$J$33</c:f>
              <c:strCache>
                <c:ptCount val="1"/>
                <c:pt idx="0">
                  <c:v>PPE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'7.12'!$K$30:$M$30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'7.12'!$K$33:$M$33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F17-4596-90EC-B6BCE26627C1}"/>
            </c:ext>
          </c:extLst>
        </c:ser>
        <c:ser>
          <c:idx val="3"/>
          <c:order val="3"/>
          <c:tx>
            <c:strRef>
              <c:f>'7.12'!$J$34</c:f>
              <c:strCache>
                <c:ptCount val="1"/>
                <c:pt idx="0">
                  <c:v>PSE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'7.12'!$K$30:$M$30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'7.12'!$K$34:$M$34</c:f>
              <c:numCache>
                <c:formatCode>#\ ##0.0</c:formatCode>
                <c:ptCount val="3"/>
                <c:pt idx="0">
                  <c:v>31705.633000000013</c:v>
                </c:pt>
                <c:pt idx="1">
                  <c:v>34225.050999999999</c:v>
                </c:pt>
                <c:pt idx="2">
                  <c:v>36080.631000000008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F17-4596-90EC-B6BCE26627C1}"/>
            </c:ext>
          </c:extLst>
        </c:ser>
        <c:ser>
          <c:idx val="4"/>
          <c:order val="4"/>
          <c:tx>
            <c:strRef>
              <c:f>'7.12'!$J$35</c:f>
              <c:strCache>
                <c:ptCount val="1"/>
                <c:pt idx="0">
                  <c:v>VE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strRef>
              <c:f>'7.12'!$K$30:$M$30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'7.12'!$K$35:$M$35</c:f>
              <c:numCache>
                <c:formatCode>#\ ##0.0</c:formatCode>
                <c:ptCount val="3"/>
                <c:pt idx="0">
                  <c:v>81924.611000000004</c:v>
                </c:pt>
                <c:pt idx="1">
                  <c:v>89645.33</c:v>
                </c:pt>
                <c:pt idx="2">
                  <c:v>132622.283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F17-4596-90EC-B6BCE26627C1}"/>
            </c:ext>
          </c:extLst>
        </c:ser>
        <c:ser>
          <c:idx val="5"/>
          <c:order val="5"/>
          <c:tx>
            <c:strRef>
              <c:f>'7.12'!$J$36</c:f>
              <c:strCache>
                <c:ptCount val="1"/>
                <c:pt idx="0">
                  <c:v>PVE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'7.12'!$K$30:$M$30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'7.12'!$K$36:$M$36</c:f>
              <c:numCache>
                <c:formatCode>#\ ##0.0</c:formatCode>
                <c:ptCount val="3"/>
                <c:pt idx="0">
                  <c:v>0.49</c:v>
                </c:pt>
                <c:pt idx="1">
                  <c:v>3427.86</c:v>
                </c:pt>
                <c:pt idx="2">
                  <c:v>5301.24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F17-4596-90EC-B6BCE26627C1}"/>
            </c:ext>
          </c:extLst>
        </c:ser>
        <c:ser>
          <c:idx val="6"/>
          <c:order val="6"/>
          <c:tx>
            <c:strRef>
              <c:f>'7.12'!$J$37</c:f>
              <c:strCache>
                <c:ptCount val="1"/>
                <c:pt idx="0">
                  <c:v>VTE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strRef>
              <c:f>'7.12'!$K$30:$M$30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'7.12'!$K$37:$M$37</c:f>
              <c:numCache>
                <c:formatCode>#\ ##0.0</c:formatCode>
                <c:ptCount val="3"/>
                <c:pt idx="0">
                  <c:v>548.80500000000006</c:v>
                </c:pt>
                <c:pt idx="1">
                  <c:v>764.05399999999997</c:v>
                </c:pt>
                <c:pt idx="2">
                  <c:v>728.3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F17-4596-90EC-B6BCE26627C1}"/>
            </c:ext>
          </c:extLst>
        </c:ser>
        <c:ser>
          <c:idx val="7"/>
          <c:order val="7"/>
          <c:tx>
            <c:strRef>
              <c:f>'7.12'!$J$38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'7.12'!$K$30:$M$30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'7.12'!$K$38:$M$38</c:f>
              <c:numCache>
                <c:formatCode>#\ ##0.0</c:formatCode>
                <c:ptCount val="3"/>
                <c:pt idx="0">
                  <c:v>17461.820999999982</c:v>
                </c:pt>
                <c:pt idx="1">
                  <c:v>7377.8140000000221</c:v>
                </c:pt>
                <c:pt idx="2">
                  <c:v>4210.2180000000008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F17-4596-90EC-B6BCE26627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8313216"/>
        <c:axId val="168314752"/>
      </c:barChart>
      <c:catAx>
        <c:axId val="1683132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8314752"/>
        <c:crosses val="autoZero"/>
        <c:auto val="1"/>
        <c:lblAlgn val="ctr"/>
        <c:lblOffset val="100"/>
        <c:noMultiLvlLbl val="0"/>
      </c:catAx>
      <c:valAx>
        <c:axId val="168314752"/>
        <c:scaling>
          <c:orientation val="minMax"/>
          <c:max val="700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8313216"/>
        <c:crosses val="autoZero"/>
        <c:crossBetween val="between"/>
        <c:majorUnit val="100000"/>
        <c:dispUnits>
          <c:builtInUnit val="thousands"/>
        </c:dispUnits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</a:t>
            </a:r>
            <a:r>
              <a:rPr lang="cs-CZ" sz="1000" baseline="0">
                <a:solidFill>
                  <a:srgbClr val="233060"/>
                </a:solidFill>
              </a:rPr>
              <a:t> výrobě elektřiny brutto </a:t>
            </a:r>
            <a:r>
              <a:rPr lang="cs-CZ" sz="1000">
                <a:solidFill>
                  <a:srgbClr val="233060"/>
                </a:solidFill>
              </a:rPr>
              <a:t>v ČR</a:t>
            </a:r>
          </a:p>
        </c:rich>
      </c:tx>
      <c:layout>
        <c:manualLayout>
          <c:xMode val="edge"/>
          <c:yMode val="edge"/>
          <c:x val="2.2827968155071047E-3"/>
          <c:y val="3.0543530543530543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'7.12'!$L$19:$L$26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'7.12'!$M$19:$M$26</c:f>
              <c:numCache>
                <c:formatCode>0.0%</c:formatCode>
                <c:ptCount val="8"/>
                <c:pt idx="0">
                  <c:v>0</c:v>
                </c:pt>
                <c:pt idx="1">
                  <c:v>0.13333125172284011</c:v>
                </c:pt>
                <c:pt idx="2">
                  <c:v>0</c:v>
                </c:pt>
                <c:pt idx="3">
                  <c:v>0.10169934402455783</c:v>
                </c:pt>
                <c:pt idx="4">
                  <c:v>0.50777089524011521</c:v>
                </c:pt>
                <c:pt idx="5">
                  <c:v>2.8522111147033159E-2</c:v>
                </c:pt>
                <c:pt idx="6">
                  <c:v>8.4750330339648638E-3</c:v>
                </c:pt>
                <c:pt idx="7">
                  <c:v>0.11166107790854612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A87-4087-8A20-9E6BC63E5D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8331520"/>
        <c:axId val="168341504"/>
      </c:barChart>
      <c:catAx>
        <c:axId val="16833152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8341504"/>
        <c:crosses val="autoZero"/>
        <c:auto val="1"/>
        <c:lblAlgn val="ctr"/>
        <c:lblOffset val="100"/>
        <c:noMultiLvlLbl val="0"/>
      </c:catAx>
      <c:valAx>
        <c:axId val="168341504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8331520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A638-4FFB-AB53-574F2F0304DB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A638-4FFB-AB53-574F2F0304DB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A638-4FFB-AB53-574F2F0304DB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A638-4FFB-AB53-574F2F0304DB}"/>
            </c:ext>
          </c:extLst>
        </c:ser>
        <c:ser>
          <c:idx val="4"/>
          <c:order val="4"/>
          <c:tx>
            <c:strRef>
              <c:f>'4.3'!$A$25</c:f>
              <c:strCache>
                <c:ptCount val="1"/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A638-4FFB-AB53-574F2F0304DB}"/>
            </c:ext>
          </c:extLst>
        </c:ser>
        <c:ser>
          <c:idx val="5"/>
          <c:order val="5"/>
          <c:tx>
            <c:strRef>
              <c:f>'4.3'!$A$26</c:f>
              <c:strCache>
                <c:ptCount val="1"/>
              </c:strCache>
            </c:strRef>
          </c:tx>
          <c:spPr>
            <a:solidFill>
              <a:srgbClr val="F0948F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A638-4FFB-AB53-574F2F0304DB}"/>
            </c:ext>
          </c:extLst>
        </c:ser>
        <c:ser>
          <c:idx val="6"/>
          <c:order val="6"/>
          <c:tx>
            <c:strRef>
              <c:f>'4.3'!$A$27</c:f>
              <c:strCache>
                <c:ptCount val="1"/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A638-4FFB-AB53-574F2F0304DB}"/>
            </c:ext>
          </c:extLst>
        </c:ser>
        <c:ser>
          <c:idx val="7"/>
          <c:order val="7"/>
          <c:tx>
            <c:strRef>
              <c:f>'4.3'!$A$28</c:f>
              <c:strCache>
                <c:ptCount val="1"/>
              </c:strCache>
            </c:strRef>
          </c:tx>
          <c:spPr>
            <a:solidFill>
              <a:srgbClr val="F7C9C7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A638-4FFB-AB53-574F2F0304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8137088"/>
        <c:axId val="168138624"/>
      </c:barChart>
      <c:catAx>
        <c:axId val="1681370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8138624"/>
        <c:crosses val="autoZero"/>
        <c:auto val="1"/>
        <c:lblAlgn val="ctr"/>
        <c:lblOffset val="100"/>
        <c:noMultiLvlLbl val="0"/>
      </c:catAx>
      <c:valAx>
        <c:axId val="16813862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8137088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technologií na v</a:t>
            </a:r>
            <a:r>
              <a:rPr lang="en-US" sz="1000">
                <a:solidFill>
                  <a:srgbClr val="233060"/>
                </a:solidFill>
              </a:rPr>
              <a:t>ýrob</a:t>
            </a:r>
            <a:r>
              <a:rPr lang="cs-CZ" sz="1000">
                <a:solidFill>
                  <a:srgbClr val="233060"/>
                </a:solidFill>
              </a:rPr>
              <a:t>ě</a:t>
            </a:r>
            <a:r>
              <a:rPr lang="en-US" sz="1000">
                <a:solidFill>
                  <a:srgbClr val="233060"/>
                </a:solidFill>
              </a:rPr>
              <a:t> elektřiny brutto</a:t>
            </a:r>
          </a:p>
        </c:rich>
      </c:tx>
      <c:layout>
        <c:manualLayout>
          <c:xMode val="edge"/>
          <c:yMode val="edge"/>
          <c:x val="5.5355547673921262E-3"/>
          <c:y val="4.9689440993788817E-2"/>
        </c:manualLayout>
      </c:layout>
      <c:overlay val="0"/>
    </c:title>
    <c:autoTitleDeleted val="0"/>
    <c:plotArea>
      <c:layout/>
      <c:doughnutChart>
        <c:varyColors val="1"/>
        <c:ser>
          <c:idx val="2"/>
          <c:order val="0"/>
          <c:dPt>
            <c:idx val="0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02-E6D1-4935-8A54-9BF3F09788F3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3-E6D1-4935-8A54-9BF3F09788F3}"/>
              </c:ext>
            </c:extLst>
          </c:dPt>
          <c:dPt>
            <c:idx val="2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4-E6D1-4935-8A54-9BF3F09788F3}"/>
              </c:ext>
            </c:extLst>
          </c:dPt>
          <c:dPt>
            <c:idx val="3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5-E6D1-4935-8A54-9BF3F09788F3}"/>
              </c:ext>
            </c:extLst>
          </c:dPt>
          <c:dPt>
            <c:idx val="4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6-E6D1-4935-8A54-9BF3F09788F3}"/>
              </c:ext>
            </c:extLst>
          </c:dPt>
          <c:dPt>
            <c:idx val="5"/>
            <c:bubble3D val="0"/>
            <c:spPr>
              <a:solidFill>
                <a:srgbClr val="F0948F"/>
              </a:solidFill>
            </c:spPr>
            <c:extLst>
              <c:ext xmlns:c16="http://schemas.microsoft.com/office/drawing/2014/chart" uri="{C3380CC4-5D6E-409C-BE32-E72D297353CC}">
                <c16:uniqueId val="{00000007-E6D1-4935-8A54-9BF3F09788F3}"/>
              </c:ext>
            </c:extLst>
          </c:dPt>
          <c:dPt>
            <c:idx val="6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8-E6D1-4935-8A54-9BF3F09788F3}"/>
              </c:ext>
            </c:extLst>
          </c:dPt>
          <c:dPt>
            <c:idx val="7"/>
            <c:bubble3D val="0"/>
            <c:spPr>
              <a:solidFill>
                <a:srgbClr val="F7C9C7"/>
              </a:solidFill>
            </c:spPr>
            <c:extLst>
              <c:ext xmlns:c16="http://schemas.microsoft.com/office/drawing/2014/chart" uri="{C3380CC4-5D6E-409C-BE32-E72D297353CC}">
                <c16:uniqueId val="{00000001-8064-465B-BF08-40BB9614C027}"/>
              </c:ext>
            </c:extLst>
          </c:dPt>
          <c:cat>
            <c:strRef>
              <c:f>'7.13'!$J$19:$J$26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'7.13'!$K$19:$K$26</c:f>
              <c:numCache>
                <c:formatCode>General</c:formatCode>
                <c:ptCount val="8"/>
                <c:pt idx="0">
                  <c:v>0</c:v>
                </c:pt>
                <c:pt idx="1">
                  <c:v>5442063.3119999999</c:v>
                </c:pt>
                <c:pt idx="2">
                  <c:v>298860.76</c:v>
                </c:pt>
                <c:pt idx="3">
                  <c:v>43839.957000000009</c:v>
                </c:pt>
                <c:pt idx="4">
                  <c:v>79222.625</c:v>
                </c:pt>
                <c:pt idx="5">
                  <c:v>0</c:v>
                </c:pt>
                <c:pt idx="6">
                  <c:v>66184.683000000005</c:v>
                </c:pt>
                <c:pt idx="7">
                  <c:v>17380.815999999981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064-465B-BF08-40BB9614C0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Výroba elektřiny brutto - PVE (MWh)</a:t>
            </a:r>
          </a:p>
        </c:rich>
      </c:tx>
      <c:layout>
        <c:manualLayout>
          <c:xMode val="edge"/>
          <c:yMode val="edge"/>
          <c:x val="2.6837253255549243E-3"/>
          <c:y val="3.9585443777760458E-2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2"/>
          <c:order val="0"/>
          <c:spPr>
            <a:solidFill>
              <a:schemeClr val="accent1"/>
            </a:solidFill>
          </c:spPr>
          <c:invertIfNegative val="0"/>
          <c:cat>
            <c:strRef>
              <c:f>'4.3'!$E$15:$G$15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'4.3'!$E$17:$G$17</c:f>
              <c:numCache>
                <c:formatCode>#\ ##0.0</c:formatCode>
                <c:ptCount val="3"/>
                <c:pt idx="0">
                  <c:v>102325.36</c:v>
                </c:pt>
                <c:pt idx="1">
                  <c:v>100287.91</c:v>
                </c:pt>
                <c:pt idx="2">
                  <c:v>103450.68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B7-468A-8AE2-8DD4995022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35488640"/>
        <c:axId val="135490176"/>
      </c:barChart>
      <c:catAx>
        <c:axId val="1354886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35490176"/>
        <c:crosses val="autoZero"/>
        <c:auto val="1"/>
        <c:lblAlgn val="ctr"/>
        <c:lblOffset val="100"/>
        <c:noMultiLvlLbl val="0"/>
      </c:catAx>
      <c:valAx>
        <c:axId val="135490176"/>
        <c:scaling>
          <c:orientation val="minMax"/>
          <c:max val="120000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35488640"/>
        <c:crosses val="autoZero"/>
        <c:crossBetween val="between"/>
        <c:majorUnit val="30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</a:t>
            </a:r>
            <a:r>
              <a:rPr lang="cs-CZ" sz="1000" baseline="0">
                <a:solidFill>
                  <a:srgbClr val="233060"/>
                </a:solidFill>
              </a:rPr>
              <a:t> spotřebě elektřiny </a:t>
            </a:r>
            <a:r>
              <a:rPr lang="cs-CZ" sz="1000">
                <a:solidFill>
                  <a:srgbClr val="233060"/>
                </a:solidFill>
              </a:rPr>
              <a:t>v ČR</a:t>
            </a:r>
          </a:p>
        </c:rich>
      </c:tx>
      <c:layout>
        <c:manualLayout>
          <c:xMode val="edge"/>
          <c:yMode val="edge"/>
          <c:x val="1.0959383753501486E-3"/>
          <c:y val="4.624277456647398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1833536585365854"/>
          <c:y val="0.24277456647398843"/>
          <c:w val="0.60309247967479673"/>
          <c:h val="0.58782273603082846"/>
        </c:manualLayout>
      </c:layout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'7.13'!$H$19:$H$22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'7.13'!$I$19:$I$22</c:f>
              <c:numCache>
                <c:formatCode>0.0%</c:formatCode>
                <c:ptCount val="4"/>
                <c:pt idx="0">
                  <c:v>0.27075585998007368</c:v>
                </c:pt>
                <c:pt idx="1">
                  <c:v>6.9757918692485613E-2</c:v>
                </c:pt>
                <c:pt idx="2">
                  <c:v>6.8802993270003762E-2</c:v>
                </c:pt>
                <c:pt idx="3">
                  <c:v>6.9472693272977198E-2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4A-42E9-B503-949B33000B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8253312"/>
        <c:axId val="168254848"/>
      </c:barChart>
      <c:catAx>
        <c:axId val="168253312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8254848"/>
        <c:crosses val="autoZero"/>
        <c:auto val="1"/>
        <c:lblAlgn val="ctr"/>
        <c:lblOffset val="100"/>
        <c:noMultiLvlLbl val="0"/>
      </c:catAx>
      <c:valAx>
        <c:axId val="168254848"/>
        <c:scaling>
          <c:orientation val="minMax"/>
          <c:max val="1"/>
        </c:scaling>
        <c:delete val="0"/>
        <c:axPos val="t"/>
        <c:majorGridlines/>
        <c:numFmt formatCode="0%" sourceLinked="0"/>
        <c:majorTickMark val="out"/>
        <c:minorTickMark val="none"/>
        <c:tickLblPos val="high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8253312"/>
        <c:crosses val="autoZero"/>
        <c:crossBetween val="between"/>
        <c:majorUnit val="0.2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 instalovaném výkonu v ČR</a:t>
            </a:r>
          </a:p>
        </c:rich>
      </c:tx>
      <c:layout>
        <c:manualLayout>
          <c:xMode val="edge"/>
          <c:yMode val="edge"/>
          <c:x val="3.5346543220558897E-3"/>
          <c:y val="3.0534351145038167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'7.13'!$H$31:$H$38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'7.13'!$I$31:$I$38</c:f>
              <c:numCache>
                <c:formatCode>0.0%</c:formatCode>
                <c:ptCount val="8"/>
                <c:pt idx="0">
                  <c:v>0</c:v>
                </c:pt>
                <c:pt idx="1">
                  <c:v>0.42596127869473077</c:v>
                </c:pt>
                <c:pt idx="2">
                  <c:v>0.61972863953061974</c:v>
                </c:pt>
                <c:pt idx="3">
                  <c:v>5.373952140078183E-2</c:v>
                </c:pt>
                <c:pt idx="4">
                  <c:v>6.9750428758346306E-2</c:v>
                </c:pt>
                <c:pt idx="5">
                  <c:v>0</c:v>
                </c:pt>
                <c:pt idx="6">
                  <c:v>0.25367670482143545</c:v>
                </c:pt>
                <c:pt idx="7">
                  <c:v>8.1215398890238683E-2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69-4D48-BF02-7EEEAF5B78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8271232"/>
        <c:axId val="168428672"/>
      </c:barChart>
      <c:catAx>
        <c:axId val="16827123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8428672"/>
        <c:crosses val="autoZero"/>
        <c:auto val="1"/>
        <c:lblAlgn val="ctr"/>
        <c:lblOffset val="100"/>
        <c:noMultiLvlLbl val="0"/>
      </c:catAx>
      <c:valAx>
        <c:axId val="168428672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8271232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Výroba elektřiny brutto (GWh)</a:t>
            </a:r>
          </a:p>
        </c:rich>
      </c:tx>
      <c:layout>
        <c:manualLayout>
          <c:xMode val="edge"/>
          <c:yMode val="edge"/>
          <c:x val="4.965132496513253E-3"/>
          <c:y val="3.054353054353054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605417322834645"/>
          <c:y val="0.16035353535353536"/>
          <c:w val="0.71327916010498693"/>
          <c:h val="0.7277553310886644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'7.13'!$J$31</c:f>
              <c:strCache>
                <c:ptCount val="1"/>
                <c:pt idx="0">
                  <c:v>JE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'7.13'!$K$30:$M$30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'7.13'!$K$31:$M$31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68-41E7-82FE-E195B5CFBF2C}"/>
            </c:ext>
          </c:extLst>
        </c:ser>
        <c:ser>
          <c:idx val="1"/>
          <c:order val="1"/>
          <c:tx>
            <c:strRef>
              <c:f>'7.13'!$J$32</c:f>
              <c:strCache>
                <c:ptCount val="1"/>
                <c:pt idx="0">
                  <c:v>PE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'7.13'!$K$30:$M$30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'7.13'!$K$32:$M$32</c:f>
              <c:numCache>
                <c:formatCode>#\ ##0.0</c:formatCode>
                <c:ptCount val="3"/>
                <c:pt idx="0">
                  <c:v>1840572.5060000001</c:v>
                </c:pt>
                <c:pt idx="1">
                  <c:v>1793044.1170000001</c:v>
                </c:pt>
                <c:pt idx="2">
                  <c:v>1808446.689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A68-41E7-82FE-E195B5CFBF2C}"/>
            </c:ext>
          </c:extLst>
        </c:ser>
        <c:ser>
          <c:idx val="2"/>
          <c:order val="2"/>
          <c:tx>
            <c:strRef>
              <c:f>'7.13'!$J$33</c:f>
              <c:strCache>
                <c:ptCount val="1"/>
                <c:pt idx="0">
                  <c:v>PPE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'7.13'!$K$30:$M$30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'7.13'!$K$33:$M$33</c:f>
              <c:numCache>
                <c:formatCode>#\ ##0.0</c:formatCode>
                <c:ptCount val="3"/>
                <c:pt idx="0">
                  <c:v>133612.76999999999</c:v>
                </c:pt>
                <c:pt idx="1">
                  <c:v>56219.29</c:v>
                </c:pt>
                <c:pt idx="2">
                  <c:v>109028.7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A68-41E7-82FE-E195B5CFBF2C}"/>
            </c:ext>
          </c:extLst>
        </c:ser>
        <c:ser>
          <c:idx val="3"/>
          <c:order val="3"/>
          <c:tx>
            <c:strRef>
              <c:f>'7.13'!$J$34</c:f>
              <c:strCache>
                <c:ptCount val="1"/>
                <c:pt idx="0">
                  <c:v>PSE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'7.13'!$K$30:$M$30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'7.13'!$K$34:$M$34</c:f>
              <c:numCache>
                <c:formatCode>#\ ##0.0</c:formatCode>
                <c:ptCount val="3"/>
                <c:pt idx="0">
                  <c:v>12610.950000000004</c:v>
                </c:pt>
                <c:pt idx="1">
                  <c:v>16108.648000000003</c:v>
                </c:pt>
                <c:pt idx="2">
                  <c:v>15120.359000000004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A68-41E7-82FE-E195B5CFBF2C}"/>
            </c:ext>
          </c:extLst>
        </c:ser>
        <c:ser>
          <c:idx val="4"/>
          <c:order val="4"/>
          <c:tx>
            <c:strRef>
              <c:f>'7.13'!$J$35</c:f>
              <c:strCache>
                <c:ptCount val="1"/>
                <c:pt idx="0">
                  <c:v>VE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strRef>
              <c:f>'7.13'!$K$30:$M$30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'7.13'!$K$35:$M$35</c:f>
              <c:numCache>
                <c:formatCode>#\ ##0.0</c:formatCode>
                <c:ptCount val="3"/>
                <c:pt idx="0">
                  <c:v>22466.293999999998</c:v>
                </c:pt>
                <c:pt idx="1">
                  <c:v>29448.477999999996</c:v>
                </c:pt>
                <c:pt idx="2">
                  <c:v>27307.852999999996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A68-41E7-82FE-E195B5CFBF2C}"/>
            </c:ext>
          </c:extLst>
        </c:ser>
        <c:ser>
          <c:idx val="5"/>
          <c:order val="5"/>
          <c:tx>
            <c:strRef>
              <c:f>'7.13'!$J$36</c:f>
              <c:strCache>
                <c:ptCount val="1"/>
                <c:pt idx="0">
                  <c:v>PVE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'7.13'!$K$30:$M$30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'7.13'!$K$36:$M$36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A68-41E7-82FE-E195B5CFBF2C}"/>
            </c:ext>
          </c:extLst>
        </c:ser>
        <c:ser>
          <c:idx val="6"/>
          <c:order val="6"/>
          <c:tx>
            <c:strRef>
              <c:f>'7.13'!$J$37</c:f>
              <c:strCache>
                <c:ptCount val="1"/>
                <c:pt idx="0">
                  <c:v>VTE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strRef>
              <c:f>'7.13'!$K$30:$M$30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'7.13'!$K$37:$M$37</c:f>
              <c:numCache>
                <c:formatCode>#\ ##0.0</c:formatCode>
                <c:ptCount val="3"/>
                <c:pt idx="0">
                  <c:v>19477.424000000003</c:v>
                </c:pt>
                <c:pt idx="1">
                  <c:v>22710.624</c:v>
                </c:pt>
                <c:pt idx="2">
                  <c:v>23996.634999999998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A68-41E7-82FE-E195B5CFBF2C}"/>
            </c:ext>
          </c:extLst>
        </c:ser>
        <c:ser>
          <c:idx val="7"/>
          <c:order val="7"/>
          <c:tx>
            <c:strRef>
              <c:f>'7.13'!$J$38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'7.13'!$K$30:$M$30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'7.13'!$K$38:$M$38</c:f>
              <c:numCache>
                <c:formatCode>#\ ##0.0</c:formatCode>
                <c:ptCount val="3"/>
                <c:pt idx="0">
                  <c:v>10864.563999999988</c:v>
                </c:pt>
                <c:pt idx="1">
                  <c:v>4257.3439999999955</c:v>
                </c:pt>
                <c:pt idx="2">
                  <c:v>2258.9079999999972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A68-41E7-82FE-E195B5CFBF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8490496"/>
        <c:axId val="168492032"/>
      </c:barChart>
      <c:catAx>
        <c:axId val="1684904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8492032"/>
        <c:crosses val="autoZero"/>
        <c:auto val="1"/>
        <c:lblAlgn val="ctr"/>
        <c:lblOffset val="100"/>
        <c:noMultiLvlLbl val="0"/>
      </c:catAx>
      <c:valAx>
        <c:axId val="168492032"/>
        <c:scaling>
          <c:orientation val="minMax"/>
          <c:max val="2500000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8490496"/>
        <c:crosses val="autoZero"/>
        <c:crossBetween val="between"/>
        <c:majorUnit val="500000"/>
        <c:dispUnits>
          <c:builtInUnit val="thousands"/>
        </c:dispUnits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</a:t>
            </a:r>
            <a:r>
              <a:rPr lang="cs-CZ" sz="1000" baseline="0">
                <a:solidFill>
                  <a:srgbClr val="233060"/>
                </a:solidFill>
              </a:rPr>
              <a:t> výrobě elektřiny brutto </a:t>
            </a:r>
            <a:r>
              <a:rPr lang="cs-CZ" sz="1000">
                <a:solidFill>
                  <a:srgbClr val="233060"/>
                </a:solidFill>
              </a:rPr>
              <a:t>v ČR</a:t>
            </a:r>
          </a:p>
        </c:rich>
      </c:tx>
      <c:layout>
        <c:manualLayout>
          <c:xMode val="edge"/>
          <c:yMode val="edge"/>
          <c:x val="2.2827968155071047E-3"/>
          <c:y val="3.0543530543530543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'7.13'!$L$19:$L$26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'7.13'!$M$19:$M$26</c:f>
              <c:numCache>
                <c:formatCode>0.0%</c:formatCode>
                <c:ptCount val="8"/>
                <c:pt idx="0">
                  <c:v>0</c:v>
                </c:pt>
                <c:pt idx="1">
                  <c:v>0.54962719035063723</c:v>
                </c:pt>
                <c:pt idx="2">
                  <c:v>0.65910214315649351</c:v>
                </c:pt>
                <c:pt idx="3">
                  <c:v>4.3705885655574803E-2</c:v>
                </c:pt>
                <c:pt idx="4">
                  <c:v>0.13224185250548001</c:v>
                </c:pt>
                <c:pt idx="5">
                  <c:v>0</c:v>
                </c:pt>
                <c:pt idx="6">
                  <c:v>0.27480337140197936</c:v>
                </c:pt>
                <c:pt idx="7">
                  <c:v>6.680793357164673E-2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1A-442C-9B51-5F272AD8C9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8775040"/>
        <c:axId val="168780928"/>
      </c:barChart>
      <c:catAx>
        <c:axId val="16877504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8780928"/>
        <c:crosses val="autoZero"/>
        <c:auto val="1"/>
        <c:lblAlgn val="ctr"/>
        <c:lblOffset val="100"/>
        <c:noMultiLvlLbl val="0"/>
      </c:catAx>
      <c:valAx>
        <c:axId val="168780928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8775040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D393-4E52-BCFC-6B495A1AA570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D393-4E52-BCFC-6B495A1AA570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D393-4E52-BCFC-6B495A1AA570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D393-4E52-BCFC-6B495A1AA570}"/>
            </c:ext>
          </c:extLst>
        </c:ser>
        <c:ser>
          <c:idx val="4"/>
          <c:order val="4"/>
          <c:tx>
            <c:strRef>
              <c:f>'4.3'!$A$25</c:f>
              <c:strCache>
                <c:ptCount val="1"/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D393-4E52-BCFC-6B495A1AA570}"/>
            </c:ext>
          </c:extLst>
        </c:ser>
        <c:ser>
          <c:idx val="5"/>
          <c:order val="5"/>
          <c:tx>
            <c:strRef>
              <c:f>'4.3'!$A$26</c:f>
              <c:strCache>
                <c:ptCount val="1"/>
              </c:strCache>
            </c:strRef>
          </c:tx>
          <c:spPr>
            <a:solidFill>
              <a:srgbClr val="F0948F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D393-4E52-BCFC-6B495A1AA570}"/>
            </c:ext>
          </c:extLst>
        </c:ser>
        <c:ser>
          <c:idx val="6"/>
          <c:order val="6"/>
          <c:tx>
            <c:strRef>
              <c:f>'4.3'!$A$27</c:f>
              <c:strCache>
                <c:ptCount val="1"/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D393-4E52-BCFC-6B495A1AA570}"/>
            </c:ext>
          </c:extLst>
        </c:ser>
        <c:ser>
          <c:idx val="7"/>
          <c:order val="7"/>
          <c:tx>
            <c:strRef>
              <c:f>'4.3'!$A$28</c:f>
              <c:strCache>
                <c:ptCount val="1"/>
              </c:strCache>
            </c:strRef>
          </c:tx>
          <c:spPr>
            <a:solidFill>
              <a:srgbClr val="F7C9C7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D393-4E52-BCFC-6B495A1AA5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8891904"/>
        <c:axId val="168893440"/>
      </c:barChart>
      <c:catAx>
        <c:axId val="1688919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8893440"/>
        <c:crosses val="autoZero"/>
        <c:auto val="1"/>
        <c:lblAlgn val="ctr"/>
        <c:lblOffset val="100"/>
        <c:noMultiLvlLbl val="0"/>
      </c:catAx>
      <c:valAx>
        <c:axId val="168893440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8891904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technologií na v</a:t>
            </a:r>
            <a:r>
              <a:rPr lang="en-US" sz="1000">
                <a:solidFill>
                  <a:srgbClr val="233060"/>
                </a:solidFill>
              </a:rPr>
              <a:t>ýrob</a:t>
            </a:r>
            <a:r>
              <a:rPr lang="cs-CZ" sz="1000">
                <a:solidFill>
                  <a:srgbClr val="233060"/>
                </a:solidFill>
              </a:rPr>
              <a:t>ě</a:t>
            </a:r>
            <a:r>
              <a:rPr lang="en-US" sz="1000">
                <a:solidFill>
                  <a:srgbClr val="233060"/>
                </a:solidFill>
              </a:rPr>
              <a:t> elektřiny brutto</a:t>
            </a:r>
          </a:p>
        </c:rich>
      </c:tx>
      <c:layout>
        <c:manualLayout>
          <c:xMode val="edge"/>
          <c:yMode val="edge"/>
          <c:x val="5.5355547673921262E-3"/>
          <c:y val="4.8484848484848485E-2"/>
        </c:manualLayout>
      </c:layout>
      <c:overlay val="0"/>
    </c:title>
    <c:autoTitleDeleted val="0"/>
    <c:plotArea>
      <c:layout/>
      <c:doughnutChart>
        <c:varyColors val="1"/>
        <c:ser>
          <c:idx val="2"/>
          <c:order val="0"/>
          <c:dPt>
            <c:idx val="0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02-DA71-4779-9721-A5BA280AA48D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3-DA71-4779-9721-A5BA280AA48D}"/>
              </c:ext>
            </c:extLst>
          </c:dPt>
          <c:dPt>
            <c:idx val="2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4-DA71-4779-9721-A5BA280AA48D}"/>
              </c:ext>
            </c:extLst>
          </c:dPt>
          <c:dPt>
            <c:idx val="3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5-DA71-4779-9721-A5BA280AA48D}"/>
              </c:ext>
            </c:extLst>
          </c:dPt>
          <c:dPt>
            <c:idx val="4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6-DA71-4779-9721-A5BA280AA48D}"/>
              </c:ext>
            </c:extLst>
          </c:dPt>
          <c:dPt>
            <c:idx val="5"/>
            <c:bubble3D val="0"/>
            <c:spPr>
              <a:solidFill>
                <a:srgbClr val="F0948F"/>
              </a:solidFill>
            </c:spPr>
            <c:extLst>
              <c:ext xmlns:c16="http://schemas.microsoft.com/office/drawing/2014/chart" uri="{C3380CC4-5D6E-409C-BE32-E72D297353CC}">
                <c16:uniqueId val="{00000007-DA71-4779-9721-A5BA280AA48D}"/>
              </c:ext>
            </c:extLst>
          </c:dPt>
          <c:dPt>
            <c:idx val="6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8-DA71-4779-9721-A5BA280AA48D}"/>
              </c:ext>
            </c:extLst>
          </c:dPt>
          <c:dPt>
            <c:idx val="7"/>
            <c:bubble3D val="0"/>
            <c:spPr>
              <a:solidFill>
                <a:srgbClr val="F7C9C7"/>
              </a:solidFill>
            </c:spPr>
            <c:extLst>
              <c:ext xmlns:c16="http://schemas.microsoft.com/office/drawing/2014/chart" uri="{C3380CC4-5D6E-409C-BE32-E72D297353CC}">
                <c16:uniqueId val="{00000001-35B2-436B-AF72-076159DA195B}"/>
              </c:ext>
            </c:extLst>
          </c:dPt>
          <c:cat>
            <c:strRef>
              <c:f>'7.14'!$J$19:$J$26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'7.14'!$K$19:$K$26</c:f>
              <c:numCache>
                <c:formatCode>General</c:formatCode>
                <c:ptCount val="8"/>
                <c:pt idx="0">
                  <c:v>0</c:v>
                </c:pt>
                <c:pt idx="1">
                  <c:v>75981.826000000001</c:v>
                </c:pt>
                <c:pt idx="2">
                  <c:v>0</c:v>
                </c:pt>
                <c:pt idx="3">
                  <c:v>32201.748</c:v>
                </c:pt>
                <c:pt idx="4">
                  <c:v>7286.1840000000011</c:v>
                </c:pt>
                <c:pt idx="5">
                  <c:v>0</c:v>
                </c:pt>
                <c:pt idx="6">
                  <c:v>95.463999999999999</c:v>
                </c:pt>
                <c:pt idx="7">
                  <c:v>21335.881000000008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5B2-436B-AF72-076159DA19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</a:t>
            </a:r>
            <a:r>
              <a:rPr lang="cs-CZ" sz="1000" baseline="0">
                <a:solidFill>
                  <a:srgbClr val="233060"/>
                </a:solidFill>
              </a:rPr>
              <a:t> spotřebě elektřiny </a:t>
            </a:r>
            <a:r>
              <a:rPr lang="cs-CZ" sz="1000">
                <a:solidFill>
                  <a:srgbClr val="233060"/>
                </a:solidFill>
              </a:rPr>
              <a:t>v ČR</a:t>
            </a:r>
          </a:p>
        </c:rich>
      </c:tx>
      <c:layout>
        <c:manualLayout>
          <c:xMode val="edge"/>
          <c:yMode val="edge"/>
          <c:x val="1.0959383753501486E-3"/>
          <c:y val="4.51977401129943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1833536585365854"/>
          <c:y val="0.24277456647398843"/>
          <c:w val="0.61169681571815715"/>
          <c:h val="0.58782273603082846"/>
        </c:manualLayout>
      </c:layout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'7.14'!$H$19:$H$22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'7.14'!$I$19:$I$22</c:f>
              <c:numCache>
                <c:formatCode>0.0%</c:formatCode>
                <c:ptCount val="4"/>
                <c:pt idx="0">
                  <c:v>7.2120517351515659E-2</c:v>
                </c:pt>
                <c:pt idx="1">
                  <c:v>4.3453154213955486E-2</c:v>
                </c:pt>
                <c:pt idx="2">
                  <c:v>4.6557567633743732E-2</c:v>
                </c:pt>
                <c:pt idx="3">
                  <c:v>4.7942408848495932E-2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32-49B9-94BF-6742305EDF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4206464"/>
        <c:axId val="164208000"/>
      </c:barChart>
      <c:catAx>
        <c:axId val="164206464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4208000"/>
        <c:crosses val="autoZero"/>
        <c:auto val="1"/>
        <c:lblAlgn val="ctr"/>
        <c:lblOffset val="100"/>
        <c:noMultiLvlLbl val="0"/>
      </c:catAx>
      <c:valAx>
        <c:axId val="164208000"/>
        <c:scaling>
          <c:orientation val="minMax"/>
          <c:max val="1"/>
        </c:scaling>
        <c:delete val="0"/>
        <c:axPos val="t"/>
        <c:majorGridlines/>
        <c:numFmt formatCode="0%" sourceLinked="0"/>
        <c:majorTickMark val="out"/>
        <c:minorTickMark val="none"/>
        <c:tickLblPos val="high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4206464"/>
        <c:crosses val="autoZero"/>
        <c:crossBetween val="between"/>
        <c:majorUnit val="0.2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 instalovaném výkonu v ČR</a:t>
            </a:r>
          </a:p>
        </c:rich>
      </c:tx>
      <c:layout>
        <c:manualLayout>
          <c:xMode val="edge"/>
          <c:yMode val="edge"/>
          <c:x val="3.5346543220558897E-3"/>
          <c:y val="3.0534351145038167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'7.14'!$H$31:$H$38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'7.14'!$I$31:$I$38</c:f>
              <c:numCache>
                <c:formatCode>0.0%</c:formatCode>
                <c:ptCount val="8"/>
                <c:pt idx="0">
                  <c:v>0</c:v>
                </c:pt>
                <c:pt idx="1">
                  <c:v>1.3899755422495576E-2</c:v>
                </c:pt>
                <c:pt idx="2">
                  <c:v>0</c:v>
                </c:pt>
                <c:pt idx="3">
                  <c:v>3.4397964978569506E-2</c:v>
                </c:pt>
                <c:pt idx="4">
                  <c:v>6.8604409211753606E-3</c:v>
                </c:pt>
                <c:pt idx="5">
                  <c:v>0</c:v>
                </c:pt>
                <c:pt idx="6">
                  <c:v>6.5757210351178555E-4</c:v>
                </c:pt>
                <c:pt idx="7">
                  <c:v>7.6856706066283226E-2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58-4138-9206-343A806036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8189312"/>
        <c:axId val="164959360"/>
      </c:barChart>
      <c:catAx>
        <c:axId val="16818931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4959360"/>
        <c:crosses val="autoZero"/>
        <c:auto val="1"/>
        <c:lblAlgn val="ctr"/>
        <c:lblOffset val="100"/>
        <c:noMultiLvlLbl val="0"/>
      </c:catAx>
      <c:valAx>
        <c:axId val="164959360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8189312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Výroba elektřiny brutto (GWh)</a:t>
            </a:r>
          </a:p>
        </c:rich>
      </c:tx>
      <c:layout>
        <c:manualLayout>
          <c:xMode val="edge"/>
          <c:yMode val="edge"/>
          <c:x val="4.965132496513253E-3"/>
          <c:y val="3.054353054353054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830729492146814"/>
          <c:y val="0.16035353535353536"/>
          <c:w val="0.77116360454943134"/>
          <c:h val="0.7277553310886644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'7.14'!$J$31</c:f>
              <c:strCache>
                <c:ptCount val="1"/>
                <c:pt idx="0">
                  <c:v>JE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'7.14'!$K$30:$M$30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'7.14'!$K$31:$M$31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2A-4CFB-8AE6-A90A06C4FA2A}"/>
            </c:ext>
          </c:extLst>
        </c:ser>
        <c:ser>
          <c:idx val="1"/>
          <c:order val="1"/>
          <c:tx>
            <c:strRef>
              <c:f>'7.14'!$J$32</c:f>
              <c:strCache>
                <c:ptCount val="1"/>
                <c:pt idx="0">
                  <c:v>PE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'7.14'!$K$30:$M$30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'7.14'!$K$32:$M$32</c:f>
              <c:numCache>
                <c:formatCode>#\ ##0.0</c:formatCode>
                <c:ptCount val="3"/>
                <c:pt idx="0">
                  <c:v>19938.358</c:v>
                </c:pt>
                <c:pt idx="1">
                  <c:v>26546.317999999999</c:v>
                </c:pt>
                <c:pt idx="2">
                  <c:v>29497.15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82A-4CFB-8AE6-A90A06C4FA2A}"/>
            </c:ext>
          </c:extLst>
        </c:ser>
        <c:ser>
          <c:idx val="2"/>
          <c:order val="2"/>
          <c:tx>
            <c:strRef>
              <c:f>'7.14'!$J$33</c:f>
              <c:strCache>
                <c:ptCount val="1"/>
                <c:pt idx="0">
                  <c:v>PPE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'7.14'!$K$30:$M$30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'7.14'!$K$33:$M$33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82A-4CFB-8AE6-A90A06C4FA2A}"/>
            </c:ext>
          </c:extLst>
        </c:ser>
        <c:ser>
          <c:idx val="3"/>
          <c:order val="3"/>
          <c:tx>
            <c:strRef>
              <c:f>'7.14'!$J$34</c:f>
              <c:strCache>
                <c:ptCount val="1"/>
                <c:pt idx="0">
                  <c:v>PSE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'7.14'!$K$30:$M$30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'7.14'!$K$34:$M$34</c:f>
              <c:numCache>
                <c:formatCode>#\ ##0.0</c:formatCode>
                <c:ptCount val="3"/>
                <c:pt idx="0">
                  <c:v>9304.18</c:v>
                </c:pt>
                <c:pt idx="1">
                  <c:v>12333.525999999994</c:v>
                </c:pt>
                <c:pt idx="2">
                  <c:v>10564.042000000005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82A-4CFB-8AE6-A90A06C4FA2A}"/>
            </c:ext>
          </c:extLst>
        </c:ser>
        <c:ser>
          <c:idx val="4"/>
          <c:order val="4"/>
          <c:tx>
            <c:strRef>
              <c:f>'7.14'!$J$35</c:f>
              <c:strCache>
                <c:ptCount val="1"/>
                <c:pt idx="0">
                  <c:v>VE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strRef>
              <c:f>'7.14'!$K$30:$M$30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'7.14'!$K$35:$M$35</c:f>
              <c:numCache>
                <c:formatCode>#\ ##0.0</c:formatCode>
                <c:ptCount val="3"/>
                <c:pt idx="0">
                  <c:v>1190.4550000000002</c:v>
                </c:pt>
                <c:pt idx="1">
                  <c:v>3388.3210000000004</c:v>
                </c:pt>
                <c:pt idx="2">
                  <c:v>2707.4080000000004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82A-4CFB-8AE6-A90A06C4FA2A}"/>
            </c:ext>
          </c:extLst>
        </c:ser>
        <c:ser>
          <c:idx val="5"/>
          <c:order val="5"/>
          <c:tx>
            <c:strRef>
              <c:f>'7.14'!$J$36</c:f>
              <c:strCache>
                <c:ptCount val="1"/>
                <c:pt idx="0">
                  <c:v>PVE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'7.14'!$K$30:$M$30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'7.14'!$K$36:$M$36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82A-4CFB-8AE6-A90A06C4FA2A}"/>
            </c:ext>
          </c:extLst>
        </c:ser>
        <c:ser>
          <c:idx val="6"/>
          <c:order val="6"/>
          <c:tx>
            <c:strRef>
              <c:f>'7.14'!$J$37</c:f>
              <c:strCache>
                <c:ptCount val="1"/>
                <c:pt idx="0">
                  <c:v>VTE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strRef>
              <c:f>'7.14'!$K$30:$M$30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'7.14'!$K$37:$M$37</c:f>
              <c:numCache>
                <c:formatCode>#\ ##0.0</c:formatCode>
                <c:ptCount val="3"/>
                <c:pt idx="0">
                  <c:v>32.162999999999997</c:v>
                </c:pt>
                <c:pt idx="1">
                  <c:v>32.052</c:v>
                </c:pt>
                <c:pt idx="2">
                  <c:v>31.248999999999999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82A-4CFB-8AE6-A90A06C4FA2A}"/>
            </c:ext>
          </c:extLst>
        </c:ser>
        <c:ser>
          <c:idx val="7"/>
          <c:order val="7"/>
          <c:tx>
            <c:strRef>
              <c:f>'7.14'!$J$38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'7.14'!$K$30:$M$30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'7.14'!$K$38:$M$38</c:f>
              <c:numCache>
                <c:formatCode>#\ ##0.0</c:formatCode>
                <c:ptCount val="3"/>
                <c:pt idx="0">
                  <c:v>13066.629000000006</c:v>
                </c:pt>
                <c:pt idx="1">
                  <c:v>5507.5399999999936</c:v>
                </c:pt>
                <c:pt idx="2">
                  <c:v>2761.712000000005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82A-4CFB-8AE6-A90A06C4FA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5012992"/>
        <c:axId val="165014528"/>
      </c:barChart>
      <c:catAx>
        <c:axId val="1650129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5014528"/>
        <c:crosses val="autoZero"/>
        <c:auto val="1"/>
        <c:lblAlgn val="ctr"/>
        <c:lblOffset val="100"/>
        <c:noMultiLvlLbl val="0"/>
      </c:catAx>
      <c:valAx>
        <c:axId val="165014528"/>
        <c:scaling>
          <c:orientation val="minMax"/>
          <c:max val="50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5012992"/>
        <c:crosses val="autoZero"/>
        <c:crossBetween val="between"/>
        <c:majorUnit val="10000"/>
        <c:dispUnits>
          <c:builtInUnit val="thousands"/>
        </c:dispUnits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</a:t>
            </a:r>
            <a:r>
              <a:rPr lang="cs-CZ" sz="1000" baseline="0">
                <a:solidFill>
                  <a:srgbClr val="233060"/>
                </a:solidFill>
              </a:rPr>
              <a:t> výrobě elektřiny brutto </a:t>
            </a:r>
            <a:r>
              <a:rPr lang="cs-CZ" sz="1000">
                <a:solidFill>
                  <a:srgbClr val="233060"/>
                </a:solidFill>
              </a:rPr>
              <a:t>v ČR</a:t>
            </a:r>
          </a:p>
        </c:rich>
      </c:tx>
      <c:layout>
        <c:manualLayout>
          <c:xMode val="edge"/>
          <c:yMode val="edge"/>
          <c:x val="2.2827968155071047E-3"/>
          <c:y val="3.0543530543530543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'7.14'!$L$19:$L$26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'7.14'!$M$19:$M$26</c:f>
              <c:numCache>
                <c:formatCode>0.0%</c:formatCode>
                <c:ptCount val="8"/>
                <c:pt idx="0">
                  <c:v>0</c:v>
                </c:pt>
                <c:pt idx="1">
                  <c:v>7.673868374519748E-3</c:v>
                </c:pt>
                <c:pt idx="2">
                  <c:v>0</c:v>
                </c:pt>
                <c:pt idx="3">
                  <c:v>3.2103268623133785E-2</c:v>
                </c:pt>
                <c:pt idx="4">
                  <c:v>1.2162415343543445E-2</c:v>
                </c:pt>
                <c:pt idx="5">
                  <c:v>0</c:v>
                </c:pt>
                <c:pt idx="6">
                  <c:v>3.9637311623172021E-4</c:v>
                </c:pt>
                <c:pt idx="7">
                  <c:v>8.2010310709264844E-2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D9-4425-9341-53A4013221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7320960"/>
        <c:axId val="167347328"/>
      </c:barChart>
      <c:catAx>
        <c:axId val="16732096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7347328"/>
        <c:crosses val="autoZero"/>
        <c:auto val="1"/>
        <c:lblAlgn val="ctr"/>
        <c:lblOffset val="100"/>
        <c:noMultiLvlLbl val="0"/>
      </c:catAx>
      <c:valAx>
        <c:axId val="167347328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7320960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9E45-4D85-BFDD-9A7F5657A789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9E45-4D85-BFDD-9A7F5657A789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9E45-4D85-BFDD-9A7F5657A7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9859840"/>
        <c:axId val="159861376"/>
      </c:barChart>
      <c:catAx>
        <c:axId val="1598598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59861376"/>
        <c:crosses val="autoZero"/>
        <c:auto val="1"/>
        <c:lblAlgn val="ctr"/>
        <c:lblOffset val="100"/>
        <c:noMultiLvlLbl val="0"/>
      </c:catAx>
      <c:valAx>
        <c:axId val="159861376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59859840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1C29-4761-A365-D317911F76A0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1C29-4761-A365-D317911F76A0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1C29-4761-A365-D317911F76A0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1C29-4761-A365-D317911F76A0}"/>
            </c:ext>
          </c:extLst>
        </c:ser>
        <c:ser>
          <c:idx val="4"/>
          <c:order val="4"/>
          <c:tx>
            <c:strRef>
              <c:f>'4.3'!$A$25</c:f>
              <c:strCache>
                <c:ptCount val="1"/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1C29-4761-A365-D317911F76A0}"/>
            </c:ext>
          </c:extLst>
        </c:ser>
        <c:ser>
          <c:idx val="5"/>
          <c:order val="5"/>
          <c:tx>
            <c:strRef>
              <c:f>'4.3'!$A$26</c:f>
              <c:strCache>
                <c:ptCount val="1"/>
              </c:strCache>
            </c:strRef>
          </c:tx>
          <c:spPr>
            <a:solidFill>
              <a:srgbClr val="F0948F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1C29-4761-A365-D317911F76A0}"/>
            </c:ext>
          </c:extLst>
        </c:ser>
        <c:ser>
          <c:idx val="6"/>
          <c:order val="6"/>
          <c:tx>
            <c:strRef>
              <c:f>'4.3'!$A$27</c:f>
              <c:strCache>
                <c:ptCount val="1"/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1C29-4761-A365-D317911F76A0}"/>
            </c:ext>
          </c:extLst>
        </c:ser>
        <c:ser>
          <c:idx val="7"/>
          <c:order val="7"/>
          <c:tx>
            <c:strRef>
              <c:f>'4.3'!$A$28</c:f>
              <c:strCache>
                <c:ptCount val="1"/>
              </c:strCache>
            </c:strRef>
          </c:tx>
          <c:spPr>
            <a:solidFill>
              <a:srgbClr val="F7C9C7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1C29-4761-A365-D317911F76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8584704"/>
        <c:axId val="168586240"/>
      </c:barChart>
      <c:catAx>
        <c:axId val="1685847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8586240"/>
        <c:crosses val="autoZero"/>
        <c:auto val="1"/>
        <c:lblAlgn val="ctr"/>
        <c:lblOffset val="100"/>
        <c:noMultiLvlLbl val="0"/>
      </c:catAx>
      <c:valAx>
        <c:axId val="168586240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8584704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en-US" sz="1000">
                <a:solidFill>
                  <a:srgbClr val="233060"/>
                </a:solidFill>
              </a:rPr>
              <a:t>Přeshraniční fyzi</a:t>
            </a:r>
            <a:r>
              <a:rPr lang="cs-CZ" sz="1000">
                <a:solidFill>
                  <a:srgbClr val="233060"/>
                </a:solidFill>
              </a:rPr>
              <a:t>cké</a:t>
            </a:r>
            <a:r>
              <a:rPr lang="en-US" sz="1000">
                <a:solidFill>
                  <a:srgbClr val="233060"/>
                </a:solidFill>
              </a:rPr>
              <a:t> toky (GWh)</a:t>
            </a:r>
          </a:p>
        </c:rich>
      </c:tx>
      <c:layout>
        <c:manualLayout>
          <c:xMode val="edge"/>
          <c:yMode val="edge"/>
          <c:x val="1.9331697590754223E-3"/>
          <c:y val="1.428575198694933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1337365941840054E-2"/>
          <c:y val="0.12153538750079208"/>
          <c:w val="0.89900297231058035"/>
          <c:h val="0.6730563655581681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'8'!$A$8</c:f>
              <c:strCache>
                <c:ptCount val="1"/>
                <c:pt idx="0">
                  <c:v>Export na úrovni PS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val>
            <c:numRef>
              <c:f>'8'!$B$8:$M$8</c:f>
              <c:numCache>
                <c:formatCode>#\ ##0.0</c:formatCode>
                <c:ptCount val="12"/>
                <c:pt idx="0">
                  <c:v>-2818.1400000000003</c:v>
                </c:pt>
                <c:pt idx="1">
                  <c:v>-2175.34</c:v>
                </c:pt>
                <c:pt idx="2">
                  <c:v>-1681.8540000000003</c:v>
                </c:pt>
                <c:pt idx="3">
                  <c:v>-1643.5220000000002</c:v>
                </c:pt>
                <c:pt idx="4">
                  <c:v>-944.23599999999999</c:v>
                </c:pt>
                <c:pt idx="5">
                  <c:v>-1075.325</c:v>
                </c:pt>
                <c:pt idx="6">
                  <c:v>-1700.8509999999999</c:v>
                </c:pt>
                <c:pt idx="7">
                  <c:v>-1706.835</c:v>
                </c:pt>
                <c:pt idx="8">
                  <c:v>-1722.018</c:v>
                </c:pt>
                <c:pt idx="9">
                  <c:v>-2501.2779999999998</c:v>
                </c:pt>
                <c:pt idx="10">
                  <c:v>-2076.1260000000002</c:v>
                </c:pt>
                <c:pt idx="11">
                  <c:v>-2456.9859999999999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591-4113-BCF6-ED695C0A33D5}"/>
            </c:ext>
          </c:extLst>
        </c:ser>
        <c:ser>
          <c:idx val="1"/>
          <c:order val="1"/>
          <c:tx>
            <c:strRef>
              <c:f>'8'!$A$13</c:f>
              <c:strCache>
                <c:ptCount val="1"/>
                <c:pt idx="0">
                  <c:v>Export na úrovni DS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val>
            <c:numRef>
              <c:f>'8'!$B$13:$M$13</c:f>
              <c:numCache>
                <c:formatCode>#\ ##0.0</c:formatCode>
                <c:ptCount val="12"/>
                <c:pt idx="0">
                  <c:v>-1.0468060000000001</c:v>
                </c:pt>
                <c:pt idx="1">
                  <c:v>-2.2802389999999999</c:v>
                </c:pt>
                <c:pt idx="2">
                  <c:v>-0.100428</c:v>
                </c:pt>
                <c:pt idx="3">
                  <c:v>-6.255088999999999</c:v>
                </c:pt>
                <c:pt idx="4">
                  <c:v>-12.123692</c:v>
                </c:pt>
                <c:pt idx="5">
                  <c:v>-20.022332000000002</c:v>
                </c:pt>
                <c:pt idx="6">
                  <c:v>-22.829563</c:v>
                </c:pt>
                <c:pt idx="7">
                  <c:v>-56.315643000000009</c:v>
                </c:pt>
                <c:pt idx="8">
                  <c:v>-6.2412790000000005</c:v>
                </c:pt>
                <c:pt idx="9">
                  <c:v>-5.1670799999999995</c:v>
                </c:pt>
                <c:pt idx="10">
                  <c:v>-5.2287029999999994</c:v>
                </c:pt>
                <c:pt idx="11">
                  <c:v>-7.9711169999999996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591-4113-BCF6-ED695C0A33D5}"/>
            </c:ext>
          </c:extLst>
        </c:ser>
        <c:ser>
          <c:idx val="2"/>
          <c:order val="2"/>
          <c:tx>
            <c:strRef>
              <c:f>'8'!$A$19</c:f>
              <c:strCache>
                <c:ptCount val="1"/>
                <c:pt idx="0">
                  <c:v>Import na úrovni PS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'8'!$B$19:$M$19</c:f>
              <c:numCache>
                <c:formatCode>#\ ##0.0</c:formatCode>
                <c:ptCount val="12"/>
                <c:pt idx="0">
                  <c:v>1529.135</c:v>
                </c:pt>
                <c:pt idx="1">
                  <c:v>1220.9219999999998</c:v>
                </c:pt>
                <c:pt idx="2">
                  <c:v>1050.7929999999999</c:v>
                </c:pt>
                <c:pt idx="3">
                  <c:v>1048.482</c:v>
                </c:pt>
                <c:pt idx="4">
                  <c:v>1033.0720000000001</c:v>
                </c:pt>
                <c:pt idx="5">
                  <c:v>819.91800000000001</c:v>
                </c:pt>
                <c:pt idx="6">
                  <c:v>938.69099999999992</c:v>
                </c:pt>
                <c:pt idx="7">
                  <c:v>864.25399999999991</c:v>
                </c:pt>
                <c:pt idx="8">
                  <c:v>865.54300000000001</c:v>
                </c:pt>
                <c:pt idx="9">
                  <c:v>1280.2590000000002</c:v>
                </c:pt>
                <c:pt idx="10">
                  <c:v>1137.7359999999999</c:v>
                </c:pt>
                <c:pt idx="11">
                  <c:v>1523.4010000000001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591-4113-BCF6-ED695C0A33D5}"/>
            </c:ext>
          </c:extLst>
        </c:ser>
        <c:ser>
          <c:idx val="3"/>
          <c:order val="3"/>
          <c:tx>
            <c:strRef>
              <c:f>'8'!$A$24</c:f>
              <c:strCache>
                <c:ptCount val="1"/>
                <c:pt idx="0">
                  <c:v>Import na úrovni DS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val>
            <c:numRef>
              <c:f>'8'!$B$24:$M$24</c:f>
              <c:numCache>
                <c:formatCode>#\ ##0.0</c:formatCode>
                <c:ptCount val="12"/>
                <c:pt idx="0">
                  <c:v>63.615312000000003</c:v>
                </c:pt>
                <c:pt idx="1">
                  <c:v>26.412835000000001</c:v>
                </c:pt>
                <c:pt idx="2">
                  <c:v>0.19533899999999996</c:v>
                </c:pt>
                <c:pt idx="3">
                  <c:v>0.18436399999999997</c:v>
                </c:pt>
                <c:pt idx="4">
                  <c:v>0.15961499999999998</c:v>
                </c:pt>
                <c:pt idx="5">
                  <c:v>0.136683</c:v>
                </c:pt>
                <c:pt idx="6">
                  <c:v>1.4816439999999997</c:v>
                </c:pt>
                <c:pt idx="7">
                  <c:v>8.0706E-2</c:v>
                </c:pt>
                <c:pt idx="8">
                  <c:v>0.52513299999999996</c:v>
                </c:pt>
                <c:pt idx="9">
                  <c:v>9.3023999999999996E-2</c:v>
                </c:pt>
                <c:pt idx="10">
                  <c:v>37.034247000000001</c:v>
                </c:pt>
                <c:pt idx="11">
                  <c:v>22.395312999999998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591-4113-BCF6-ED695C0A33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8744832"/>
        <c:axId val="168746368"/>
      </c:barChart>
      <c:lineChart>
        <c:grouping val="stacked"/>
        <c:varyColors val="0"/>
        <c:ser>
          <c:idx val="4"/>
          <c:order val="4"/>
          <c:tx>
            <c:strRef>
              <c:f>'8'!$A$5</c:f>
              <c:strCache>
                <c:ptCount val="1"/>
                <c:pt idx="0">
                  <c:v>Přeshraniční saldo</c:v>
                </c:pt>
              </c:strCache>
            </c:strRef>
          </c:tx>
          <c:spPr>
            <a:ln>
              <a:solidFill>
                <a:srgbClr val="D0D0D0"/>
              </a:solidFill>
            </a:ln>
          </c:spPr>
          <c:marker>
            <c:symbol val="none"/>
          </c:marker>
          <c:val>
            <c:numRef>
              <c:f>'8'!$B$6:$M$6</c:f>
              <c:numCache>
                <c:formatCode>#\ ##0.0</c:formatCode>
                <c:ptCount val="12"/>
                <c:pt idx="0">
                  <c:v>-1226.4364940000003</c:v>
                </c:pt>
                <c:pt idx="1">
                  <c:v>-930.28540400000043</c:v>
                </c:pt>
                <c:pt idx="2">
                  <c:v>-630.96608900000024</c:v>
                </c:pt>
                <c:pt idx="3">
                  <c:v>-601.11072500000023</c:v>
                </c:pt>
                <c:pt idx="4">
                  <c:v>76.871923000000152</c:v>
                </c:pt>
                <c:pt idx="5">
                  <c:v>-275.2926490000001</c:v>
                </c:pt>
                <c:pt idx="6">
                  <c:v>-783.50791900000002</c:v>
                </c:pt>
                <c:pt idx="7">
                  <c:v>-898.81593700000008</c:v>
                </c:pt>
                <c:pt idx="8">
                  <c:v>-862.19114600000012</c:v>
                </c:pt>
                <c:pt idx="9">
                  <c:v>-1226.0930559999997</c:v>
                </c:pt>
                <c:pt idx="10">
                  <c:v>-906.5844560000005</c:v>
                </c:pt>
                <c:pt idx="11">
                  <c:v>-919.16080399999987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591-4113-BCF6-ED695C0A33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8749696"/>
        <c:axId val="168748160"/>
      </c:lineChart>
      <c:catAx>
        <c:axId val="168744832"/>
        <c:scaling>
          <c:orientation val="minMax"/>
        </c:scaling>
        <c:delete val="0"/>
        <c:axPos val="b"/>
        <c:majorTickMark val="none"/>
        <c:minorTickMark val="none"/>
        <c:tickLblPos val="low"/>
        <c:txPr>
          <a:bodyPr/>
          <a:lstStyle/>
          <a:p>
            <a:pPr>
              <a:defRPr sz="900"/>
            </a:pPr>
            <a:endParaRPr lang="cs-CZ"/>
          </a:p>
        </c:txPr>
        <c:crossAx val="168746368"/>
        <c:crosses val="autoZero"/>
        <c:auto val="1"/>
        <c:lblAlgn val="ctr"/>
        <c:lblOffset val="100"/>
        <c:noMultiLvlLbl val="0"/>
      </c:catAx>
      <c:valAx>
        <c:axId val="168746368"/>
        <c:scaling>
          <c:orientation val="minMax"/>
          <c:max val="2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8744832"/>
        <c:crosses val="autoZero"/>
        <c:crossBetween val="between"/>
        <c:majorUnit val="500"/>
        <c:minorUnit val="500"/>
      </c:valAx>
      <c:valAx>
        <c:axId val="168748160"/>
        <c:scaling>
          <c:orientation val="minMax"/>
          <c:max val="2000"/>
          <c:min val="-3000"/>
        </c:scaling>
        <c:delete val="1"/>
        <c:axPos val="r"/>
        <c:numFmt formatCode="#\ ##0.0" sourceLinked="1"/>
        <c:majorTickMark val="out"/>
        <c:minorTickMark val="none"/>
        <c:tickLblPos val="nextTo"/>
        <c:crossAx val="168749696"/>
        <c:crosses val="max"/>
        <c:crossBetween val="between"/>
        <c:majorUnit val="500"/>
        <c:minorUnit val="500"/>
      </c:valAx>
      <c:catAx>
        <c:axId val="168749696"/>
        <c:scaling>
          <c:orientation val="minMax"/>
        </c:scaling>
        <c:delete val="1"/>
        <c:axPos val="b"/>
        <c:numFmt formatCode="#,##0.0" sourceLinked="1"/>
        <c:majorTickMark val="out"/>
        <c:minorTickMark val="none"/>
        <c:tickLblPos val="nextTo"/>
        <c:crossAx val="168748160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1.1510068369763346E-3"/>
          <c:y val="0.89073352653959592"/>
          <c:w val="0.86307166797632973"/>
          <c:h val="0.10926633157339474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72F7-4FA8-913F-AE61AED34980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72F7-4FA8-913F-AE61AED349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9235200"/>
        <c:axId val="169236736"/>
      </c:barChart>
      <c:catAx>
        <c:axId val="1692352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9236736"/>
        <c:crosses val="autoZero"/>
        <c:auto val="1"/>
        <c:lblAlgn val="ctr"/>
        <c:lblOffset val="100"/>
        <c:noMultiLvlLbl val="0"/>
      </c:catAx>
      <c:valAx>
        <c:axId val="169236736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9235200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en-US" sz="1000">
                <a:solidFill>
                  <a:srgbClr val="233060"/>
                </a:solidFill>
              </a:rPr>
              <a:t>Spotřeba elektřiny </a:t>
            </a:r>
            <a:r>
              <a:rPr lang="cs-CZ" sz="1000">
                <a:solidFill>
                  <a:srgbClr val="233060"/>
                </a:solidFill>
              </a:rPr>
              <a:t>b</a:t>
            </a:r>
            <a:r>
              <a:rPr lang="en-US" sz="1000">
                <a:solidFill>
                  <a:srgbClr val="233060"/>
                </a:solidFill>
              </a:rPr>
              <a:t>rutto</a:t>
            </a:r>
            <a:r>
              <a:rPr lang="cs-CZ" sz="1000">
                <a:solidFill>
                  <a:srgbClr val="233060"/>
                </a:solidFill>
              </a:rPr>
              <a:t> (MWh)</a:t>
            </a:r>
            <a:r>
              <a:rPr lang="en-US" sz="1000">
                <a:solidFill>
                  <a:srgbClr val="233060"/>
                </a:solidFill>
              </a:rPr>
              <a:t> </a:t>
            </a:r>
          </a:p>
        </c:rich>
      </c:tx>
      <c:layout>
        <c:manualLayout>
          <c:xMode val="edge"/>
          <c:yMode val="edge"/>
          <c:x val="1.6166666666666953E-3"/>
          <c:y val="5.192898124947677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4.6965386278219223E-2"/>
          <c:y val="0.19168318638432227"/>
          <c:w val="0.95369111849047539"/>
          <c:h val="0.63412159959884673"/>
        </c:manualLayout>
      </c:layout>
      <c:scatterChart>
        <c:scatterStyle val="lineMarker"/>
        <c:varyColors val="0"/>
        <c:ser>
          <c:idx val="0"/>
          <c:order val="0"/>
          <c:tx>
            <c:strRef>
              <c:f>'9.2'!$C$3</c:f>
              <c:strCache>
                <c:ptCount val="1"/>
                <c:pt idx="0">
                  <c:v>Spotřeba elektřiny
brutto</c:v>
                </c:pt>
              </c:strCache>
            </c:strRef>
          </c:tx>
          <c:spPr>
            <a:ln w="38100"/>
          </c:spPr>
          <c:marker>
            <c:symbol val="none"/>
          </c:marker>
          <c:xVal>
            <c:numRef>
              <c:f>'9.2'!$A$5:$A$35</c:f>
              <c:numCache>
                <c:formatCode>m/d/yyyy</c:formatCode>
                <c:ptCount val="31"/>
                <c:pt idx="0">
                  <c:v>45200</c:v>
                </c:pt>
                <c:pt idx="1">
                  <c:v>45201</c:v>
                </c:pt>
                <c:pt idx="2">
                  <c:v>45202</c:v>
                </c:pt>
                <c:pt idx="3">
                  <c:v>45203</c:v>
                </c:pt>
                <c:pt idx="4">
                  <c:v>45204</c:v>
                </c:pt>
                <c:pt idx="5">
                  <c:v>45205</c:v>
                </c:pt>
                <c:pt idx="6">
                  <c:v>45206</c:v>
                </c:pt>
                <c:pt idx="7">
                  <c:v>45207</c:v>
                </c:pt>
                <c:pt idx="8">
                  <c:v>45208</c:v>
                </c:pt>
                <c:pt idx="9">
                  <c:v>45209</c:v>
                </c:pt>
                <c:pt idx="10">
                  <c:v>45210</c:v>
                </c:pt>
                <c:pt idx="11">
                  <c:v>45211</c:v>
                </c:pt>
                <c:pt idx="12">
                  <c:v>45212</c:v>
                </c:pt>
                <c:pt idx="13">
                  <c:v>45213</c:v>
                </c:pt>
                <c:pt idx="14">
                  <c:v>45214</c:v>
                </c:pt>
                <c:pt idx="15">
                  <c:v>45215</c:v>
                </c:pt>
                <c:pt idx="16">
                  <c:v>45216</c:v>
                </c:pt>
                <c:pt idx="17">
                  <c:v>45217</c:v>
                </c:pt>
                <c:pt idx="18">
                  <c:v>45218</c:v>
                </c:pt>
                <c:pt idx="19">
                  <c:v>45219</c:v>
                </c:pt>
                <c:pt idx="20">
                  <c:v>45220</c:v>
                </c:pt>
                <c:pt idx="21">
                  <c:v>45221</c:v>
                </c:pt>
                <c:pt idx="22">
                  <c:v>45222</c:v>
                </c:pt>
                <c:pt idx="23">
                  <c:v>45223</c:v>
                </c:pt>
                <c:pt idx="24">
                  <c:v>45224</c:v>
                </c:pt>
                <c:pt idx="25">
                  <c:v>45225</c:v>
                </c:pt>
                <c:pt idx="26">
                  <c:v>45226</c:v>
                </c:pt>
                <c:pt idx="27">
                  <c:v>45227</c:v>
                </c:pt>
                <c:pt idx="28">
                  <c:v>45228</c:v>
                </c:pt>
                <c:pt idx="29">
                  <c:v>45229</c:v>
                </c:pt>
                <c:pt idx="30">
                  <c:v>45230</c:v>
                </c:pt>
              </c:numCache>
            </c:numRef>
          </c:xVal>
          <c:yVal>
            <c:numRef>
              <c:f>'9.2'!$C$5:$C$35</c:f>
              <c:numCache>
                <c:formatCode>#,##0</c:formatCode>
                <c:ptCount val="31"/>
                <c:pt idx="0">
                  <c:v>145907.66639817646</c:v>
                </c:pt>
                <c:pt idx="1">
                  <c:v>178383.04697459732</c:v>
                </c:pt>
                <c:pt idx="2">
                  <c:v>176698.46621349096</c:v>
                </c:pt>
                <c:pt idx="3">
                  <c:v>177378.31752672698</c:v>
                </c:pt>
                <c:pt idx="4">
                  <c:v>182449.99768172193</c:v>
                </c:pt>
                <c:pt idx="5">
                  <c:v>179198.49907047633</c:v>
                </c:pt>
                <c:pt idx="6">
                  <c:v>152808.39168891209</c:v>
                </c:pt>
                <c:pt idx="7">
                  <c:v>153121.44991270168</c:v>
                </c:pt>
                <c:pt idx="8">
                  <c:v>186733.83848425091</c:v>
                </c:pt>
                <c:pt idx="9">
                  <c:v>187807.57613104754</c:v>
                </c:pt>
                <c:pt idx="10">
                  <c:v>185270.87646795955</c:v>
                </c:pt>
                <c:pt idx="11">
                  <c:v>185593.02871630067</c:v>
                </c:pt>
                <c:pt idx="12">
                  <c:v>181512.12459897264</c:v>
                </c:pt>
                <c:pt idx="13">
                  <c:v>156437.8057749256</c:v>
                </c:pt>
                <c:pt idx="14">
                  <c:v>157265.50931835352</c:v>
                </c:pt>
                <c:pt idx="15">
                  <c:v>190738.99811401559</c:v>
                </c:pt>
                <c:pt idx="16">
                  <c:v>197368.82774822426</c:v>
                </c:pt>
                <c:pt idx="17">
                  <c:v>199118.2325922137</c:v>
                </c:pt>
                <c:pt idx="18">
                  <c:v>195958.58837484958</c:v>
                </c:pt>
                <c:pt idx="19">
                  <c:v>189152.39311888369</c:v>
                </c:pt>
                <c:pt idx="20">
                  <c:v>160369.32008773921</c:v>
                </c:pt>
                <c:pt idx="21">
                  <c:v>156772.06971361185</c:v>
                </c:pt>
                <c:pt idx="22">
                  <c:v>186464.48046041705</c:v>
                </c:pt>
                <c:pt idx="23">
                  <c:v>188491.13181403882</c:v>
                </c:pt>
                <c:pt idx="24">
                  <c:v>187177.39011562022</c:v>
                </c:pt>
                <c:pt idx="25">
                  <c:v>187003.54865666278</c:v>
                </c:pt>
                <c:pt idx="26">
                  <c:v>187082.40940645436</c:v>
                </c:pt>
                <c:pt idx="27">
                  <c:v>159278.62951835257</c:v>
                </c:pt>
                <c:pt idx="28">
                  <c:v>164061.08262682226</c:v>
                </c:pt>
                <c:pt idx="29">
                  <c:v>188181.34753652781</c:v>
                </c:pt>
                <c:pt idx="30">
                  <c:v>192365.15170523027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352-4E34-89CA-DDF0A7BA7A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9253120"/>
        <c:axId val="169287680"/>
      </c:scatterChart>
      <c:valAx>
        <c:axId val="169253120"/>
        <c:scaling>
          <c:orientation val="minMax"/>
          <c:max val="45230"/>
          <c:min val="45200"/>
        </c:scaling>
        <c:delete val="0"/>
        <c:axPos val="b"/>
        <c:minorGridlines>
          <c:spPr>
            <a:ln>
              <a:noFill/>
            </a:ln>
          </c:spPr>
        </c:minorGridlines>
        <c:numFmt formatCode="d/m" sourceLinked="0"/>
        <c:majorTickMark val="none"/>
        <c:minorTickMark val="none"/>
        <c:tickLblPos val="nextTo"/>
        <c:txPr>
          <a:bodyPr rot="-5400000" anchor="b" anchorCtr="0"/>
          <a:lstStyle/>
          <a:p>
            <a:pPr>
              <a:defRPr sz="850" baseline="0"/>
            </a:pPr>
            <a:endParaRPr lang="cs-CZ"/>
          </a:p>
        </c:txPr>
        <c:crossAx val="169287680"/>
        <c:crosses val="autoZero"/>
        <c:crossBetween val="midCat"/>
        <c:majorUnit val="1"/>
      </c:valAx>
      <c:valAx>
        <c:axId val="169287680"/>
        <c:scaling>
          <c:orientation val="minMax"/>
          <c:max val="300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9253120"/>
        <c:crosses val="autoZero"/>
        <c:crossBetween val="midCat"/>
      </c:valAx>
    </c:plotArea>
    <c:plotVisOnly val="1"/>
    <c:dispBlanksAs val="span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Dosažené denní max. a min.</a:t>
            </a:r>
            <a:r>
              <a:rPr lang="cs-CZ" sz="1000" baseline="0">
                <a:solidFill>
                  <a:srgbClr val="233060"/>
                </a:solidFill>
              </a:rPr>
              <a:t> zatížení </a:t>
            </a:r>
            <a:r>
              <a:rPr lang="cs-CZ" sz="1000">
                <a:solidFill>
                  <a:srgbClr val="233060"/>
                </a:solidFill>
              </a:rPr>
              <a:t>(MW)</a:t>
            </a:r>
            <a:r>
              <a:rPr lang="en-US" sz="1000">
                <a:solidFill>
                  <a:srgbClr val="233060"/>
                </a:solidFill>
              </a:rPr>
              <a:t> </a:t>
            </a:r>
          </a:p>
        </c:rich>
      </c:tx>
      <c:layout>
        <c:manualLayout>
          <c:xMode val="edge"/>
          <c:yMode val="edge"/>
          <c:x val="3.68692810457517E-3"/>
          <c:y val="1.1789637147121959E-4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4009823232323232"/>
          <c:y val="0.24653543505848283"/>
          <c:w val="0.85184609771312214"/>
          <c:h val="0.48581186362499407"/>
        </c:manualLayout>
      </c:layout>
      <c:scatterChart>
        <c:scatterStyle val="lineMarker"/>
        <c:varyColors val="0"/>
        <c:ser>
          <c:idx val="0"/>
          <c:order val="0"/>
          <c:tx>
            <c:strRef>
              <c:f>'9.2'!$D$3</c:f>
              <c:strCache>
                <c:ptCount val="1"/>
                <c:pt idx="0">
                  <c:v>Dosažené denní maximum zatížení brutto</c:v>
                </c:pt>
              </c:strCache>
            </c:strRef>
          </c:tx>
          <c:spPr>
            <a:ln w="38100">
              <a:solidFill>
                <a:schemeClr val="accent1"/>
              </a:solidFill>
            </a:ln>
          </c:spPr>
          <c:marker>
            <c:symbol val="none"/>
          </c:marker>
          <c:xVal>
            <c:numRef>
              <c:f>'9.2'!$A$5:$A$35</c:f>
              <c:numCache>
                <c:formatCode>m/d/yyyy</c:formatCode>
                <c:ptCount val="31"/>
                <c:pt idx="0">
                  <c:v>45200</c:v>
                </c:pt>
                <c:pt idx="1">
                  <c:v>45201</c:v>
                </c:pt>
                <c:pt idx="2">
                  <c:v>45202</c:v>
                </c:pt>
                <c:pt idx="3">
                  <c:v>45203</c:v>
                </c:pt>
                <c:pt idx="4">
                  <c:v>45204</c:v>
                </c:pt>
                <c:pt idx="5">
                  <c:v>45205</c:v>
                </c:pt>
                <c:pt idx="6">
                  <c:v>45206</c:v>
                </c:pt>
                <c:pt idx="7">
                  <c:v>45207</c:v>
                </c:pt>
                <c:pt idx="8">
                  <c:v>45208</c:v>
                </c:pt>
                <c:pt idx="9">
                  <c:v>45209</c:v>
                </c:pt>
                <c:pt idx="10">
                  <c:v>45210</c:v>
                </c:pt>
                <c:pt idx="11">
                  <c:v>45211</c:v>
                </c:pt>
                <c:pt idx="12">
                  <c:v>45212</c:v>
                </c:pt>
                <c:pt idx="13">
                  <c:v>45213</c:v>
                </c:pt>
                <c:pt idx="14">
                  <c:v>45214</c:v>
                </c:pt>
                <c:pt idx="15">
                  <c:v>45215</c:v>
                </c:pt>
                <c:pt idx="16">
                  <c:v>45216</c:v>
                </c:pt>
                <c:pt idx="17">
                  <c:v>45217</c:v>
                </c:pt>
                <c:pt idx="18">
                  <c:v>45218</c:v>
                </c:pt>
                <c:pt idx="19">
                  <c:v>45219</c:v>
                </c:pt>
                <c:pt idx="20">
                  <c:v>45220</c:v>
                </c:pt>
                <c:pt idx="21">
                  <c:v>45221</c:v>
                </c:pt>
                <c:pt idx="22">
                  <c:v>45222</c:v>
                </c:pt>
                <c:pt idx="23">
                  <c:v>45223</c:v>
                </c:pt>
                <c:pt idx="24">
                  <c:v>45224</c:v>
                </c:pt>
                <c:pt idx="25">
                  <c:v>45225</c:v>
                </c:pt>
                <c:pt idx="26">
                  <c:v>45226</c:v>
                </c:pt>
                <c:pt idx="27">
                  <c:v>45227</c:v>
                </c:pt>
                <c:pt idx="28">
                  <c:v>45228</c:v>
                </c:pt>
                <c:pt idx="29">
                  <c:v>45229</c:v>
                </c:pt>
                <c:pt idx="30">
                  <c:v>45230</c:v>
                </c:pt>
              </c:numCache>
            </c:numRef>
          </c:xVal>
          <c:yVal>
            <c:numRef>
              <c:f>'9.2'!$D$5:$D$35</c:f>
              <c:numCache>
                <c:formatCode>#,##0</c:formatCode>
                <c:ptCount val="31"/>
                <c:pt idx="0">
                  <c:v>7147.5297531973201</c:v>
                </c:pt>
                <c:pt idx="1">
                  <c:v>8690.5201349334893</c:v>
                </c:pt>
                <c:pt idx="2">
                  <c:v>8534.6370501606707</c:v>
                </c:pt>
                <c:pt idx="3">
                  <c:v>8527.0117842083</c:v>
                </c:pt>
                <c:pt idx="4">
                  <c:v>8829.2917488232597</c:v>
                </c:pt>
                <c:pt idx="5">
                  <c:v>8735.9557953104595</c:v>
                </c:pt>
                <c:pt idx="6">
                  <c:v>7574.2713487526898</c:v>
                </c:pt>
                <c:pt idx="7">
                  <c:v>7466.0031205879905</c:v>
                </c:pt>
                <c:pt idx="8">
                  <c:v>8976.3503947576392</c:v>
                </c:pt>
                <c:pt idx="9">
                  <c:v>8866.6671897793694</c:v>
                </c:pt>
                <c:pt idx="10">
                  <c:v>8860.3839037840498</c:v>
                </c:pt>
                <c:pt idx="11">
                  <c:v>8779.1944286684793</c:v>
                </c:pt>
                <c:pt idx="12">
                  <c:v>8711.0267672934406</c:v>
                </c:pt>
                <c:pt idx="13">
                  <c:v>7609.8208117040604</c:v>
                </c:pt>
                <c:pt idx="14">
                  <c:v>7627.1017426832796</c:v>
                </c:pt>
                <c:pt idx="15">
                  <c:v>9151.8511437153793</c:v>
                </c:pt>
                <c:pt idx="16">
                  <c:v>9379.5512571970903</c:v>
                </c:pt>
                <c:pt idx="17">
                  <c:v>9555.6233474401506</c:v>
                </c:pt>
                <c:pt idx="18">
                  <c:v>9283.5935917264705</c:v>
                </c:pt>
                <c:pt idx="19">
                  <c:v>9011.8911202385698</c:v>
                </c:pt>
                <c:pt idx="20">
                  <c:v>8006.8916345171601</c:v>
                </c:pt>
                <c:pt idx="21">
                  <c:v>7652.3393317300097</c:v>
                </c:pt>
                <c:pt idx="22">
                  <c:v>9023.2717326908496</c:v>
                </c:pt>
                <c:pt idx="23">
                  <c:v>8877.5720101144598</c:v>
                </c:pt>
                <c:pt idx="24">
                  <c:v>8968.9987229908893</c:v>
                </c:pt>
                <c:pt idx="25">
                  <c:v>8985.7154947800409</c:v>
                </c:pt>
                <c:pt idx="26">
                  <c:v>9076.4777483517992</c:v>
                </c:pt>
                <c:pt idx="27">
                  <c:v>7738.6676691058301</c:v>
                </c:pt>
                <c:pt idx="28">
                  <c:v>7502.0330188841899</c:v>
                </c:pt>
                <c:pt idx="29">
                  <c:v>8942.3215148342406</c:v>
                </c:pt>
                <c:pt idx="30">
                  <c:v>9150.1173518236901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AFA-41C1-93AC-348DB4A30EB2}"/>
            </c:ext>
          </c:extLst>
        </c:ser>
        <c:ser>
          <c:idx val="1"/>
          <c:order val="1"/>
          <c:tx>
            <c:strRef>
              <c:f>'9.2'!$E$3</c:f>
              <c:strCache>
                <c:ptCount val="1"/>
                <c:pt idx="0">
                  <c:v>Dosažené denní minimum zatížení brutto</c:v>
                </c:pt>
              </c:strCache>
            </c:strRef>
          </c:tx>
          <c:spPr>
            <a:ln w="38100">
              <a:solidFill>
                <a:schemeClr val="accent5"/>
              </a:solidFill>
            </a:ln>
          </c:spPr>
          <c:marker>
            <c:symbol val="none"/>
          </c:marker>
          <c:xVal>
            <c:numRef>
              <c:f>'9.2'!$A$5:$A$35</c:f>
              <c:numCache>
                <c:formatCode>m/d/yyyy</c:formatCode>
                <c:ptCount val="31"/>
                <c:pt idx="0">
                  <c:v>45200</c:v>
                </c:pt>
                <c:pt idx="1">
                  <c:v>45201</c:v>
                </c:pt>
                <c:pt idx="2">
                  <c:v>45202</c:v>
                </c:pt>
                <c:pt idx="3">
                  <c:v>45203</c:v>
                </c:pt>
                <c:pt idx="4">
                  <c:v>45204</c:v>
                </c:pt>
                <c:pt idx="5">
                  <c:v>45205</c:v>
                </c:pt>
                <c:pt idx="6">
                  <c:v>45206</c:v>
                </c:pt>
                <c:pt idx="7">
                  <c:v>45207</c:v>
                </c:pt>
                <c:pt idx="8">
                  <c:v>45208</c:v>
                </c:pt>
                <c:pt idx="9">
                  <c:v>45209</c:v>
                </c:pt>
                <c:pt idx="10">
                  <c:v>45210</c:v>
                </c:pt>
                <c:pt idx="11">
                  <c:v>45211</c:v>
                </c:pt>
                <c:pt idx="12">
                  <c:v>45212</c:v>
                </c:pt>
                <c:pt idx="13">
                  <c:v>45213</c:v>
                </c:pt>
                <c:pt idx="14">
                  <c:v>45214</c:v>
                </c:pt>
                <c:pt idx="15">
                  <c:v>45215</c:v>
                </c:pt>
                <c:pt idx="16">
                  <c:v>45216</c:v>
                </c:pt>
                <c:pt idx="17">
                  <c:v>45217</c:v>
                </c:pt>
                <c:pt idx="18">
                  <c:v>45218</c:v>
                </c:pt>
                <c:pt idx="19">
                  <c:v>45219</c:v>
                </c:pt>
                <c:pt idx="20">
                  <c:v>45220</c:v>
                </c:pt>
                <c:pt idx="21">
                  <c:v>45221</c:v>
                </c:pt>
                <c:pt idx="22">
                  <c:v>45222</c:v>
                </c:pt>
                <c:pt idx="23">
                  <c:v>45223</c:v>
                </c:pt>
                <c:pt idx="24">
                  <c:v>45224</c:v>
                </c:pt>
                <c:pt idx="25">
                  <c:v>45225</c:v>
                </c:pt>
                <c:pt idx="26">
                  <c:v>45226</c:v>
                </c:pt>
                <c:pt idx="27">
                  <c:v>45227</c:v>
                </c:pt>
                <c:pt idx="28">
                  <c:v>45228</c:v>
                </c:pt>
                <c:pt idx="29">
                  <c:v>45229</c:v>
                </c:pt>
                <c:pt idx="30">
                  <c:v>45230</c:v>
                </c:pt>
              </c:numCache>
            </c:numRef>
          </c:xVal>
          <c:yVal>
            <c:numRef>
              <c:f>'9.2'!$E$5:$E$35</c:f>
              <c:numCache>
                <c:formatCode>#,##0</c:formatCode>
                <c:ptCount val="31"/>
                <c:pt idx="0">
                  <c:v>4998.2926055874204</c:v>
                </c:pt>
                <c:pt idx="1">
                  <c:v>5635.60735797095</c:v>
                </c:pt>
                <c:pt idx="2">
                  <c:v>5722.9711012491398</c:v>
                </c:pt>
                <c:pt idx="3">
                  <c:v>5708.0166373579996</c:v>
                </c:pt>
                <c:pt idx="4">
                  <c:v>5922.3605936371896</c:v>
                </c:pt>
                <c:pt idx="5">
                  <c:v>5901.2480805054201</c:v>
                </c:pt>
                <c:pt idx="6">
                  <c:v>5426.9997952440999</c:v>
                </c:pt>
                <c:pt idx="7">
                  <c:v>5118.53207770466</c:v>
                </c:pt>
                <c:pt idx="8">
                  <c:v>5811.1913964414798</c:v>
                </c:pt>
                <c:pt idx="9">
                  <c:v>6163.7355463188796</c:v>
                </c:pt>
                <c:pt idx="10">
                  <c:v>6142.3311169930403</c:v>
                </c:pt>
                <c:pt idx="11">
                  <c:v>6149.1574370869303</c:v>
                </c:pt>
                <c:pt idx="12">
                  <c:v>6027.7963642446002</c:v>
                </c:pt>
                <c:pt idx="13">
                  <c:v>5519.7794064546997</c:v>
                </c:pt>
                <c:pt idx="14">
                  <c:v>5297.2544161071301</c:v>
                </c:pt>
                <c:pt idx="15">
                  <c:v>6216.9702515352901</c:v>
                </c:pt>
                <c:pt idx="16">
                  <c:v>6538.26593593486</c:v>
                </c:pt>
                <c:pt idx="17">
                  <c:v>6760.7494036888102</c:v>
                </c:pt>
                <c:pt idx="18">
                  <c:v>6550.0465524372203</c:v>
                </c:pt>
                <c:pt idx="19">
                  <c:v>6225.13588959754</c:v>
                </c:pt>
                <c:pt idx="20">
                  <c:v>5745.8974164288402</c:v>
                </c:pt>
                <c:pt idx="21">
                  <c:v>5362.2862647709298</c:v>
                </c:pt>
                <c:pt idx="22">
                  <c:v>6066.7125741823702</c:v>
                </c:pt>
                <c:pt idx="23">
                  <c:v>6236.43259991579</c:v>
                </c:pt>
                <c:pt idx="24">
                  <c:v>6056.8477736599298</c:v>
                </c:pt>
                <c:pt idx="25">
                  <c:v>6128.5535318604698</c:v>
                </c:pt>
                <c:pt idx="26">
                  <c:v>6170.6606373084796</c:v>
                </c:pt>
                <c:pt idx="27">
                  <c:v>5746.0607488025398</c:v>
                </c:pt>
                <c:pt idx="28">
                  <c:v>5239.9941770958903</c:v>
                </c:pt>
                <c:pt idx="29">
                  <c:v>6023.9504646365303</c:v>
                </c:pt>
                <c:pt idx="30">
                  <c:v>6209.4704135237198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AFA-41C1-93AC-348DB4A30EB2}"/>
            </c:ext>
          </c:extLst>
        </c:ser>
        <c:ser>
          <c:idx val="2"/>
          <c:order val="2"/>
          <c:tx>
            <c:strRef>
              <c:f>'9.1'!$A$5:$B$5</c:f>
              <c:strCache>
                <c:ptCount val="1"/>
                <c:pt idx="0">
                  <c:v>Měsíční maximum [MW]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diamond"/>
            <c:size val="7"/>
            <c:spPr>
              <a:solidFill>
                <a:schemeClr val="accent5"/>
              </a:solidFill>
              <a:ln>
                <a:noFill/>
              </a:ln>
            </c:spPr>
          </c:marker>
          <c:xVal>
            <c:numRef>
              <c:f>'9.1'!$L$6</c:f>
              <c:numCache>
                <c:formatCode>d/\ m/</c:formatCode>
                <c:ptCount val="1"/>
                <c:pt idx="0">
                  <c:v>45217</c:v>
                </c:pt>
              </c:numCache>
            </c:numRef>
          </c:xVal>
          <c:yVal>
            <c:numRef>
              <c:f>'9.1'!$L$5</c:f>
              <c:numCache>
                <c:formatCode>#\ ##0.0</c:formatCode>
                <c:ptCount val="1"/>
                <c:pt idx="0">
                  <c:v>9555.6233474401506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4AFA-41C1-93AC-348DB4A30EB2}"/>
            </c:ext>
          </c:extLst>
        </c:ser>
        <c:ser>
          <c:idx val="3"/>
          <c:order val="3"/>
          <c:tx>
            <c:strRef>
              <c:f>'9.1'!$A$8:$B$8</c:f>
              <c:strCache>
                <c:ptCount val="1"/>
                <c:pt idx="0">
                  <c:v>Měsíční minimum [MW]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diamond"/>
            <c:size val="7"/>
            <c:spPr>
              <a:solidFill>
                <a:schemeClr val="accent1"/>
              </a:solidFill>
              <a:ln>
                <a:noFill/>
              </a:ln>
            </c:spPr>
          </c:marker>
          <c:xVal>
            <c:numRef>
              <c:f>'9.1'!$L$9</c:f>
              <c:numCache>
                <c:formatCode>d/\ m/</c:formatCode>
                <c:ptCount val="1"/>
                <c:pt idx="0">
                  <c:v>45200</c:v>
                </c:pt>
              </c:numCache>
            </c:numRef>
          </c:xVal>
          <c:yVal>
            <c:numRef>
              <c:f>'9.1'!$L$8</c:f>
              <c:numCache>
                <c:formatCode>#\ ##0.0</c:formatCode>
                <c:ptCount val="1"/>
                <c:pt idx="0">
                  <c:v>4998.2926055874204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4AFA-41C1-93AC-348DB4A30E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9323520"/>
        <c:axId val="169325696"/>
      </c:scatterChart>
      <c:valAx>
        <c:axId val="169323520"/>
        <c:scaling>
          <c:orientation val="minMax"/>
          <c:max val="45230"/>
          <c:min val="45200"/>
        </c:scaling>
        <c:delete val="0"/>
        <c:axPos val="b"/>
        <c:numFmt formatCode="d/m" sourceLinked="0"/>
        <c:majorTickMark val="none"/>
        <c:minorTickMark val="none"/>
        <c:tickLblPos val="nextTo"/>
        <c:txPr>
          <a:bodyPr rot="-5400000" anchor="b" anchorCtr="0"/>
          <a:lstStyle/>
          <a:p>
            <a:pPr>
              <a:defRPr sz="850" baseline="0"/>
            </a:pPr>
            <a:endParaRPr lang="cs-CZ"/>
          </a:p>
        </c:txPr>
        <c:crossAx val="169325696"/>
        <c:crosses val="autoZero"/>
        <c:crossBetween val="midCat"/>
        <c:majorUnit val="1"/>
      </c:valAx>
      <c:valAx>
        <c:axId val="169325696"/>
        <c:scaling>
          <c:orientation val="minMax"/>
          <c:max val="12000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9323520"/>
        <c:crosses val="autoZero"/>
        <c:crossBetween val="midCat"/>
        <c:majorUnit val="2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Dosažené denní max. a min.</a:t>
            </a:r>
            <a:r>
              <a:rPr lang="cs-CZ" sz="1000" baseline="0">
                <a:solidFill>
                  <a:srgbClr val="233060"/>
                </a:solidFill>
              </a:rPr>
              <a:t> zatížení </a:t>
            </a:r>
            <a:r>
              <a:rPr lang="cs-CZ" sz="1000">
                <a:solidFill>
                  <a:srgbClr val="233060"/>
                </a:solidFill>
              </a:rPr>
              <a:t>(MW)</a:t>
            </a:r>
            <a:r>
              <a:rPr lang="en-US" sz="1000">
                <a:solidFill>
                  <a:srgbClr val="233060"/>
                </a:solidFill>
              </a:rPr>
              <a:t> </a:t>
            </a:r>
          </a:p>
        </c:rich>
      </c:tx>
      <c:layout>
        <c:manualLayout>
          <c:xMode val="edge"/>
          <c:yMode val="edge"/>
          <c:x val="3.5173784307100859E-3"/>
          <c:y val="3.9517139548762752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4009823232323232"/>
          <c:y val="0.23924951688731219"/>
          <c:w val="0.85184609771312214"/>
          <c:h val="0.48512485119687904"/>
        </c:manualLayout>
      </c:layout>
      <c:scatterChart>
        <c:scatterStyle val="lineMarker"/>
        <c:varyColors val="0"/>
        <c:ser>
          <c:idx val="0"/>
          <c:order val="0"/>
          <c:tx>
            <c:strRef>
              <c:f>'9.2'!$J$3</c:f>
              <c:strCache>
                <c:ptCount val="1"/>
                <c:pt idx="0">
                  <c:v>Dosažené denní maximum zatížení brutto</c:v>
                </c:pt>
              </c:strCache>
            </c:strRef>
          </c:tx>
          <c:spPr>
            <a:ln w="38100">
              <a:solidFill>
                <a:schemeClr val="accent1"/>
              </a:solidFill>
            </a:ln>
          </c:spPr>
          <c:marker>
            <c:symbol val="none"/>
          </c:marker>
          <c:xVal>
            <c:numRef>
              <c:f>'9.2'!$G$5:$G$35</c:f>
              <c:numCache>
                <c:formatCode>m/d/yyyy</c:formatCode>
                <c:ptCount val="31"/>
                <c:pt idx="0">
                  <c:v>45231</c:v>
                </c:pt>
                <c:pt idx="1">
                  <c:v>45232</c:v>
                </c:pt>
                <c:pt idx="2">
                  <c:v>45233</c:v>
                </c:pt>
                <c:pt idx="3">
                  <c:v>45234</c:v>
                </c:pt>
                <c:pt idx="4">
                  <c:v>45235</c:v>
                </c:pt>
                <c:pt idx="5">
                  <c:v>45236</c:v>
                </c:pt>
                <c:pt idx="6">
                  <c:v>45237</c:v>
                </c:pt>
                <c:pt idx="7">
                  <c:v>45238</c:v>
                </c:pt>
                <c:pt idx="8">
                  <c:v>45239</c:v>
                </c:pt>
                <c:pt idx="9">
                  <c:v>45240</c:v>
                </c:pt>
                <c:pt idx="10">
                  <c:v>45241</c:v>
                </c:pt>
                <c:pt idx="11">
                  <c:v>45242</c:v>
                </c:pt>
                <c:pt idx="12">
                  <c:v>45243</c:v>
                </c:pt>
                <c:pt idx="13">
                  <c:v>45244</c:v>
                </c:pt>
                <c:pt idx="14">
                  <c:v>45245</c:v>
                </c:pt>
                <c:pt idx="15">
                  <c:v>45246</c:v>
                </c:pt>
                <c:pt idx="16">
                  <c:v>45247</c:v>
                </c:pt>
                <c:pt idx="17">
                  <c:v>45248</c:v>
                </c:pt>
                <c:pt idx="18">
                  <c:v>45249</c:v>
                </c:pt>
                <c:pt idx="19">
                  <c:v>45250</c:v>
                </c:pt>
                <c:pt idx="20">
                  <c:v>45251</c:v>
                </c:pt>
                <c:pt idx="21">
                  <c:v>45252</c:v>
                </c:pt>
                <c:pt idx="22">
                  <c:v>45253</c:v>
                </c:pt>
                <c:pt idx="23">
                  <c:v>45254</c:v>
                </c:pt>
                <c:pt idx="24">
                  <c:v>45255</c:v>
                </c:pt>
                <c:pt idx="25">
                  <c:v>45256</c:v>
                </c:pt>
                <c:pt idx="26">
                  <c:v>45257</c:v>
                </c:pt>
                <c:pt idx="27">
                  <c:v>45258</c:v>
                </c:pt>
                <c:pt idx="28">
                  <c:v>45259</c:v>
                </c:pt>
                <c:pt idx="29">
                  <c:v>45260</c:v>
                </c:pt>
              </c:numCache>
            </c:numRef>
          </c:xVal>
          <c:yVal>
            <c:numRef>
              <c:f>'9.2'!$J$5:$J$35</c:f>
              <c:numCache>
                <c:formatCode>#,##0</c:formatCode>
                <c:ptCount val="31"/>
                <c:pt idx="0">
                  <c:v>9022.6962267204308</c:v>
                </c:pt>
                <c:pt idx="1">
                  <c:v>9097.5995123675893</c:v>
                </c:pt>
                <c:pt idx="2">
                  <c:v>9240.4634592155999</c:v>
                </c:pt>
                <c:pt idx="3">
                  <c:v>8037.4435010606103</c:v>
                </c:pt>
                <c:pt idx="4">
                  <c:v>7791.7346563561796</c:v>
                </c:pt>
                <c:pt idx="5">
                  <c:v>9136.8574038551506</c:v>
                </c:pt>
                <c:pt idx="6">
                  <c:v>9228.1346850217706</c:v>
                </c:pt>
                <c:pt idx="7">
                  <c:v>9371.9180919114297</c:v>
                </c:pt>
                <c:pt idx="8">
                  <c:v>9557.9173076704901</c:v>
                </c:pt>
                <c:pt idx="9">
                  <c:v>9405.5853628536697</c:v>
                </c:pt>
                <c:pt idx="10">
                  <c:v>8374.5101270841096</c:v>
                </c:pt>
                <c:pt idx="11">
                  <c:v>8313.1067277053498</c:v>
                </c:pt>
                <c:pt idx="12">
                  <c:v>9623.5573428229709</c:v>
                </c:pt>
                <c:pt idx="13">
                  <c:v>9348.5634785923594</c:v>
                </c:pt>
                <c:pt idx="14">
                  <c:v>9501.2987881359004</c:v>
                </c:pt>
                <c:pt idx="15">
                  <c:v>9277.2186748181794</c:v>
                </c:pt>
                <c:pt idx="16">
                  <c:v>8383.3947366708708</c:v>
                </c:pt>
                <c:pt idx="17">
                  <c:v>8222.1319391566503</c:v>
                </c:pt>
                <c:pt idx="18">
                  <c:v>8205.0764641000605</c:v>
                </c:pt>
                <c:pt idx="19">
                  <c:v>9519.7650549015907</c:v>
                </c:pt>
                <c:pt idx="20">
                  <c:v>9538.5596370225703</c:v>
                </c:pt>
                <c:pt idx="21">
                  <c:v>10305.658168031099</c:v>
                </c:pt>
                <c:pt idx="22">
                  <c:v>10096.073322390301</c:v>
                </c:pt>
                <c:pt idx="23">
                  <c:v>9756.3801242435093</c:v>
                </c:pt>
                <c:pt idx="24">
                  <c:v>9063.9313706489793</c:v>
                </c:pt>
                <c:pt idx="25">
                  <c:v>9063.5091545315208</c:v>
                </c:pt>
                <c:pt idx="26">
                  <c:v>10510.4488974499</c:v>
                </c:pt>
                <c:pt idx="27">
                  <c:v>10693.557072715501</c:v>
                </c:pt>
                <c:pt idx="28">
                  <c:v>10755.1228707684</c:v>
                </c:pt>
                <c:pt idx="29">
                  <c:v>10674.070784330899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20F-47C2-9125-1C3968084F59}"/>
            </c:ext>
          </c:extLst>
        </c:ser>
        <c:ser>
          <c:idx val="1"/>
          <c:order val="1"/>
          <c:tx>
            <c:strRef>
              <c:f>'9.2'!$K$3</c:f>
              <c:strCache>
                <c:ptCount val="1"/>
                <c:pt idx="0">
                  <c:v>Dosažené denní minimum zatížení brutto</c:v>
                </c:pt>
              </c:strCache>
            </c:strRef>
          </c:tx>
          <c:spPr>
            <a:ln w="38100">
              <a:solidFill>
                <a:schemeClr val="accent5"/>
              </a:solidFill>
            </a:ln>
          </c:spPr>
          <c:marker>
            <c:symbol val="none"/>
          </c:marker>
          <c:xVal>
            <c:numRef>
              <c:f>'9.2'!$G$5:$G$35</c:f>
              <c:numCache>
                <c:formatCode>m/d/yyyy</c:formatCode>
                <c:ptCount val="31"/>
                <c:pt idx="0">
                  <c:v>45231</c:v>
                </c:pt>
                <c:pt idx="1">
                  <c:v>45232</c:v>
                </c:pt>
                <c:pt idx="2">
                  <c:v>45233</c:v>
                </c:pt>
                <c:pt idx="3">
                  <c:v>45234</c:v>
                </c:pt>
                <c:pt idx="4">
                  <c:v>45235</c:v>
                </c:pt>
                <c:pt idx="5">
                  <c:v>45236</c:v>
                </c:pt>
                <c:pt idx="6">
                  <c:v>45237</c:v>
                </c:pt>
                <c:pt idx="7">
                  <c:v>45238</c:v>
                </c:pt>
                <c:pt idx="8">
                  <c:v>45239</c:v>
                </c:pt>
                <c:pt idx="9">
                  <c:v>45240</c:v>
                </c:pt>
                <c:pt idx="10">
                  <c:v>45241</c:v>
                </c:pt>
                <c:pt idx="11">
                  <c:v>45242</c:v>
                </c:pt>
                <c:pt idx="12">
                  <c:v>45243</c:v>
                </c:pt>
                <c:pt idx="13">
                  <c:v>45244</c:v>
                </c:pt>
                <c:pt idx="14">
                  <c:v>45245</c:v>
                </c:pt>
                <c:pt idx="15">
                  <c:v>45246</c:v>
                </c:pt>
                <c:pt idx="16">
                  <c:v>45247</c:v>
                </c:pt>
                <c:pt idx="17">
                  <c:v>45248</c:v>
                </c:pt>
                <c:pt idx="18">
                  <c:v>45249</c:v>
                </c:pt>
                <c:pt idx="19">
                  <c:v>45250</c:v>
                </c:pt>
                <c:pt idx="20">
                  <c:v>45251</c:v>
                </c:pt>
                <c:pt idx="21">
                  <c:v>45252</c:v>
                </c:pt>
                <c:pt idx="22">
                  <c:v>45253</c:v>
                </c:pt>
                <c:pt idx="23">
                  <c:v>45254</c:v>
                </c:pt>
                <c:pt idx="24">
                  <c:v>45255</c:v>
                </c:pt>
                <c:pt idx="25">
                  <c:v>45256</c:v>
                </c:pt>
                <c:pt idx="26">
                  <c:v>45257</c:v>
                </c:pt>
                <c:pt idx="27">
                  <c:v>45258</c:v>
                </c:pt>
                <c:pt idx="28">
                  <c:v>45259</c:v>
                </c:pt>
                <c:pt idx="29">
                  <c:v>45260</c:v>
                </c:pt>
              </c:numCache>
            </c:numRef>
          </c:xVal>
          <c:yVal>
            <c:numRef>
              <c:f>'9.2'!$K$5:$K$35</c:f>
              <c:numCache>
                <c:formatCode>#,##0</c:formatCode>
                <c:ptCount val="31"/>
                <c:pt idx="0">
                  <c:v>6334.2276825723802</c:v>
                </c:pt>
                <c:pt idx="1">
                  <c:v>6360.2561552555599</c:v>
                </c:pt>
                <c:pt idx="2">
                  <c:v>6239.9514938719303</c:v>
                </c:pt>
                <c:pt idx="3">
                  <c:v>5827.1881116025597</c:v>
                </c:pt>
                <c:pt idx="4">
                  <c:v>5477.0802672787204</c:v>
                </c:pt>
                <c:pt idx="5">
                  <c:v>6024.08099569158</c:v>
                </c:pt>
                <c:pt idx="6">
                  <c:v>6419.93632587311</c:v>
                </c:pt>
                <c:pt idx="7">
                  <c:v>6468.0630664563496</c:v>
                </c:pt>
                <c:pt idx="8">
                  <c:v>6770.2304277622598</c:v>
                </c:pt>
                <c:pt idx="9">
                  <c:v>6535.7915307346402</c:v>
                </c:pt>
                <c:pt idx="10">
                  <c:v>6200.9951897250403</c:v>
                </c:pt>
                <c:pt idx="11">
                  <c:v>5940.8166769606696</c:v>
                </c:pt>
                <c:pt idx="12">
                  <c:v>6563.5946179849798</c:v>
                </c:pt>
                <c:pt idx="13">
                  <c:v>6510.2570017380203</c:v>
                </c:pt>
                <c:pt idx="14">
                  <c:v>6484.3587875499097</c:v>
                </c:pt>
                <c:pt idx="15">
                  <c:v>6587.0521493202896</c:v>
                </c:pt>
                <c:pt idx="16">
                  <c:v>6185.7720877376396</c:v>
                </c:pt>
                <c:pt idx="17">
                  <c:v>6047.8001390300096</c:v>
                </c:pt>
                <c:pt idx="18">
                  <c:v>5990.57829634272</c:v>
                </c:pt>
                <c:pt idx="19">
                  <c:v>6332.61451298264</c:v>
                </c:pt>
                <c:pt idx="20">
                  <c:v>6659.1843100713404</c:v>
                </c:pt>
                <c:pt idx="21">
                  <c:v>7057.2294455101301</c:v>
                </c:pt>
                <c:pt idx="22">
                  <c:v>7158.81152180349</c:v>
                </c:pt>
                <c:pt idx="23">
                  <c:v>6765.3182404324998</c:v>
                </c:pt>
                <c:pt idx="24">
                  <c:v>6555.4733579356498</c:v>
                </c:pt>
                <c:pt idx="25">
                  <c:v>6645.5058717612601</c:v>
                </c:pt>
                <c:pt idx="26">
                  <c:v>7302.5003785322797</c:v>
                </c:pt>
                <c:pt idx="27">
                  <c:v>7454.99761061963</c:v>
                </c:pt>
                <c:pt idx="28">
                  <c:v>8186.5277662225899</c:v>
                </c:pt>
                <c:pt idx="29">
                  <c:v>7828.7617512583902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20F-47C2-9125-1C3968084F59}"/>
            </c:ext>
          </c:extLst>
        </c:ser>
        <c:ser>
          <c:idx val="2"/>
          <c:order val="2"/>
          <c:tx>
            <c:strRef>
              <c:f>'9.1'!$A$5:$B$5</c:f>
              <c:strCache>
                <c:ptCount val="1"/>
                <c:pt idx="0">
                  <c:v>Měsíční maximum [MW]</c:v>
                </c:pt>
              </c:strCache>
            </c:strRef>
          </c:tx>
          <c:spPr>
            <a:ln>
              <a:solidFill>
                <a:srgbClr val="D0D0D0"/>
              </a:solidFill>
            </a:ln>
          </c:spPr>
          <c:marker>
            <c:symbol val="diamond"/>
            <c:size val="7"/>
            <c:spPr>
              <a:solidFill>
                <a:schemeClr val="accent5"/>
              </a:solidFill>
              <a:ln>
                <a:noFill/>
              </a:ln>
            </c:spPr>
          </c:marker>
          <c:xVal>
            <c:numRef>
              <c:f>'9.1'!$M$6</c:f>
              <c:numCache>
                <c:formatCode>d/\ m/</c:formatCode>
                <c:ptCount val="1"/>
                <c:pt idx="0">
                  <c:v>45259</c:v>
                </c:pt>
              </c:numCache>
            </c:numRef>
          </c:xVal>
          <c:yVal>
            <c:numRef>
              <c:f>'9.1'!$M$5</c:f>
              <c:numCache>
                <c:formatCode>#\ ##0.0</c:formatCode>
                <c:ptCount val="1"/>
                <c:pt idx="0">
                  <c:v>10755.1228707684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C20F-47C2-9125-1C3968084F59}"/>
            </c:ext>
          </c:extLst>
        </c:ser>
        <c:ser>
          <c:idx val="3"/>
          <c:order val="3"/>
          <c:tx>
            <c:strRef>
              <c:f>'9.1'!$A$8:$B$8</c:f>
              <c:strCache>
                <c:ptCount val="1"/>
                <c:pt idx="0">
                  <c:v>Měsíční minimum [MW]</c:v>
                </c:pt>
              </c:strCache>
            </c:strRef>
          </c:tx>
          <c:spPr>
            <a:ln>
              <a:solidFill>
                <a:schemeClr val="accent5"/>
              </a:solidFill>
            </a:ln>
          </c:spPr>
          <c:marker>
            <c:symbol val="diamond"/>
            <c:size val="7"/>
            <c:spPr>
              <a:solidFill>
                <a:schemeClr val="accent1"/>
              </a:solidFill>
              <a:ln>
                <a:noFill/>
              </a:ln>
            </c:spPr>
          </c:marker>
          <c:xVal>
            <c:numRef>
              <c:f>'9.1'!$M$9</c:f>
              <c:numCache>
                <c:formatCode>d/\ m/</c:formatCode>
                <c:ptCount val="1"/>
                <c:pt idx="0">
                  <c:v>45235</c:v>
                </c:pt>
              </c:numCache>
            </c:numRef>
          </c:xVal>
          <c:yVal>
            <c:numRef>
              <c:f>'9.1'!$M$8</c:f>
              <c:numCache>
                <c:formatCode>#\ ##0.0</c:formatCode>
                <c:ptCount val="1"/>
                <c:pt idx="0">
                  <c:v>5477.0802672787204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C20F-47C2-9125-1C3968084F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9431424"/>
        <c:axId val="169433344"/>
      </c:scatterChart>
      <c:valAx>
        <c:axId val="169431424"/>
        <c:scaling>
          <c:orientation val="minMax"/>
          <c:max val="45260"/>
          <c:min val="45231"/>
        </c:scaling>
        <c:delete val="0"/>
        <c:axPos val="b"/>
        <c:numFmt formatCode="d/m" sourceLinked="0"/>
        <c:majorTickMark val="none"/>
        <c:minorTickMark val="none"/>
        <c:tickLblPos val="nextTo"/>
        <c:txPr>
          <a:bodyPr rot="-5400000" anchor="b" anchorCtr="0"/>
          <a:lstStyle/>
          <a:p>
            <a:pPr>
              <a:defRPr sz="850" baseline="0"/>
            </a:pPr>
            <a:endParaRPr lang="cs-CZ"/>
          </a:p>
        </c:txPr>
        <c:crossAx val="169433344"/>
        <c:crosses val="autoZero"/>
        <c:crossBetween val="midCat"/>
        <c:majorUnit val="1"/>
      </c:valAx>
      <c:valAx>
        <c:axId val="169433344"/>
        <c:scaling>
          <c:orientation val="minMax"/>
          <c:max val="12000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9431424"/>
        <c:crosses val="autoZero"/>
        <c:crossBetween val="midCat"/>
        <c:majorUnit val="2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Dosažené denní max. a min.</a:t>
            </a:r>
            <a:r>
              <a:rPr lang="cs-CZ" sz="1000" baseline="0">
                <a:solidFill>
                  <a:srgbClr val="233060"/>
                </a:solidFill>
              </a:rPr>
              <a:t> zatížení </a:t>
            </a:r>
            <a:r>
              <a:rPr lang="cs-CZ" sz="1000">
                <a:solidFill>
                  <a:srgbClr val="233060"/>
                </a:solidFill>
              </a:rPr>
              <a:t>(MW)</a:t>
            </a:r>
            <a:r>
              <a:rPr lang="en-US" sz="1000">
                <a:solidFill>
                  <a:srgbClr val="233060"/>
                </a:solidFill>
              </a:rPr>
              <a:t> </a:t>
            </a:r>
          </a:p>
        </c:rich>
      </c:tx>
      <c:layout>
        <c:manualLayout>
          <c:xMode val="edge"/>
          <c:yMode val="edge"/>
          <c:x val="3.4437511382983937E-3"/>
          <c:y val="3.8614038837922844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4009823232323232"/>
          <c:y val="0.25390153153932687"/>
          <c:w val="0.85184609771312214"/>
          <c:h val="0.48549162123965273"/>
        </c:manualLayout>
      </c:layout>
      <c:scatterChart>
        <c:scatterStyle val="lineMarker"/>
        <c:varyColors val="0"/>
        <c:ser>
          <c:idx val="0"/>
          <c:order val="0"/>
          <c:tx>
            <c:strRef>
              <c:f>'9.2'!$P$3</c:f>
              <c:strCache>
                <c:ptCount val="1"/>
                <c:pt idx="0">
                  <c:v>Dosažené denní maximum zatížení brutto</c:v>
                </c:pt>
              </c:strCache>
            </c:strRef>
          </c:tx>
          <c:spPr>
            <a:ln w="38100">
              <a:solidFill>
                <a:schemeClr val="accent1"/>
              </a:solidFill>
            </a:ln>
          </c:spPr>
          <c:marker>
            <c:symbol val="none"/>
          </c:marker>
          <c:xVal>
            <c:numRef>
              <c:f>'9.2'!$M$5:$M$35</c:f>
              <c:numCache>
                <c:formatCode>m/d/yyyy</c:formatCode>
                <c:ptCount val="31"/>
                <c:pt idx="0">
                  <c:v>45261</c:v>
                </c:pt>
                <c:pt idx="1">
                  <c:v>45262</c:v>
                </c:pt>
                <c:pt idx="2">
                  <c:v>45263</c:v>
                </c:pt>
                <c:pt idx="3">
                  <c:v>45264</c:v>
                </c:pt>
                <c:pt idx="4">
                  <c:v>45265</c:v>
                </c:pt>
                <c:pt idx="5">
                  <c:v>45266</c:v>
                </c:pt>
                <c:pt idx="6">
                  <c:v>45267</c:v>
                </c:pt>
                <c:pt idx="7">
                  <c:v>45268</c:v>
                </c:pt>
                <c:pt idx="8">
                  <c:v>45269</c:v>
                </c:pt>
                <c:pt idx="9">
                  <c:v>45270</c:v>
                </c:pt>
                <c:pt idx="10">
                  <c:v>45271</c:v>
                </c:pt>
                <c:pt idx="11">
                  <c:v>45272</c:v>
                </c:pt>
                <c:pt idx="12">
                  <c:v>45273</c:v>
                </c:pt>
                <c:pt idx="13">
                  <c:v>45274</c:v>
                </c:pt>
                <c:pt idx="14">
                  <c:v>45275</c:v>
                </c:pt>
                <c:pt idx="15">
                  <c:v>45276</c:v>
                </c:pt>
                <c:pt idx="16">
                  <c:v>45277</c:v>
                </c:pt>
                <c:pt idx="17">
                  <c:v>45278</c:v>
                </c:pt>
                <c:pt idx="18">
                  <c:v>45279</c:v>
                </c:pt>
                <c:pt idx="19">
                  <c:v>45280</c:v>
                </c:pt>
                <c:pt idx="20">
                  <c:v>45281</c:v>
                </c:pt>
                <c:pt idx="21">
                  <c:v>45282</c:v>
                </c:pt>
                <c:pt idx="22">
                  <c:v>45283</c:v>
                </c:pt>
                <c:pt idx="23">
                  <c:v>45284</c:v>
                </c:pt>
                <c:pt idx="24">
                  <c:v>45285</c:v>
                </c:pt>
                <c:pt idx="25">
                  <c:v>45286</c:v>
                </c:pt>
                <c:pt idx="26">
                  <c:v>45287</c:v>
                </c:pt>
                <c:pt idx="27">
                  <c:v>45288</c:v>
                </c:pt>
                <c:pt idx="28">
                  <c:v>45289</c:v>
                </c:pt>
                <c:pt idx="29">
                  <c:v>45290</c:v>
                </c:pt>
                <c:pt idx="30">
                  <c:v>45291</c:v>
                </c:pt>
              </c:numCache>
            </c:numRef>
          </c:xVal>
          <c:yVal>
            <c:numRef>
              <c:f>'9.2'!$P$5:$P$35</c:f>
              <c:numCache>
                <c:formatCode>#,##0</c:formatCode>
                <c:ptCount val="31"/>
                <c:pt idx="0">
                  <c:v>10752.9724423015</c:v>
                </c:pt>
                <c:pt idx="1">
                  <c:v>9610.2047859333998</c:v>
                </c:pt>
                <c:pt idx="2">
                  <c:v>9446.7568702019707</c:v>
                </c:pt>
                <c:pt idx="3">
                  <c:v>11150.900124022201</c:v>
                </c:pt>
                <c:pt idx="4">
                  <c:v>10959.471475034101</c:v>
                </c:pt>
                <c:pt idx="5">
                  <c:v>10908.819595573101</c:v>
                </c:pt>
                <c:pt idx="6">
                  <c:v>10885.5102152411</c:v>
                </c:pt>
                <c:pt idx="7">
                  <c:v>10985.820637275299</c:v>
                </c:pt>
                <c:pt idx="8">
                  <c:v>9395.9145292088797</c:v>
                </c:pt>
                <c:pt idx="9">
                  <c:v>8975.7437271293693</c:v>
                </c:pt>
                <c:pt idx="10">
                  <c:v>10210.429140153199</c:v>
                </c:pt>
                <c:pt idx="11">
                  <c:v>10102.360402718499</c:v>
                </c:pt>
                <c:pt idx="12">
                  <c:v>10177.2530068541</c:v>
                </c:pt>
                <c:pt idx="13">
                  <c:v>10161.3059063865</c:v>
                </c:pt>
                <c:pt idx="14">
                  <c:v>10033.6325864015</c:v>
                </c:pt>
                <c:pt idx="15">
                  <c:v>9945.8396394395095</c:v>
                </c:pt>
                <c:pt idx="16">
                  <c:v>9926.1411747681104</c:v>
                </c:pt>
                <c:pt idx="17">
                  <c:v>9759.4279277054502</c:v>
                </c:pt>
                <c:pt idx="18">
                  <c:v>9512.9670462364993</c:v>
                </c:pt>
                <c:pt idx="19">
                  <c:v>9418.1042761715307</c:v>
                </c:pt>
                <c:pt idx="20">
                  <c:v>9128.2937726276105</c:v>
                </c:pt>
                <c:pt idx="21">
                  <c:v>8742.0707575118795</c:v>
                </c:pt>
                <c:pt idx="22">
                  <c:v>8539.1166630056305</c:v>
                </c:pt>
                <c:pt idx="23">
                  <c:v>7696.1617828484596</c:v>
                </c:pt>
                <c:pt idx="24">
                  <c:v>6671.24588621562</c:v>
                </c:pt>
                <c:pt idx="25">
                  <c:v>6967.5319381462004</c:v>
                </c:pt>
                <c:pt idx="26">
                  <c:v>7715.4202232748303</c:v>
                </c:pt>
                <c:pt idx="27">
                  <c:v>7772.1686306752199</c:v>
                </c:pt>
                <c:pt idx="28">
                  <c:v>7489.1708797436604</c:v>
                </c:pt>
                <c:pt idx="29">
                  <c:v>7246.72384492519</c:v>
                </c:pt>
                <c:pt idx="30">
                  <c:v>7423.0283219294497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4CF-4EE5-968E-FE76A00BD85F}"/>
            </c:ext>
          </c:extLst>
        </c:ser>
        <c:ser>
          <c:idx val="1"/>
          <c:order val="1"/>
          <c:tx>
            <c:strRef>
              <c:f>'9.2'!$Q$3</c:f>
              <c:strCache>
                <c:ptCount val="1"/>
                <c:pt idx="0">
                  <c:v>Dosažené denní minimum zatížení brutto</c:v>
                </c:pt>
              </c:strCache>
            </c:strRef>
          </c:tx>
          <c:spPr>
            <a:ln w="38100">
              <a:solidFill>
                <a:schemeClr val="accent5"/>
              </a:solidFill>
            </a:ln>
          </c:spPr>
          <c:marker>
            <c:symbol val="none"/>
          </c:marker>
          <c:xVal>
            <c:numRef>
              <c:f>'9.2'!$M$5:$M$35</c:f>
              <c:numCache>
                <c:formatCode>m/d/yyyy</c:formatCode>
                <c:ptCount val="31"/>
                <c:pt idx="0">
                  <c:v>45261</c:v>
                </c:pt>
                <c:pt idx="1">
                  <c:v>45262</c:v>
                </c:pt>
                <c:pt idx="2">
                  <c:v>45263</c:v>
                </c:pt>
                <c:pt idx="3">
                  <c:v>45264</c:v>
                </c:pt>
                <c:pt idx="4">
                  <c:v>45265</c:v>
                </c:pt>
                <c:pt idx="5">
                  <c:v>45266</c:v>
                </c:pt>
                <c:pt idx="6">
                  <c:v>45267</c:v>
                </c:pt>
                <c:pt idx="7">
                  <c:v>45268</c:v>
                </c:pt>
                <c:pt idx="8">
                  <c:v>45269</c:v>
                </c:pt>
                <c:pt idx="9">
                  <c:v>45270</c:v>
                </c:pt>
                <c:pt idx="10">
                  <c:v>45271</c:v>
                </c:pt>
                <c:pt idx="11">
                  <c:v>45272</c:v>
                </c:pt>
                <c:pt idx="12">
                  <c:v>45273</c:v>
                </c:pt>
                <c:pt idx="13">
                  <c:v>45274</c:v>
                </c:pt>
                <c:pt idx="14">
                  <c:v>45275</c:v>
                </c:pt>
                <c:pt idx="15">
                  <c:v>45276</c:v>
                </c:pt>
                <c:pt idx="16">
                  <c:v>45277</c:v>
                </c:pt>
                <c:pt idx="17">
                  <c:v>45278</c:v>
                </c:pt>
                <c:pt idx="18">
                  <c:v>45279</c:v>
                </c:pt>
                <c:pt idx="19">
                  <c:v>45280</c:v>
                </c:pt>
                <c:pt idx="20">
                  <c:v>45281</c:v>
                </c:pt>
                <c:pt idx="21">
                  <c:v>45282</c:v>
                </c:pt>
                <c:pt idx="22">
                  <c:v>45283</c:v>
                </c:pt>
                <c:pt idx="23">
                  <c:v>45284</c:v>
                </c:pt>
                <c:pt idx="24">
                  <c:v>45285</c:v>
                </c:pt>
                <c:pt idx="25">
                  <c:v>45286</c:v>
                </c:pt>
                <c:pt idx="26">
                  <c:v>45287</c:v>
                </c:pt>
                <c:pt idx="27">
                  <c:v>45288</c:v>
                </c:pt>
                <c:pt idx="28">
                  <c:v>45289</c:v>
                </c:pt>
                <c:pt idx="29">
                  <c:v>45290</c:v>
                </c:pt>
                <c:pt idx="30">
                  <c:v>45291</c:v>
                </c:pt>
              </c:numCache>
            </c:numRef>
          </c:xVal>
          <c:yVal>
            <c:numRef>
              <c:f>'9.2'!$Q$5:$Q$35</c:f>
              <c:numCache>
                <c:formatCode>#,##0</c:formatCode>
                <c:ptCount val="31"/>
                <c:pt idx="0">
                  <c:v>7837.9964177552602</c:v>
                </c:pt>
                <c:pt idx="1">
                  <c:v>7336.0584122291202</c:v>
                </c:pt>
                <c:pt idx="2">
                  <c:v>7310.0098759805596</c:v>
                </c:pt>
                <c:pt idx="3">
                  <c:v>8155.6255680827899</c:v>
                </c:pt>
                <c:pt idx="4">
                  <c:v>8216.5606709423391</c:v>
                </c:pt>
                <c:pt idx="5">
                  <c:v>8081.7358185866497</c:v>
                </c:pt>
                <c:pt idx="6">
                  <c:v>7924.2436414597596</c:v>
                </c:pt>
                <c:pt idx="7">
                  <c:v>7862.8952539683496</c:v>
                </c:pt>
                <c:pt idx="8">
                  <c:v>7215.8930578125701</c:v>
                </c:pt>
                <c:pt idx="9">
                  <c:v>6846.1137960408896</c:v>
                </c:pt>
                <c:pt idx="10">
                  <c:v>7241.3047875248803</c:v>
                </c:pt>
                <c:pt idx="11">
                  <c:v>7304.3357930373604</c:v>
                </c:pt>
                <c:pt idx="12">
                  <c:v>7221.57663060701</c:v>
                </c:pt>
                <c:pt idx="13">
                  <c:v>7237.4078112812304</c:v>
                </c:pt>
                <c:pt idx="14">
                  <c:v>7220.7680197166801</c:v>
                </c:pt>
                <c:pt idx="15">
                  <c:v>6620.1809583404101</c:v>
                </c:pt>
                <c:pt idx="16">
                  <c:v>6397.4683677661196</c:v>
                </c:pt>
                <c:pt idx="17">
                  <c:v>6960.1242035224004</c:v>
                </c:pt>
                <c:pt idx="18">
                  <c:v>6975.5090588847297</c:v>
                </c:pt>
                <c:pt idx="19">
                  <c:v>6752.4411174963398</c:v>
                </c:pt>
                <c:pt idx="20">
                  <c:v>6546.8490876961296</c:v>
                </c:pt>
                <c:pt idx="21">
                  <c:v>6397.7048981410098</c:v>
                </c:pt>
                <c:pt idx="22">
                  <c:v>6123.4643308668201</c:v>
                </c:pt>
                <c:pt idx="23">
                  <c:v>5633.8584120998203</c:v>
                </c:pt>
                <c:pt idx="24">
                  <c:v>5224.3850804518397</c:v>
                </c:pt>
                <c:pt idx="25">
                  <c:v>5210.3589697556999</c:v>
                </c:pt>
                <c:pt idx="26">
                  <c:v>5400.1017719244201</c:v>
                </c:pt>
                <c:pt idx="27">
                  <c:v>5694.3779856702504</c:v>
                </c:pt>
                <c:pt idx="28">
                  <c:v>5453.2082266661901</c:v>
                </c:pt>
                <c:pt idx="29">
                  <c:v>5415.9233931724602</c:v>
                </c:pt>
                <c:pt idx="30">
                  <c:v>5521.0104362655002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4CF-4EE5-968E-FE76A00BD85F}"/>
            </c:ext>
          </c:extLst>
        </c:ser>
        <c:ser>
          <c:idx val="2"/>
          <c:order val="2"/>
          <c:tx>
            <c:strRef>
              <c:f>'9.1'!$A$5:$B$5</c:f>
              <c:strCache>
                <c:ptCount val="1"/>
                <c:pt idx="0">
                  <c:v>Měsíční maximum [MW]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diamond"/>
            <c:size val="7"/>
            <c:spPr>
              <a:solidFill>
                <a:schemeClr val="accent5"/>
              </a:solidFill>
              <a:ln>
                <a:noFill/>
              </a:ln>
            </c:spPr>
          </c:marker>
          <c:xVal>
            <c:numRef>
              <c:f>'9.1'!$N$6</c:f>
              <c:numCache>
                <c:formatCode>d/\ m/</c:formatCode>
                <c:ptCount val="1"/>
                <c:pt idx="0">
                  <c:v>45264</c:v>
                </c:pt>
              </c:numCache>
            </c:numRef>
          </c:xVal>
          <c:yVal>
            <c:numRef>
              <c:f>'9.1'!$N$5</c:f>
              <c:numCache>
                <c:formatCode>#\ ##0.0</c:formatCode>
                <c:ptCount val="1"/>
                <c:pt idx="0">
                  <c:v>11150.900124022201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B4CF-4EE5-968E-FE76A00BD85F}"/>
            </c:ext>
          </c:extLst>
        </c:ser>
        <c:ser>
          <c:idx val="3"/>
          <c:order val="3"/>
          <c:tx>
            <c:strRef>
              <c:f>'9.1'!$A$8:$B$8</c:f>
              <c:strCache>
                <c:ptCount val="1"/>
                <c:pt idx="0">
                  <c:v>Měsíční minimum [MW]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diamond"/>
            <c:size val="7"/>
            <c:spPr>
              <a:solidFill>
                <a:schemeClr val="accent1"/>
              </a:solidFill>
              <a:ln>
                <a:noFill/>
              </a:ln>
            </c:spPr>
          </c:marker>
          <c:xVal>
            <c:numRef>
              <c:f>'9.1'!$N$9</c:f>
              <c:numCache>
                <c:formatCode>d/\ m/</c:formatCode>
                <c:ptCount val="1"/>
                <c:pt idx="0">
                  <c:v>45286</c:v>
                </c:pt>
              </c:numCache>
            </c:numRef>
          </c:xVal>
          <c:yVal>
            <c:numRef>
              <c:f>'9.1'!$N$8</c:f>
              <c:numCache>
                <c:formatCode>#\ ##0.0</c:formatCode>
                <c:ptCount val="1"/>
                <c:pt idx="0">
                  <c:v>5210.3589697556999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B4CF-4EE5-968E-FE76A00BD8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9805312"/>
        <c:axId val="169807232"/>
      </c:scatterChart>
      <c:valAx>
        <c:axId val="169805312"/>
        <c:scaling>
          <c:orientation val="minMax"/>
          <c:max val="45291"/>
          <c:min val="45261"/>
        </c:scaling>
        <c:delete val="0"/>
        <c:axPos val="b"/>
        <c:numFmt formatCode="d/m" sourceLinked="0"/>
        <c:majorTickMark val="none"/>
        <c:minorTickMark val="none"/>
        <c:tickLblPos val="nextTo"/>
        <c:txPr>
          <a:bodyPr rot="-5400000" anchor="b" anchorCtr="0"/>
          <a:lstStyle/>
          <a:p>
            <a:pPr>
              <a:defRPr sz="850" baseline="0"/>
            </a:pPr>
            <a:endParaRPr lang="cs-CZ"/>
          </a:p>
        </c:txPr>
        <c:crossAx val="169807232"/>
        <c:crosses val="autoZero"/>
        <c:crossBetween val="midCat"/>
        <c:majorUnit val="1"/>
      </c:valAx>
      <c:valAx>
        <c:axId val="169807232"/>
        <c:scaling>
          <c:orientation val="minMax"/>
          <c:max val="12000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9805312"/>
        <c:crosses val="autoZero"/>
        <c:crossBetween val="midCat"/>
        <c:majorUnit val="2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en-US" sz="1000">
                <a:solidFill>
                  <a:srgbClr val="233060"/>
                </a:solidFill>
              </a:rPr>
              <a:t>Spotřeba elektřiny </a:t>
            </a:r>
            <a:r>
              <a:rPr lang="cs-CZ" sz="1000">
                <a:solidFill>
                  <a:srgbClr val="233060"/>
                </a:solidFill>
              </a:rPr>
              <a:t>b</a:t>
            </a:r>
            <a:r>
              <a:rPr lang="en-US" sz="1000">
                <a:solidFill>
                  <a:srgbClr val="233060"/>
                </a:solidFill>
              </a:rPr>
              <a:t>rutto</a:t>
            </a:r>
            <a:r>
              <a:rPr lang="cs-CZ" sz="1000">
                <a:solidFill>
                  <a:srgbClr val="233060"/>
                </a:solidFill>
              </a:rPr>
              <a:t> (MWh)</a:t>
            </a:r>
            <a:r>
              <a:rPr lang="en-US" sz="1000">
                <a:solidFill>
                  <a:srgbClr val="233060"/>
                </a:solidFill>
              </a:rPr>
              <a:t> </a:t>
            </a:r>
          </a:p>
        </c:rich>
      </c:tx>
      <c:layout>
        <c:manualLayout>
          <c:xMode val="edge"/>
          <c:yMode val="edge"/>
          <c:x val="1.5118355781603093E-3"/>
          <c:y val="4.575207267569957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4.6965386278219223E-2"/>
          <c:y val="0.19168318638432227"/>
          <c:w val="0.95369111849047539"/>
          <c:h val="0.63385165797161669"/>
        </c:manualLayout>
      </c:layout>
      <c:scatterChart>
        <c:scatterStyle val="lineMarker"/>
        <c:varyColors val="0"/>
        <c:ser>
          <c:idx val="0"/>
          <c:order val="0"/>
          <c:tx>
            <c:strRef>
              <c:f>'9.2'!$I$3</c:f>
              <c:strCache>
                <c:ptCount val="1"/>
                <c:pt idx="0">
                  <c:v>Spotřeba elektřiny
brutto</c:v>
                </c:pt>
              </c:strCache>
            </c:strRef>
          </c:tx>
          <c:spPr>
            <a:ln w="38100"/>
          </c:spPr>
          <c:marker>
            <c:symbol val="none"/>
          </c:marker>
          <c:xVal>
            <c:numRef>
              <c:f>'9.2'!$G$5:$G$35</c:f>
              <c:numCache>
                <c:formatCode>m/d/yyyy</c:formatCode>
                <c:ptCount val="31"/>
                <c:pt idx="0">
                  <c:v>45231</c:v>
                </c:pt>
                <c:pt idx="1">
                  <c:v>45232</c:v>
                </c:pt>
                <c:pt idx="2">
                  <c:v>45233</c:v>
                </c:pt>
                <c:pt idx="3">
                  <c:v>45234</c:v>
                </c:pt>
                <c:pt idx="4">
                  <c:v>45235</c:v>
                </c:pt>
                <c:pt idx="5">
                  <c:v>45236</c:v>
                </c:pt>
                <c:pt idx="6">
                  <c:v>45237</c:v>
                </c:pt>
                <c:pt idx="7">
                  <c:v>45238</c:v>
                </c:pt>
                <c:pt idx="8">
                  <c:v>45239</c:v>
                </c:pt>
                <c:pt idx="9">
                  <c:v>45240</c:v>
                </c:pt>
                <c:pt idx="10">
                  <c:v>45241</c:v>
                </c:pt>
                <c:pt idx="11">
                  <c:v>45242</c:v>
                </c:pt>
                <c:pt idx="12">
                  <c:v>45243</c:v>
                </c:pt>
                <c:pt idx="13">
                  <c:v>45244</c:v>
                </c:pt>
                <c:pt idx="14">
                  <c:v>45245</c:v>
                </c:pt>
                <c:pt idx="15">
                  <c:v>45246</c:v>
                </c:pt>
                <c:pt idx="16">
                  <c:v>45247</c:v>
                </c:pt>
                <c:pt idx="17">
                  <c:v>45248</c:v>
                </c:pt>
                <c:pt idx="18">
                  <c:v>45249</c:v>
                </c:pt>
                <c:pt idx="19">
                  <c:v>45250</c:v>
                </c:pt>
                <c:pt idx="20">
                  <c:v>45251</c:v>
                </c:pt>
                <c:pt idx="21">
                  <c:v>45252</c:v>
                </c:pt>
                <c:pt idx="22">
                  <c:v>45253</c:v>
                </c:pt>
                <c:pt idx="23">
                  <c:v>45254</c:v>
                </c:pt>
                <c:pt idx="24">
                  <c:v>45255</c:v>
                </c:pt>
                <c:pt idx="25">
                  <c:v>45256</c:v>
                </c:pt>
                <c:pt idx="26">
                  <c:v>45257</c:v>
                </c:pt>
                <c:pt idx="27">
                  <c:v>45258</c:v>
                </c:pt>
                <c:pt idx="28">
                  <c:v>45259</c:v>
                </c:pt>
                <c:pt idx="29">
                  <c:v>45260</c:v>
                </c:pt>
              </c:numCache>
            </c:numRef>
          </c:xVal>
          <c:yVal>
            <c:numRef>
              <c:f>'9.2'!$I$5:$I$35</c:f>
              <c:numCache>
                <c:formatCode>#,##0</c:formatCode>
                <c:ptCount val="31"/>
                <c:pt idx="0">
                  <c:v>191156.79214641472</c:v>
                </c:pt>
                <c:pt idx="1">
                  <c:v>192690.99842121574</c:v>
                </c:pt>
                <c:pt idx="2">
                  <c:v>191782.38203361948</c:v>
                </c:pt>
                <c:pt idx="3">
                  <c:v>166550.41210703625</c:v>
                </c:pt>
                <c:pt idx="4">
                  <c:v>162085.20265027569</c:v>
                </c:pt>
                <c:pt idx="5">
                  <c:v>191967.34493207006</c:v>
                </c:pt>
                <c:pt idx="6">
                  <c:v>195949.73237607343</c:v>
                </c:pt>
                <c:pt idx="7">
                  <c:v>199787.53479582988</c:v>
                </c:pt>
                <c:pt idx="8">
                  <c:v>202019.29291539072</c:v>
                </c:pt>
                <c:pt idx="9">
                  <c:v>197822.29790774538</c:v>
                </c:pt>
                <c:pt idx="10">
                  <c:v>175709.84110560603</c:v>
                </c:pt>
                <c:pt idx="11">
                  <c:v>172410.71040773572</c:v>
                </c:pt>
                <c:pt idx="12">
                  <c:v>202206.61969050232</c:v>
                </c:pt>
                <c:pt idx="13">
                  <c:v>198328.49961351859</c:v>
                </c:pt>
                <c:pt idx="14">
                  <c:v>199635.0996623768</c:v>
                </c:pt>
                <c:pt idx="15">
                  <c:v>196268.02726590692</c:v>
                </c:pt>
                <c:pt idx="16">
                  <c:v>176953.39079320102</c:v>
                </c:pt>
                <c:pt idx="17">
                  <c:v>173856.53394028722</c:v>
                </c:pt>
                <c:pt idx="18">
                  <c:v>173334.41436253846</c:v>
                </c:pt>
                <c:pt idx="19">
                  <c:v>199070.94162211922</c:v>
                </c:pt>
                <c:pt idx="20">
                  <c:v>203937.88977166408</c:v>
                </c:pt>
                <c:pt idx="21">
                  <c:v>215991.58484594795</c:v>
                </c:pt>
                <c:pt idx="22">
                  <c:v>212785.81427400021</c:v>
                </c:pt>
                <c:pt idx="23">
                  <c:v>205002.47017441725</c:v>
                </c:pt>
                <c:pt idx="24">
                  <c:v>190379.65198563857</c:v>
                </c:pt>
                <c:pt idx="25">
                  <c:v>192665.26284725856</c:v>
                </c:pt>
                <c:pt idx="26">
                  <c:v>221578.03092426356</c:v>
                </c:pt>
                <c:pt idx="27">
                  <c:v>227244.96493493285</c:v>
                </c:pt>
                <c:pt idx="28">
                  <c:v>236779.01147085856</c:v>
                </c:pt>
                <c:pt idx="29">
                  <c:v>229619.47553182911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4E4-44A0-8A4E-020DAB456B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9835904"/>
        <c:axId val="169854080"/>
      </c:scatterChart>
      <c:valAx>
        <c:axId val="169835904"/>
        <c:scaling>
          <c:orientation val="minMax"/>
          <c:max val="45260"/>
          <c:min val="45231"/>
        </c:scaling>
        <c:delete val="0"/>
        <c:axPos val="b"/>
        <c:minorGridlines>
          <c:spPr>
            <a:ln>
              <a:noFill/>
            </a:ln>
          </c:spPr>
        </c:minorGridlines>
        <c:numFmt formatCode="d/m" sourceLinked="0"/>
        <c:majorTickMark val="none"/>
        <c:minorTickMark val="none"/>
        <c:tickLblPos val="nextTo"/>
        <c:txPr>
          <a:bodyPr rot="-5400000" anchor="b" anchorCtr="0"/>
          <a:lstStyle/>
          <a:p>
            <a:pPr>
              <a:defRPr sz="850" baseline="0"/>
            </a:pPr>
            <a:endParaRPr lang="cs-CZ"/>
          </a:p>
        </c:txPr>
        <c:crossAx val="169854080"/>
        <c:crosses val="autoZero"/>
        <c:crossBetween val="midCat"/>
        <c:majorUnit val="1"/>
      </c:valAx>
      <c:valAx>
        <c:axId val="169854080"/>
        <c:scaling>
          <c:orientation val="minMax"/>
          <c:max val="300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9835904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en-US" sz="1000">
                <a:solidFill>
                  <a:srgbClr val="233060"/>
                </a:solidFill>
              </a:rPr>
              <a:t>Spotřeba elektřiny </a:t>
            </a:r>
            <a:r>
              <a:rPr lang="cs-CZ" sz="1000">
                <a:solidFill>
                  <a:srgbClr val="233060"/>
                </a:solidFill>
              </a:rPr>
              <a:t>b</a:t>
            </a:r>
            <a:r>
              <a:rPr lang="en-US" sz="1000">
                <a:solidFill>
                  <a:srgbClr val="233060"/>
                </a:solidFill>
              </a:rPr>
              <a:t>rutto</a:t>
            </a:r>
            <a:r>
              <a:rPr lang="cs-CZ" sz="1000">
                <a:solidFill>
                  <a:srgbClr val="233060"/>
                </a:solidFill>
              </a:rPr>
              <a:t> (MWh)</a:t>
            </a:r>
            <a:r>
              <a:rPr lang="en-US" sz="1000">
                <a:solidFill>
                  <a:srgbClr val="233060"/>
                </a:solidFill>
              </a:rPr>
              <a:t> </a:t>
            </a:r>
          </a:p>
        </c:rich>
      </c:tx>
      <c:layout>
        <c:manualLayout>
          <c:xMode val="edge"/>
          <c:yMode val="edge"/>
          <c:x val="2.8475571782293312E-3"/>
          <c:y val="5.192900131223255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4.6965386278219223E-2"/>
          <c:y val="0.19168318638432227"/>
          <c:w val="0.95369111849047539"/>
          <c:h val="0.63385165797161669"/>
        </c:manualLayout>
      </c:layout>
      <c:scatterChart>
        <c:scatterStyle val="lineMarker"/>
        <c:varyColors val="0"/>
        <c:ser>
          <c:idx val="0"/>
          <c:order val="0"/>
          <c:tx>
            <c:strRef>
              <c:f>'9.2'!$O$3</c:f>
              <c:strCache>
                <c:ptCount val="1"/>
                <c:pt idx="0">
                  <c:v>Spotřeba elektřiny
brutto</c:v>
                </c:pt>
              </c:strCache>
            </c:strRef>
          </c:tx>
          <c:spPr>
            <a:ln w="38100"/>
          </c:spPr>
          <c:marker>
            <c:symbol val="none"/>
          </c:marker>
          <c:xVal>
            <c:numRef>
              <c:f>'9.2'!$M$5:$M$35</c:f>
              <c:numCache>
                <c:formatCode>m/d/yyyy</c:formatCode>
                <c:ptCount val="31"/>
                <c:pt idx="0">
                  <c:v>45261</c:v>
                </c:pt>
                <c:pt idx="1">
                  <c:v>45262</c:v>
                </c:pt>
                <c:pt idx="2">
                  <c:v>45263</c:v>
                </c:pt>
                <c:pt idx="3">
                  <c:v>45264</c:v>
                </c:pt>
                <c:pt idx="4">
                  <c:v>45265</c:v>
                </c:pt>
                <c:pt idx="5">
                  <c:v>45266</c:v>
                </c:pt>
                <c:pt idx="6">
                  <c:v>45267</c:v>
                </c:pt>
                <c:pt idx="7">
                  <c:v>45268</c:v>
                </c:pt>
                <c:pt idx="8">
                  <c:v>45269</c:v>
                </c:pt>
                <c:pt idx="9">
                  <c:v>45270</c:v>
                </c:pt>
                <c:pt idx="10">
                  <c:v>45271</c:v>
                </c:pt>
                <c:pt idx="11">
                  <c:v>45272</c:v>
                </c:pt>
                <c:pt idx="12">
                  <c:v>45273</c:v>
                </c:pt>
                <c:pt idx="13">
                  <c:v>45274</c:v>
                </c:pt>
                <c:pt idx="14">
                  <c:v>45275</c:v>
                </c:pt>
                <c:pt idx="15">
                  <c:v>45276</c:v>
                </c:pt>
                <c:pt idx="16">
                  <c:v>45277</c:v>
                </c:pt>
                <c:pt idx="17">
                  <c:v>45278</c:v>
                </c:pt>
                <c:pt idx="18">
                  <c:v>45279</c:v>
                </c:pt>
                <c:pt idx="19">
                  <c:v>45280</c:v>
                </c:pt>
                <c:pt idx="20">
                  <c:v>45281</c:v>
                </c:pt>
                <c:pt idx="21">
                  <c:v>45282</c:v>
                </c:pt>
                <c:pt idx="22">
                  <c:v>45283</c:v>
                </c:pt>
                <c:pt idx="23">
                  <c:v>45284</c:v>
                </c:pt>
                <c:pt idx="24">
                  <c:v>45285</c:v>
                </c:pt>
                <c:pt idx="25">
                  <c:v>45286</c:v>
                </c:pt>
                <c:pt idx="26">
                  <c:v>45287</c:v>
                </c:pt>
                <c:pt idx="27">
                  <c:v>45288</c:v>
                </c:pt>
                <c:pt idx="28">
                  <c:v>45289</c:v>
                </c:pt>
                <c:pt idx="29">
                  <c:v>45290</c:v>
                </c:pt>
                <c:pt idx="30">
                  <c:v>45291</c:v>
                </c:pt>
              </c:numCache>
            </c:numRef>
          </c:xVal>
          <c:yVal>
            <c:numRef>
              <c:f>'9.2'!$O$5:$O$35</c:f>
              <c:numCache>
                <c:formatCode>#,##0</c:formatCode>
                <c:ptCount val="31"/>
                <c:pt idx="0">
                  <c:v>227758.51966357796</c:v>
                </c:pt>
                <c:pt idx="1">
                  <c:v>205874.54818946947</c:v>
                </c:pt>
                <c:pt idx="2">
                  <c:v>205744.48383222974</c:v>
                </c:pt>
                <c:pt idx="3">
                  <c:v>239715.54552257856</c:v>
                </c:pt>
                <c:pt idx="4">
                  <c:v>236901.35925882016</c:v>
                </c:pt>
                <c:pt idx="5">
                  <c:v>234366.74818127896</c:v>
                </c:pt>
                <c:pt idx="6">
                  <c:v>232937.73287307483</c:v>
                </c:pt>
                <c:pt idx="7">
                  <c:v>231867.23975201586</c:v>
                </c:pt>
                <c:pt idx="8">
                  <c:v>200610.35429741652</c:v>
                </c:pt>
                <c:pt idx="9">
                  <c:v>192279.80761698721</c:v>
                </c:pt>
                <c:pt idx="10">
                  <c:v>217737.20461710144</c:v>
                </c:pt>
                <c:pt idx="11">
                  <c:v>216713.992832302</c:v>
                </c:pt>
                <c:pt idx="12">
                  <c:v>216857.21464003279</c:v>
                </c:pt>
                <c:pt idx="13">
                  <c:v>215955.65387416928</c:v>
                </c:pt>
                <c:pt idx="14">
                  <c:v>213365.95076179624</c:v>
                </c:pt>
                <c:pt idx="15">
                  <c:v>187793.54407189827</c:v>
                </c:pt>
                <c:pt idx="16">
                  <c:v>187459.46382342311</c:v>
                </c:pt>
                <c:pt idx="17">
                  <c:v>205914.34817517374</c:v>
                </c:pt>
                <c:pt idx="18">
                  <c:v>203815.09033743828</c:v>
                </c:pt>
                <c:pt idx="19">
                  <c:v>200451.7411849403</c:v>
                </c:pt>
                <c:pt idx="20">
                  <c:v>192830.62609693914</c:v>
                </c:pt>
                <c:pt idx="21">
                  <c:v>187292.18042073306</c:v>
                </c:pt>
                <c:pt idx="22">
                  <c:v>177170.63043313514</c:v>
                </c:pt>
                <c:pt idx="23">
                  <c:v>155695.82179872735</c:v>
                </c:pt>
                <c:pt idx="24">
                  <c:v>145234.2183463659</c:v>
                </c:pt>
                <c:pt idx="25">
                  <c:v>147951.77508277536</c:v>
                </c:pt>
                <c:pt idx="26">
                  <c:v>162620.72246322228</c:v>
                </c:pt>
                <c:pt idx="27">
                  <c:v>165328.58816699107</c:v>
                </c:pt>
                <c:pt idx="28">
                  <c:v>158838.10905892536</c:v>
                </c:pt>
                <c:pt idx="29">
                  <c:v>154533.49819995064</c:v>
                </c:pt>
                <c:pt idx="30">
                  <c:v>155282.01843532745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DB4-4E89-8425-551B2A22EA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9555072"/>
        <c:axId val="169556608"/>
      </c:scatterChart>
      <c:valAx>
        <c:axId val="169555072"/>
        <c:scaling>
          <c:orientation val="minMax"/>
          <c:max val="45291"/>
          <c:min val="45261"/>
        </c:scaling>
        <c:delete val="0"/>
        <c:axPos val="b"/>
        <c:minorGridlines>
          <c:spPr>
            <a:ln>
              <a:noFill/>
            </a:ln>
          </c:spPr>
        </c:minorGridlines>
        <c:numFmt formatCode="d/m" sourceLinked="0"/>
        <c:majorTickMark val="none"/>
        <c:minorTickMark val="none"/>
        <c:tickLblPos val="nextTo"/>
        <c:txPr>
          <a:bodyPr rot="-5400000" anchor="b" anchorCtr="0"/>
          <a:lstStyle/>
          <a:p>
            <a:pPr>
              <a:defRPr sz="850" baseline="0"/>
            </a:pPr>
            <a:endParaRPr lang="cs-CZ"/>
          </a:p>
        </c:txPr>
        <c:crossAx val="169556608"/>
        <c:crosses val="autoZero"/>
        <c:crossBetween val="midCat"/>
        <c:majorUnit val="1"/>
      </c:valAx>
      <c:valAx>
        <c:axId val="169556608"/>
        <c:scaling>
          <c:orientation val="minMax"/>
          <c:max val="300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9555072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anchor="t" anchorCtr="0"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en-US" sz="1000">
                <a:solidFill>
                  <a:srgbClr val="233060"/>
                </a:solidFill>
              </a:rPr>
              <a:t>Měsíční maxima a minima zatížení</a:t>
            </a:r>
            <a:r>
              <a:rPr lang="cs-CZ" sz="1000">
                <a:solidFill>
                  <a:srgbClr val="233060"/>
                </a:solidFill>
              </a:rPr>
              <a:t> brutto</a:t>
            </a:r>
            <a:r>
              <a:rPr lang="en-US" sz="1000">
                <a:solidFill>
                  <a:srgbClr val="233060"/>
                </a:solidFill>
              </a:rPr>
              <a:t> </a:t>
            </a:r>
            <a:r>
              <a:rPr lang="cs-CZ" sz="1000">
                <a:solidFill>
                  <a:srgbClr val="233060"/>
                </a:solidFill>
              </a:rPr>
              <a:t>(MW)</a:t>
            </a:r>
            <a:endParaRPr lang="en-US" sz="1000">
              <a:solidFill>
                <a:srgbClr val="233060"/>
              </a:solidFill>
            </a:endParaRPr>
          </a:p>
        </c:rich>
      </c:tx>
      <c:layout>
        <c:manualLayout>
          <c:xMode val="edge"/>
          <c:yMode val="edge"/>
          <c:x val="3.8762204774920835E-4"/>
          <c:y val="7.1666078231955692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4.5742402677362938E-2"/>
          <c:y val="0.17857895652082267"/>
          <c:w val="0.94502581265147034"/>
          <c:h val="0.67937597816292428"/>
        </c:manualLayout>
      </c:layout>
      <c:barChart>
        <c:barDir val="col"/>
        <c:grouping val="clustered"/>
        <c:varyColors val="0"/>
        <c:ser>
          <c:idx val="1"/>
          <c:order val="0"/>
          <c:tx>
            <c:v>Měsíční minimum</c:v>
          </c:tx>
          <c:spPr>
            <a:solidFill>
              <a:schemeClr val="accent5"/>
            </a:solidFill>
          </c:spPr>
          <c:invertIfNegative val="0"/>
          <c:val>
            <c:numRef>
              <c:f>'9.1'!$C$8:$N$8</c:f>
              <c:numCache>
                <c:formatCode>#\ ##0.0</c:formatCode>
                <c:ptCount val="12"/>
                <c:pt idx="0">
                  <c:v>5359.7736035895896</c:v>
                </c:pt>
                <c:pt idx="1">
                  <c:v>6099.41996321442</c:v>
                </c:pt>
                <c:pt idx="2">
                  <c:v>5512.5308264308496</c:v>
                </c:pt>
                <c:pt idx="3">
                  <c:v>5432.6413024876601</c:v>
                </c:pt>
                <c:pt idx="4">
                  <c:v>4521.6309076461303</c:v>
                </c:pt>
                <c:pt idx="5">
                  <c:v>4686.3112683141999</c:v>
                </c:pt>
                <c:pt idx="6">
                  <c:v>4523.2900228389899</c:v>
                </c:pt>
                <c:pt idx="7">
                  <c:v>4551.2725508059702</c:v>
                </c:pt>
                <c:pt idx="8">
                  <c:v>4862.85556071263</c:v>
                </c:pt>
                <c:pt idx="9">
                  <c:v>4998.2926055874204</c:v>
                </c:pt>
                <c:pt idx="10">
                  <c:v>5477.0802672787204</c:v>
                </c:pt>
                <c:pt idx="11">
                  <c:v>5210.3589697556999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01-4EE8-9A14-71BC5B4629CB}"/>
            </c:ext>
          </c:extLst>
        </c:ser>
        <c:ser>
          <c:idx val="0"/>
          <c:order val="1"/>
          <c:tx>
            <c:v>Měsíční maximum</c:v>
          </c:tx>
          <c:spPr>
            <a:solidFill>
              <a:schemeClr val="accent1"/>
            </a:solidFill>
          </c:spPr>
          <c:invertIfNegative val="0"/>
          <c:val>
            <c:numRef>
              <c:f>'9.1'!$C$5:$N$5</c:f>
              <c:numCache>
                <c:formatCode>#\ ##0.0</c:formatCode>
                <c:ptCount val="12"/>
                <c:pt idx="0">
                  <c:v>10927.3285854686</c:v>
                </c:pt>
                <c:pt idx="1">
                  <c:v>11277.7864600296</c:v>
                </c:pt>
                <c:pt idx="2">
                  <c:v>10438.31901522</c:v>
                </c:pt>
                <c:pt idx="3">
                  <c:v>10072.321552220301</c:v>
                </c:pt>
                <c:pt idx="4">
                  <c:v>9252.3888133589498</c:v>
                </c:pt>
                <c:pt idx="5">
                  <c:v>8696.9714033096006</c:v>
                </c:pt>
                <c:pt idx="6">
                  <c:v>8648.8927210497404</c:v>
                </c:pt>
                <c:pt idx="7">
                  <c:v>9176.5767663935294</c:v>
                </c:pt>
                <c:pt idx="8">
                  <c:v>8684.37866211869</c:v>
                </c:pt>
                <c:pt idx="9">
                  <c:v>9555.6233474401506</c:v>
                </c:pt>
                <c:pt idx="10">
                  <c:v>10755.1228707684</c:v>
                </c:pt>
                <c:pt idx="11">
                  <c:v>11150.900124022201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A01-4EE8-9A14-71BC5B4629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9590784"/>
        <c:axId val="169592320"/>
      </c:barChart>
      <c:catAx>
        <c:axId val="16959078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9592320"/>
        <c:crosses val="autoZero"/>
        <c:auto val="1"/>
        <c:lblAlgn val="ctr"/>
        <c:lblOffset val="100"/>
        <c:noMultiLvlLbl val="0"/>
      </c:catAx>
      <c:valAx>
        <c:axId val="169592320"/>
        <c:scaling>
          <c:orientation val="minMax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9590784"/>
        <c:crosses val="autoZero"/>
        <c:crossBetween val="between"/>
        <c:majorUnit val="2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kategorií FVE na instalovaném výkonu</a:t>
            </a:r>
          </a:p>
        </c:rich>
      </c:tx>
      <c:layout>
        <c:manualLayout>
          <c:xMode val="edge"/>
          <c:yMode val="edge"/>
          <c:x val="3.4218462053945313E-3"/>
          <c:y val="5.07936677227572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3436325461749562"/>
          <c:y val="0.27446729257600216"/>
          <c:w val="0.28776176914055956"/>
          <c:h val="0.69136397117522286"/>
        </c:manualLayout>
      </c:layout>
      <c:doughnutChart>
        <c:varyColors val="1"/>
        <c:ser>
          <c:idx val="0"/>
          <c:order val="0"/>
          <c:dLbls>
            <c:dLbl>
              <c:idx val="0"/>
              <c:layout>
                <c:manualLayout>
                  <c:x val="1.0638297872340425E-2"/>
                  <c:y val="-0.1530324989137001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900">
                      <a:solidFill>
                        <a:schemeClr val="tx1"/>
                      </a:solidFill>
                    </a:defRPr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F30-4F01-A7C6-010C7B45280C}"/>
                </c:ext>
              </c:extLst>
            </c:dLbl>
            <c:dLbl>
              <c:idx val="2"/>
              <c:layout>
                <c:manualLayout>
                  <c:x val="7.8014184397163122E-2"/>
                  <c:y val="-8.5197706582447519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900">
                      <a:solidFill>
                        <a:schemeClr val="tx1"/>
                      </a:solidFill>
                    </a:defRPr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F30-4F01-A7C6-010C7B45280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cs-CZ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'4.4'!$A$8:$A$13</c:f>
              <c:strCache>
                <c:ptCount val="6"/>
                <c:pt idx="0">
                  <c:v>≤ 10 kW</c:v>
                </c:pt>
                <c:pt idx="1">
                  <c:v>&gt; 10 a ≤ 30 kW</c:v>
                </c:pt>
                <c:pt idx="2">
                  <c:v>&gt; 30 a ≤ 100 kW</c:v>
                </c:pt>
                <c:pt idx="3">
                  <c:v>&gt; 100 kW a ≤ 1 MW</c:v>
                </c:pt>
                <c:pt idx="4">
                  <c:v>&gt; 1 a ≤ 5 MW</c:v>
                </c:pt>
                <c:pt idx="5">
                  <c:v>&gt; 5 MW</c:v>
                </c:pt>
              </c:strCache>
            </c:strRef>
          </c:cat>
          <c:val>
            <c:numRef>
              <c:f>'4.4'!$D$8:$D$13</c:f>
              <c:numCache>
                <c:formatCode>#\ ##0.0</c:formatCode>
                <c:ptCount val="6"/>
                <c:pt idx="0">
                  <c:v>82.403030000001237</c:v>
                </c:pt>
                <c:pt idx="1">
                  <c:v>144.80391999999856</c:v>
                </c:pt>
                <c:pt idx="2">
                  <c:v>77.041639999999859</c:v>
                </c:pt>
                <c:pt idx="3">
                  <c:v>498.60186000000004</c:v>
                </c:pt>
                <c:pt idx="4">
                  <c:v>986.86144000000002</c:v>
                </c:pt>
                <c:pt idx="5">
                  <c:v>364.04850999999996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F30-4F01-A7C6-010C7B4528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 sz="1000">
                <a:solidFill>
                  <a:srgbClr val="233060"/>
                </a:solidFill>
              </a:defRPr>
            </a:pPr>
            <a:r>
              <a:rPr lang="en-US" sz="1000">
                <a:solidFill>
                  <a:srgbClr val="233060"/>
                </a:solidFill>
              </a:rPr>
              <a:t>Zatížení brutto ve dni maxima</a:t>
            </a:r>
            <a:r>
              <a:rPr lang="cs-CZ" sz="1000">
                <a:solidFill>
                  <a:srgbClr val="233060"/>
                </a:solidFill>
              </a:rPr>
              <a:t> (MW)</a:t>
            </a:r>
            <a:endParaRPr lang="en-US" sz="1000">
              <a:solidFill>
                <a:srgbClr val="233060"/>
              </a:solidFill>
            </a:endParaRPr>
          </a:p>
        </c:rich>
      </c:tx>
      <c:layout>
        <c:manualLayout>
          <c:xMode val="edge"/>
          <c:yMode val="edge"/>
          <c:x val="1.7453646037643082E-3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7775777103176827E-2"/>
          <c:y val="0.11968563245608101"/>
          <c:w val="0.71371310811430433"/>
          <c:h val="0.71162212750603249"/>
        </c:manualLayout>
      </c:layout>
      <c:areaChart>
        <c:grouping val="stacked"/>
        <c:varyColors val="0"/>
        <c:ser>
          <c:idx val="0"/>
          <c:order val="0"/>
          <c:tx>
            <c:strRef>
              <c:f>'9.3'!$B$52</c:f>
              <c:strCache>
                <c:ptCount val="1"/>
                <c:pt idx="0">
                  <c:v>JE</c:v>
                </c:pt>
              </c:strCache>
            </c:strRef>
          </c:tx>
          <c:spPr>
            <a:solidFill>
              <a:schemeClr val="accent1"/>
            </a:solidFill>
          </c:spPr>
          <c:cat>
            <c:numRef>
              <c:f>'9.3'!$A$54:$A$149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'9.3'!$B$54:$B$149</c:f>
              <c:numCache>
                <c:formatCode>#,##0</c:formatCode>
                <c:ptCount val="96"/>
                <c:pt idx="0">
                  <c:v>3697.2282988679299</c:v>
                </c:pt>
                <c:pt idx="1">
                  <c:v>3698.1358515903999</c:v>
                </c:pt>
                <c:pt idx="2">
                  <c:v>3698.5629016831099</c:v>
                </c:pt>
                <c:pt idx="3">
                  <c:v>3699.9175267988298</c:v>
                </c:pt>
                <c:pt idx="4">
                  <c:v>3699.6906345453199</c:v>
                </c:pt>
                <c:pt idx="5">
                  <c:v>3700.56483848896</c:v>
                </c:pt>
                <c:pt idx="6">
                  <c:v>3700.0443401327302</c:v>
                </c:pt>
                <c:pt idx="7">
                  <c:v>3699.8508129496099</c:v>
                </c:pt>
                <c:pt idx="8">
                  <c:v>3699.9442123385202</c:v>
                </c:pt>
                <c:pt idx="9">
                  <c:v>3699.5171622458101</c:v>
                </c:pt>
                <c:pt idx="10">
                  <c:v>3698.94995604936</c:v>
                </c:pt>
                <c:pt idx="11">
                  <c:v>3699.6573020580199</c:v>
                </c:pt>
                <c:pt idx="12">
                  <c:v>3698.8298385376802</c:v>
                </c:pt>
                <c:pt idx="13">
                  <c:v>3700.4713902254398</c:v>
                </c:pt>
                <c:pt idx="14">
                  <c:v>3701.0386290049701</c:v>
                </c:pt>
                <c:pt idx="15">
                  <c:v>3700.8784668922199</c:v>
                </c:pt>
                <c:pt idx="16">
                  <c:v>3701.8260153411602</c:v>
                </c:pt>
                <c:pt idx="17">
                  <c:v>3701.7192568908599</c:v>
                </c:pt>
                <c:pt idx="18">
                  <c:v>3702.6534625699601</c:v>
                </c:pt>
                <c:pt idx="19">
                  <c:v>3702.41992336884</c:v>
                </c:pt>
                <c:pt idx="20">
                  <c:v>3703.02047834413</c:v>
                </c:pt>
                <c:pt idx="21">
                  <c:v>3703.0338211139701</c:v>
                </c:pt>
                <c:pt idx="22">
                  <c:v>3703.54765623105</c:v>
                </c:pt>
                <c:pt idx="23">
                  <c:v>3703.3741513484601</c:v>
                </c:pt>
                <c:pt idx="24">
                  <c:v>3702.9737542123698</c:v>
                </c:pt>
                <c:pt idx="25">
                  <c:v>3700.9652030419802</c:v>
                </c:pt>
                <c:pt idx="26">
                  <c:v>3702.7001541186401</c:v>
                </c:pt>
                <c:pt idx="27">
                  <c:v>3702.4399293778301</c:v>
                </c:pt>
                <c:pt idx="28">
                  <c:v>3703.0805615372701</c:v>
                </c:pt>
                <c:pt idx="29">
                  <c:v>3703.2540338367899</c:v>
                </c:pt>
                <c:pt idx="30">
                  <c:v>3704.0481322867399</c:v>
                </c:pt>
                <c:pt idx="31">
                  <c:v>3704.70877045518</c:v>
                </c:pt>
                <c:pt idx="32">
                  <c:v>3704.1215093751198</c:v>
                </c:pt>
                <c:pt idx="33">
                  <c:v>3704.8155289054798</c:v>
                </c:pt>
                <c:pt idx="34">
                  <c:v>3706.3503384344699</c:v>
                </c:pt>
                <c:pt idx="35">
                  <c:v>3704.4485294228398</c:v>
                </c:pt>
                <c:pt idx="36">
                  <c:v>3705.5495604538301</c:v>
                </c:pt>
                <c:pt idx="37">
                  <c:v>3704.4418336006102</c:v>
                </c:pt>
                <c:pt idx="38">
                  <c:v>3704.1548744454999</c:v>
                </c:pt>
                <c:pt idx="39">
                  <c:v>3701.8860659512202</c:v>
                </c:pt>
                <c:pt idx="40">
                  <c:v>3700.62484022442</c:v>
                </c:pt>
                <c:pt idx="41">
                  <c:v>3700.2511937941599</c:v>
                </c:pt>
                <c:pt idx="42">
                  <c:v>3698.8097836540701</c:v>
                </c:pt>
                <c:pt idx="43">
                  <c:v>3698.7097210260099</c:v>
                </c:pt>
                <c:pt idx="44">
                  <c:v>3697.9356285850499</c:v>
                </c:pt>
                <c:pt idx="45">
                  <c:v>3697.3484489626799</c:v>
                </c:pt>
                <c:pt idx="46">
                  <c:v>3695.91375093635</c:v>
                </c:pt>
                <c:pt idx="47">
                  <c:v>3695.713527931</c:v>
                </c:pt>
                <c:pt idx="48">
                  <c:v>3695.7268707008402</c:v>
                </c:pt>
                <c:pt idx="49">
                  <c:v>3695.92706112312</c:v>
                </c:pt>
                <c:pt idx="50">
                  <c:v>3695.37986093567</c:v>
                </c:pt>
                <c:pt idx="51">
                  <c:v>3694.6258396698599</c:v>
                </c:pt>
                <c:pt idx="52">
                  <c:v>3691.2159066689101</c:v>
                </c:pt>
                <c:pt idx="53">
                  <c:v>3688.9737674227799</c:v>
                </c:pt>
                <c:pt idx="54">
                  <c:v>3687.30553019534</c:v>
                </c:pt>
                <c:pt idx="55">
                  <c:v>3687.6391483160601</c:v>
                </c:pt>
                <c:pt idx="56">
                  <c:v>3687.30553019534</c:v>
                </c:pt>
                <c:pt idx="57">
                  <c:v>3686.6782733888199</c:v>
                </c:pt>
                <c:pt idx="58">
                  <c:v>3686.29794742788</c:v>
                </c:pt>
                <c:pt idx="59">
                  <c:v>3685.5171428731501</c:v>
                </c:pt>
                <c:pt idx="60">
                  <c:v>3684.4027690723201</c:v>
                </c:pt>
                <c:pt idx="61">
                  <c:v>3683.3817946603999</c:v>
                </c:pt>
                <c:pt idx="62">
                  <c:v>3683.9089888388598</c:v>
                </c:pt>
                <c:pt idx="63">
                  <c:v>3683.22836095296</c:v>
                </c:pt>
                <c:pt idx="64">
                  <c:v>3682.0672304372902</c:v>
                </c:pt>
                <c:pt idx="65">
                  <c:v>3681.20638555503</c:v>
                </c:pt>
                <c:pt idx="66">
                  <c:v>3681.44663686992</c:v>
                </c:pt>
                <c:pt idx="67">
                  <c:v>3680.9794933015301</c:v>
                </c:pt>
                <c:pt idx="68">
                  <c:v>3680.4256787495301</c:v>
                </c:pt>
                <c:pt idx="69">
                  <c:v>3680.1186972938899</c:v>
                </c:pt>
                <c:pt idx="70">
                  <c:v>3680.87941438193</c:v>
                </c:pt>
                <c:pt idx="71">
                  <c:v>3682.16067870081</c:v>
                </c:pt>
                <c:pt idx="72">
                  <c:v>3683.4818898715398</c:v>
                </c:pt>
                <c:pt idx="73">
                  <c:v>3682.4942805299902</c:v>
                </c:pt>
                <c:pt idx="74">
                  <c:v>3682.09391597697</c:v>
                </c:pt>
                <c:pt idx="75">
                  <c:v>3681.9404333949201</c:v>
                </c:pt>
                <c:pt idx="76">
                  <c:v>3681.8403544753201</c:v>
                </c:pt>
                <c:pt idx="77">
                  <c:v>3680.43234198869</c:v>
                </c:pt>
                <c:pt idx="78">
                  <c:v>3679.91852316315</c:v>
                </c:pt>
                <c:pt idx="79">
                  <c:v>3679.2178078105599</c:v>
                </c:pt>
                <c:pt idx="80">
                  <c:v>3678.7840944786999</c:v>
                </c:pt>
                <c:pt idx="81">
                  <c:v>3679.1043861211201</c:v>
                </c:pt>
                <c:pt idx="82">
                  <c:v>3679.7049573879499</c:v>
                </c:pt>
                <c:pt idx="83">
                  <c:v>3680.8994692655401</c:v>
                </c:pt>
                <c:pt idx="84">
                  <c:v>3681.3532211894699</c:v>
                </c:pt>
                <c:pt idx="85">
                  <c:v>3682.2407353198801</c:v>
                </c:pt>
                <c:pt idx="86">
                  <c:v>3682.8946939576199</c:v>
                </c:pt>
                <c:pt idx="87">
                  <c:v>3684.1425280399699</c:v>
                </c:pt>
                <c:pt idx="88">
                  <c:v>3682.6010715633602</c:v>
                </c:pt>
                <c:pt idx="89">
                  <c:v>3683.5552995429898</c:v>
                </c:pt>
                <c:pt idx="90">
                  <c:v>3682.90134090524</c:v>
                </c:pt>
                <c:pt idx="91">
                  <c:v>3683.0815253185201</c:v>
                </c:pt>
                <c:pt idx="92">
                  <c:v>3684.1758768188201</c:v>
                </c:pt>
                <c:pt idx="93">
                  <c:v>3684.2760046130302</c:v>
                </c:pt>
                <c:pt idx="94">
                  <c:v>3684.9966770999999</c:v>
                </c:pt>
                <c:pt idx="95">
                  <c:v>3685.7373555959598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85B-4482-8B16-8421C9325C28}"/>
            </c:ext>
          </c:extLst>
        </c:ser>
        <c:ser>
          <c:idx val="1"/>
          <c:order val="1"/>
          <c:tx>
            <c:strRef>
              <c:f>'9.3'!$C$52</c:f>
              <c:strCache>
                <c:ptCount val="1"/>
                <c:pt idx="0">
                  <c:v>PE</c:v>
                </c:pt>
              </c:strCache>
            </c:strRef>
          </c:tx>
          <c:spPr>
            <a:solidFill>
              <a:schemeClr val="accent5"/>
            </a:solidFill>
          </c:spPr>
          <c:cat>
            <c:numRef>
              <c:f>'9.3'!$A$54:$A$149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'9.3'!$C$54:$C$149</c:f>
              <c:numCache>
                <c:formatCode>#,##0</c:formatCode>
                <c:ptCount val="96"/>
                <c:pt idx="0">
                  <c:v>5334.4112261275404</c:v>
                </c:pt>
                <c:pt idx="1">
                  <c:v>5337.7270021165004</c:v>
                </c:pt>
                <c:pt idx="2">
                  <c:v>5335.9322703975204</c:v>
                </c:pt>
                <c:pt idx="3">
                  <c:v>5319.0570860942998</c:v>
                </c:pt>
                <c:pt idx="4">
                  <c:v>5393.5137141675696</c:v>
                </c:pt>
                <c:pt idx="5">
                  <c:v>5331.0213658899102</c:v>
                </c:pt>
                <c:pt idx="6">
                  <c:v>5312.0670903705504</c:v>
                </c:pt>
                <c:pt idx="7">
                  <c:v>5308.1645801867198</c:v>
                </c:pt>
                <c:pt idx="8">
                  <c:v>5400.9686783012703</c:v>
                </c:pt>
                <c:pt idx="9">
                  <c:v>5406.8930031125201</c:v>
                </c:pt>
                <c:pt idx="10">
                  <c:v>5428.22975626895</c:v>
                </c:pt>
                <c:pt idx="11">
                  <c:v>5410.3691535499001</c:v>
                </c:pt>
                <c:pt idx="12">
                  <c:v>5456.0707474588098</c:v>
                </c:pt>
                <c:pt idx="13">
                  <c:v>5480.8982394487202</c:v>
                </c:pt>
                <c:pt idx="14">
                  <c:v>5479.1422143019399</c:v>
                </c:pt>
                <c:pt idx="15">
                  <c:v>5481.7972697560899</c:v>
                </c:pt>
                <c:pt idx="16">
                  <c:v>5501.7019776496199</c:v>
                </c:pt>
                <c:pt idx="17">
                  <c:v>5444.3953962329497</c:v>
                </c:pt>
                <c:pt idx="18">
                  <c:v>5502.05973603454</c:v>
                </c:pt>
                <c:pt idx="19">
                  <c:v>5382.6878840837899</c:v>
                </c:pt>
                <c:pt idx="20">
                  <c:v>5384.4829748013299</c:v>
                </c:pt>
                <c:pt idx="21">
                  <c:v>5407.8133122437303</c:v>
                </c:pt>
                <c:pt idx="22">
                  <c:v>5458.6698644097896</c:v>
                </c:pt>
                <c:pt idx="23">
                  <c:v>5476.06347527244</c:v>
                </c:pt>
                <c:pt idx="24">
                  <c:v>5449.8527944602702</c:v>
                </c:pt>
                <c:pt idx="25">
                  <c:v>5485.71234488958</c:v>
                </c:pt>
                <c:pt idx="26">
                  <c:v>5563.8987722022403</c:v>
                </c:pt>
                <c:pt idx="27">
                  <c:v>5642.4111049365201</c:v>
                </c:pt>
                <c:pt idx="28">
                  <c:v>5575.5315657804103</c:v>
                </c:pt>
                <c:pt idx="29">
                  <c:v>5603.1191039856703</c:v>
                </c:pt>
                <c:pt idx="30">
                  <c:v>5560.1849320807396</c:v>
                </c:pt>
                <c:pt idx="31">
                  <c:v>5508.9912802651797</c:v>
                </c:pt>
                <c:pt idx="32">
                  <c:v>5584.9797878377503</c:v>
                </c:pt>
                <c:pt idx="33">
                  <c:v>5561.3118938385896</c:v>
                </c:pt>
                <c:pt idx="34">
                  <c:v>5526.50571046198</c:v>
                </c:pt>
                <c:pt idx="35">
                  <c:v>5493.0304000263104</c:v>
                </c:pt>
                <c:pt idx="36">
                  <c:v>5548.7168862061799</c:v>
                </c:pt>
                <c:pt idx="37">
                  <c:v>5511.9075561273603</c:v>
                </c:pt>
                <c:pt idx="38">
                  <c:v>5517.2410345784001</c:v>
                </c:pt>
                <c:pt idx="39">
                  <c:v>5436.1573256910997</c:v>
                </c:pt>
                <c:pt idx="40">
                  <c:v>5653.5178350767701</c:v>
                </c:pt>
                <c:pt idx="41">
                  <c:v>5655.1775180640598</c:v>
                </c:pt>
                <c:pt idx="42">
                  <c:v>5579.5185058987199</c:v>
                </c:pt>
                <c:pt idx="43">
                  <c:v>5540.4141632869796</c:v>
                </c:pt>
                <c:pt idx="44">
                  <c:v>5382.9642477038897</c:v>
                </c:pt>
                <c:pt idx="45">
                  <c:v>5357.3424877141797</c:v>
                </c:pt>
                <c:pt idx="46">
                  <c:v>5346.7737658730903</c:v>
                </c:pt>
                <c:pt idx="47">
                  <c:v>5345.9207200178598</c:v>
                </c:pt>
                <c:pt idx="48">
                  <c:v>5071.8201942184596</c:v>
                </c:pt>
                <c:pt idx="49">
                  <c:v>4932.7385379569896</c:v>
                </c:pt>
                <c:pt idx="50">
                  <c:v>4906.8902498748103</c:v>
                </c:pt>
                <c:pt idx="51">
                  <c:v>4829.9224594981897</c:v>
                </c:pt>
                <c:pt idx="52">
                  <c:v>4660.2833678386496</c:v>
                </c:pt>
                <c:pt idx="53">
                  <c:v>4654.0828099522396</c:v>
                </c:pt>
                <c:pt idx="54">
                  <c:v>4662.1272170881302</c:v>
                </c:pt>
                <c:pt idx="55">
                  <c:v>4646.7334566681602</c:v>
                </c:pt>
                <c:pt idx="56">
                  <c:v>4782.0305174552304</c:v>
                </c:pt>
                <c:pt idx="57">
                  <c:v>4801.6219501492596</c:v>
                </c:pt>
                <c:pt idx="58">
                  <c:v>4790.0697027938604</c:v>
                </c:pt>
                <c:pt idx="59">
                  <c:v>4916.2351782550604</c:v>
                </c:pt>
                <c:pt idx="60">
                  <c:v>5248.0282741974897</c:v>
                </c:pt>
                <c:pt idx="61">
                  <c:v>5484.7021229367601</c:v>
                </c:pt>
                <c:pt idx="62">
                  <c:v>5492.5710776846499</c:v>
                </c:pt>
                <c:pt idx="63">
                  <c:v>5462.7468478946403</c:v>
                </c:pt>
                <c:pt idx="64">
                  <c:v>5566.8181811427803</c:v>
                </c:pt>
                <c:pt idx="65">
                  <c:v>5593.0186141778204</c:v>
                </c:pt>
                <c:pt idx="66">
                  <c:v>5616.35704540598</c:v>
                </c:pt>
                <c:pt idx="67">
                  <c:v>5663.3417980833501</c:v>
                </c:pt>
                <c:pt idx="68">
                  <c:v>5684.3561378950799</c:v>
                </c:pt>
                <c:pt idx="69">
                  <c:v>5679.7606299421004</c:v>
                </c:pt>
                <c:pt idx="70">
                  <c:v>5660.7898078526696</c:v>
                </c:pt>
                <c:pt idx="71">
                  <c:v>5646.76353822694</c:v>
                </c:pt>
                <c:pt idx="72">
                  <c:v>5651.9609235868402</c:v>
                </c:pt>
                <c:pt idx="73">
                  <c:v>5668.59587257978</c:v>
                </c:pt>
                <c:pt idx="74">
                  <c:v>5691.8640053622903</c:v>
                </c:pt>
                <c:pt idx="75">
                  <c:v>5692.0504887970101</c:v>
                </c:pt>
                <c:pt idx="76">
                  <c:v>5660.8481288008397</c:v>
                </c:pt>
                <c:pt idx="77">
                  <c:v>5665.93677023275</c:v>
                </c:pt>
                <c:pt idx="78">
                  <c:v>5647.1338615615296</c:v>
                </c:pt>
                <c:pt idx="79">
                  <c:v>5586.4852972608796</c:v>
                </c:pt>
                <c:pt idx="80">
                  <c:v>5675.8364819358703</c:v>
                </c:pt>
                <c:pt idx="81">
                  <c:v>5680.3224300550401</c:v>
                </c:pt>
                <c:pt idx="82">
                  <c:v>5648.5560833183199</c:v>
                </c:pt>
                <c:pt idx="83">
                  <c:v>5576.8229488795596</c:v>
                </c:pt>
                <c:pt idx="84">
                  <c:v>5727.7814524687401</c:v>
                </c:pt>
                <c:pt idx="85">
                  <c:v>5639.5514529384</c:v>
                </c:pt>
                <c:pt idx="86">
                  <c:v>5594.1565090737004</c:v>
                </c:pt>
                <c:pt idx="87">
                  <c:v>5550.8942777557804</c:v>
                </c:pt>
                <c:pt idx="88">
                  <c:v>5381.1668071775703</c:v>
                </c:pt>
                <c:pt idx="89">
                  <c:v>5317.8962805629299</c:v>
                </c:pt>
                <c:pt idx="90">
                  <c:v>5284.6547108272098</c:v>
                </c:pt>
                <c:pt idx="91">
                  <c:v>5207.4862728907901</c:v>
                </c:pt>
                <c:pt idx="92">
                  <c:v>4854.77648474544</c:v>
                </c:pt>
                <c:pt idx="93">
                  <c:v>4808.9570087633301</c:v>
                </c:pt>
                <c:pt idx="94">
                  <c:v>4812.5662823946604</c:v>
                </c:pt>
                <c:pt idx="95">
                  <c:v>4797.1372422069398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85B-4482-8B16-8421C9325C28}"/>
            </c:ext>
          </c:extLst>
        </c:ser>
        <c:ser>
          <c:idx val="2"/>
          <c:order val="2"/>
          <c:tx>
            <c:strRef>
              <c:f>'9.3'!$D$52</c:f>
              <c:strCache>
                <c:ptCount val="1"/>
                <c:pt idx="0">
                  <c:v>PPE</c:v>
                </c:pt>
              </c:strCache>
            </c:strRef>
          </c:tx>
          <c:spPr>
            <a:solidFill>
              <a:schemeClr val="accent2"/>
            </a:solidFill>
          </c:spPr>
          <c:cat>
            <c:numRef>
              <c:f>'9.3'!$A$54:$A$149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'9.3'!$D$54:$D$149</c:f>
              <c:numCache>
                <c:formatCode>#,##0</c:formatCode>
                <c:ptCount val="96"/>
                <c:pt idx="0">
                  <c:v>77.2091521632221</c:v>
                </c:pt>
                <c:pt idx="1">
                  <c:v>77.363102640753695</c:v>
                </c:pt>
                <c:pt idx="2">
                  <c:v>77.389877125314101</c:v>
                </c:pt>
                <c:pt idx="3">
                  <c:v>77.416649567190206</c:v>
                </c:pt>
                <c:pt idx="4">
                  <c:v>77.403262835581103</c:v>
                </c:pt>
                <c:pt idx="5">
                  <c:v>77.276087353281</c:v>
                </c:pt>
                <c:pt idx="6">
                  <c:v>77.336327645522204</c:v>
                </c:pt>
                <c:pt idx="7">
                  <c:v>77.369795495887203</c:v>
                </c:pt>
                <c:pt idx="8">
                  <c:v>77.3898755933009</c:v>
                </c:pt>
                <c:pt idx="9">
                  <c:v>77.450116396213105</c:v>
                </c:pt>
                <c:pt idx="10">
                  <c:v>77.336328156193204</c:v>
                </c:pt>
                <c:pt idx="11">
                  <c:v>77.369795495887203</c:v>
                </c:pt>
                <c:pt idx="12">
                  <c:v>77.3898766146431</c:v>
                </c:pt>
                <c:pt idx="13">
                  <c:v>77.369795495887203</c:v>
                </c:pt>
                <c:pt idx="14">
                  <c:v>77.349714887802406</c:v>
                </c:pt>
                <c:pt idx="15">
                  <c:v>77.389876103972</c:v>
                </c:pt>
                <c:pt idx="16">
                  <c:v>77.470198536311102</c:v>
                </c:pt>
                <c:pt idx="17">
                  <c:v>77.972208631720093</c:v>
                </c:pt>
                <c:pt idx="18">
                  <c:v>79.779444975192206</c:v>
                </c:pt>
                <c:pt idx="19">
                  <c:v>77.630840336963004</c:v>
                </c:pt>
                <c:pt idx="20">
                  <c:v>80.107424495655806</c:v>
                </c:pt>
                <c:pt idx="21">
                  <c:v>80.422016263168203</c:v>
                </c:pt>
                <c:pt idx="22">
                  <c:v>80.422016773839303</c:v>
                </c:pt>
                <c:pt idx="23">
                  <c:v>80.468871355813405</c:v>
                </c:pt>
                <c:pt idx="24">
                  <c:v>80.375162702536201</c:v>
                </c:pt>
                <c:pt idx="25">
                  <c:v>76.499644663845004</c:v>
                </c:pt>
                <c:pt idx="26">
                  <c:v>73.019040825005405</c:v>
                </c:pt>
                <c:pt idx="27">
                  <c:v>78.413976902874595</c:v>
                </c:pt>
                <c:pt idx="28">
                  <c:v>72.255986399191698</c:v>
                </c:pt>
                <c:pt idx="29">
                  <c:v>72.3363078101887</c:v>
                </c:pt>
                <c:pt idx="30">
                  <c:v>72.296147615361306</c:v>
                </c:pt>
                <c:pt idx="31">
                  <c:v>71.994940536773797</c:v>
                </c:pt>
                <c:pt idx="32">
                  <c:v>68.5946591302733</c:v>
                </c:pt>
                <c:pt idx="33">
                  <c:v>68.286759707223396</c:v>
                </c:pt>
                <c:pt idx="34">
                  <c:v>68.246600023067103</c:v>
                </c:pt>
                <c:pt idx="35">
                  <c:v>71.017694830516405</c:v>
                </c:pt>
                <c:pt idx="36">
                  <c:v>73.139523962843001</c:v>
                </c:pt>
                <c:pt idx="37">
                  <c:v>74.933373064034996</c:v>
                </c:pt>
                <c:pt idx="38">
                  <c:v>75.3550617484469</c:v>
                </c:pt>
                <c:pt idx="39">
                  <c:v>75.247966874231594</c:v>
                </c:pt>
                <c:pt idx="40">
                  <c:v>74.899906745683197</c:v>
                </c:pt>
                <c:pt idx="41">
                  <c:v>74.391201752456496</c:v>
                </c:pt>
                <c:pt idx="42">
                  <c:v>74.310880852130495</c:v>
                </c:pt>
                <c:pt idx="43">
                  <c:v>74.264026270156407</c:v>
                </c:pt>
                <c:pt idx="44">
                  <c:v>73.420649412003598</c:v>
                </c:pt>
                <c:pt idx="45">
                  <c:v>73.019040825005405</c:v>
                </c:pt>
                <c:pt idx="46">
                  <c:v>72.262679254325207</c:v>
                </c:pt>
                <c:pt idx="47">
                  <c:v>73.300167295508103</c:v>
                </c:pt>
                <c:pt idx="48">
                  <c:v>73.340328001006597</c:v>
                </c:pt>
                <c:pt idx="49">
                  <c:v>73.313554027117206</c:v>
                </c:pt>
                <c:pt idx="50">
                  <c:v>73.300167295508103</c:v>
                </c:pt>
                <c:pt idx="51">
                  <c:v>73.3202473929218</c:v>
                </c:pt>
                <c:pt idx="52">
                  <c:v>73.347021366811205</c:v>
                </c:pt>
                <c:pt idx="53">
                  <c:v>73.239925981924799</c:v>
                </c:pt>
                <c:pt idx="54">
                  <c:v>73.320246371579699</c:v>
                </c:pt>
                <c:pt idx="55">
                  <c:v>73.266700466485204</c:v>
                </c:pt>
                <c:pt idx="56">
                  <c:v>73.407263191065496</c:v>
                </c:pt>
                <c:pt idx="57">
                  <c:v>73.367101974896002</c:v>
                </c:pt>
                <c:pt idx="58">
                  <c:v>73.373794830029496</c:v>
                </c:pt>
                <c:pt idx="59">
                  <c:v>73.347021877482305</c:v>
                </c:pt>
                <c:pt idx="60">
                  <c:v>73.253313734876102</c:v>
                </c:pt>
                <c:pt idx="61">
                  <c:v>73.280087708765507</c:v>
                </c:pt>
                <c:pt idx="62">
                  <c:v>73.367101464224902</c:v>
                </c:pt>
                <c:pt idx="63">
                  <c:v>73.3537157539579</c:v>
                </c:pt>
                <c:pt idx="64">
                  <c:v>74.250639538547205</c:v>
                </c:pt>
                <c:pt idx="65">
                  <c:v>74.277413512436596</c:v>
                </c:pt>
                <c:pt idx="66">
                  <c:v>76.225212580489</c:v>
                </c:pt>
                <c:pt idx="67">
                  <c:v>78.273414178294303</c:v>
                </c:pt>
                <c:pt idx="68">
                  <c:v>78.380509563180695</c:v>
                </c:pt>
                <c:pt idx="69">
                  <c:v>78.2934952970502</c:v>
                </c:pt>
                <c:pt idx="70">
                  <c:v>78.340347836340001</c:v>
                </c:pt>
                <c:pt idx="71">
                  <c:v>78.273413667623302</c:v>
                </c:pt>
                <c:pt idx="72">
                  <c:v>78.367122320900506</c:v>
                </c:pt>
                <c:pt idx="73">
                  <c:v>78.280107544098897</c:v>
                </c:pt>
                <c:pt idx="74">
                  <c:v>78.360428955095898</c:v>
                </c:pt>
                <c:pt idx="75">
                  <c:v>78.387202418314203</c:v>
                </c:pt>
                <c:pt idx="76">
                  <c:v>78.300187641512593</c:v>
                </c:pt>
                <c:pt idx="77">
                  <c:v>77.657613800181295</c:v>
                </c:pt>
                <c:pt idx="78">
                  <c:v>76.901253250843297</c:v>
                </c:pt>
                <c:pt idx="79">
                  <c:v>68.641513456911895</c:v>
                </c:pt>
                <c:pt idx="80">
                  <c:v>76.539805880014598</c:v>
                </c:pt>
                <c:pt idx="81">
                  <c:v>78.460831995519797</c:v>
                </c:pt>
                <c:pt idx="82">
                  <c:v>78.400589149923306</c:v>
                </c:pt>
                <c:pt idx="83">
                  <c:v>77.517052607614204</c:v>
                </c:pt>
                <c:pt idx="84">
                  <c:v>79.879845972931804</c:v>
                </c:pt>
                <c:pt idx="85">
                  <c:v>78.347042223486795</c:v>
                </c:pt>
                <c:pt idx="86">
                  <c:v>78.353735078620304</c:v>
                </c:pt>
                <c:pt idx="87">
                  <c:v>78.434057510959406</c:v>
                </c:pt>
                <c:pt idx="88">
                  <c:v>78.353735078620304</c:v>
                </c:pt>
                <c:pt idx="89">
                  <c:v>78.340348857682201</c:v>
                </c:pt>
                <c:pt idx="90">
                  <c:v>78.347041712815695</c:v>
                </c:pt>
                <c:pt idx="91">
                  <c:v>78.320268249597405</c:v>
                </c:pt>
                <c:pt idx="92">
                  <c:v>77.496970978187207</c:v>
                </c:pt>
                <c:pt idx="93">
                  <c:v>77.430036809470494</c:v>
                </c:pt>
                <c:pt idx="94">
                  <c:v>77.369796006558204</c:v>
                </c:pt>
                <c:pt idx="95">
                  <c:v>77.115443509944896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85B-4482-8B16-8421C9325C28}"/>
            </c:ext>
          </c:extLst>
        </c:ser>
        <c:ser>
          <c:idx val="3"/>
          <c:order val="3"/>
          <c:tx>
            <c:strRef>
              <c:f>'9.3'!$E$52</c:f>
              <c:strCache>
                <c:ptCount val="1"/>
                <c:pt idx="0">
                  <c:v>PSE</c:v>
                </c:pt>
              </c:strCache>
            </c:strRef>
          </c:tx>
          <c:spPr>
            <a:solidFill>
              <a:schemeClr val="accent6"/>
            </a:solidFill>
          </c:spPr>
          <c:cat>
            <c:numRef>
              <c:f>'9.3'!$A$54:$A$149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'9.3'!$E$54:$E$149</c:f>
              <c:numCache>
                <c:formatCode>#,##0</c:formatCode>
                <c:ptCount val="96"/>
                <c:pt idx="0">
                  <c:v>379.10597460101098</c:v>
                </c:pt>
                <c:pt idx="1">
                  <c:v>385.79887052964699</c:v>
                </c:pt>
                <c:pt idx="2">
                  <c:v>385.39672317931797</c:v>
                </c:pt>
                <c:pt idx="3">
                  <c:v>384.96214572210403</c:v>
                </c:pt>
                <c:pt idx="4">
                  <c:v>388.29536672716</c:v>
                </c:pt>
                <c:pt idx="5">
                  <c:v>386.68426711895597</c:v>
                </c:pt>
                <c:pt idx="6">
                  <c:v>385.32367524985898</c:v>
                </c:pt>
                <c:pt idx="7">
                  <c:v>384.40798086598198</c:v>
                </c:pt>
                <c:pt idx="8">
                  <c:v>384.50076372253602</c:v>
                </c:pt>
                <c:pt idx="9">
                  <c:v>381.01457982595798</c:v>
                </c:pt>
                <c:pt idx="10">
                  <c:v>384.14297418228102</c:v>
                </c:pt>
                <c:pt idx="11">
                  <c:v>385.22165670195102</c:v>
                </c:pt>
                <c:pt idx="12">
                  <c:v>390.17988149790301</c:v>
                </c:pt>
                <c:pt idx="13">
                  <c:v>391.09250857258797</c:v>
                </c:pt>
                <c:pt idx="14">
                  <c:v>392.56187174480101</c:v>
                </c:pt>
                <c:pt idx="15">
                  <c:v>391.10679844149303</c:v>
                </c:pt>
                <c:pt idx="16">
                  <c:v>393.12039732246001</c:v>
                </c:pt>
                <c:pt idx="17">
                  <c:v>395.21969256283302</c:v>
                </c:pt>
                <c:pt idx="18">
                  <c:v>401.15977835484398</c:v>
                </c:pt>
                <c:pt idx="19">
                  <c:v>396.59525217356997</c:v>
                </c:pt>
                <c:pt idx="20">
                  <c:v>397.49628788421899</c:v>
                </c:pt>
                <c:pt idx="21">
                  <c:v>400.72242837217402</c:v>
                </c:pt>
                <c:pt idx="22">
                  <c:v>405.84802669898397</c:v>
                </c:pt>
                <c:pt idx="23">
                  <c:v>414.235327860165</c:v>
                </c:pt>
                <c:pt idx="24">
                  <c:v>463.45476067123002</c:v>
                </c:pt>
                <c:pt idx="25">
                  <c:v>470.83972180757797</c:v>
                </c:pt>
                <c:pt idx="26">
                  <c:v>477.42499829730502</c:v>
                </c:pt>
                <c:pt idx="27">
                  <c:v>499.89236805080202</c:v>
                </c:pt>
                <c:pt idx="28">
                  <c:v>486.37079127236899</c:v>
                </c:pt>
                <c:pt idx="29">
                  <c:v>485.3907119648</c:v>
                </c:pt>
                <c:pt idx="30">
                  <c:v>482.71676894371001</c:v>
                </c:pt>
                <c:pt idx="31">
                  <c:v>477.13455450418002</c:v>
                </c:pt>
                <c:pt idx="32">
                  <c:v>473.98011139464302</c:v>
                </c:pt>
                <c:pt idx="33">
                  <c:v>473.38538845185701</c:v>
                </c:pt>
                <c:pt idx="34">
                  <c:v>471.86420827227897</c:v>
                </c:pt>
                <c:pt idx="35">
                  <c:v>471.56443528811297</c:v>
                </c:pt>
                <c:pt idx="36">
                  <c:v>474.590391646542</c:v>
                </c:pt>
                <c:pt idx="37">
                  <c:v>473.90891917425898</c:v>
                </c:pt>
                <c:pt idx="38">
                  <c:v>482.41434160730398</c:v>
                </c:pt>
                <c:pt idx="39">
                  <c:v>463.39807129126098</c:v>
                </c:pt>
                <c:pt idx="40">
                  <c:v>443.48870754357898</c:v>
                </c:pt>
                <c:pt idx="41">
                  <c:v>443.74046843821799</c:v>
                </c:pt>
                <c:pt idx="42">
                  <c:v>440.68682578343697</c:v>
                </c:pt>
                <c:pt idx="43">
                  <c:v>438.18105233915497</c:v>
                </c:pt>
                <c:pt idx="44">
                  <c:v>408.850589955045</c:v>
                </c:pt>
                <c:pt idx="45">
                  <c:v>407.58537166300903</c:v>
                </c:pt>
                <c:pt idx="46">
                  <c:v>401.44992346841099</c:v>
                </c:pt>
                <c:pt idx="47">
                  <c:v>407.42413794496298</c:v>
                </c:pt>
                <c:pt idx="48">
                  <c:v>395.060393768876</c:v>
                </c:pt>
                <c:pt idx="49">
                  <c:v>398.80510559997498</c:v>
                </c:pt>
                <c:pt idx="50">
                  <c:v>396.70295342470598</c:v>
                </c:pt>
                <c:pt idx="51">
                  <c:v>401.46162521402198</c:v>
                </c:pt>
                <c:pt idx="52">
                  <c:v>400.52151572424901</c:v>
                </c:pt>
                <c:pt idx="53">
                  <c:v>403.16168587905298</c:v>
                </c:pt>
                <c:pt idx="54">
                  <c:v>402.64496115473798</c:v>
                </c:pt>
                <c:pt idx="55">
                  <c:v>402.45814228609498</c:v>
                </c:pt>
                <c:pt idx="56">
                  <c:v>400.24902776694302</c:v>
                </c:pt>
                <c:pt idx="57">
                  <c:v>401.19570171394201</c:v>
                </c:pt>
                <c:pt idx="58">
                  <c:v>400.20240778387398</c:v>
                </c:pt>
                <c:pt idx="59">
                  <c:v>403.90525253268498</c:v>
                </c:pt>
                <c:pt idx="60">
                  <c:v>396.74830986338702</c:v>
                </c:pt>
                <c:pt idx="61">
                  <c:v>398.75961021036898</c:v>
                </c:pt>
                <c:pt idx="62">
                  <c:v>399.94343572583699</c:v>
                </c:pt>
                <c:pt idx="63">
                  <c:v>403.32295076366199</c:v>
                </c:pt>
                <c:pt idx="64">
                  <c:v>431.74959582141997</c:v>
                </c:pt>
                <c:pt idx="65">
                  <c:v>438.94343840210797</c:v>
                </c:pt>
                <c:pt idx="66">
                  <c:v>439.16929209167102</c:v>
                </c:pt>
                <c:pt idx="67">
                  <c:v>446.53967766562499</c:v>
                </c:pt>
                <c:pt idx="68">
                  <c:v>465.78415994112697</c:v>
                </c:pt>
                <c:pt idx="69">
                  <c:v>465.37564162598102</c:v>
                </c:pt>
                <c:pt idx="70">
                  <c:v>467.90265767981901</c:v>
                </c:pt>
                <c:pt idx="71">
                  <c:v>470.14817474396801</c:v>
                </c:pt>
                <c:pt idx="72">
                  <c:v>478.30147215949302</c:v>
                </c:pt>
                <c:pt idx="73">
                  <c:v>487.77307621044702</c:v>
                </c:pt>
                <c:pt idx="74">
                  <c:v>485.302946924808</c:v>
                </c:pt>
                <c:pt idx="75">
                  <c:v>487.83649237348902</c:v>
                </c:pt>
                <c:pt idx="76">
                  <c:v>479.97466724765098</c:v>
                </c:pt>
                <c:pt idx="77">
                  <c:v>475.074600555926</c:v>
                </c:pt>
                <c:pt idx="78">
                  <c:v>474.43438222353501</c:v>
                </c:pt>
                <c:pt idx="79">
                  <c:v>475.88077304197401</c:v>
                </c:pt>
                <c:pt idx="80">
                  <c:v>469.30313236005901</c:v>
                </c:pt>
                <c:pt idx="81">
                  <c:v>470.19559466880702</c:v>
                </c:pt>
                <c:pt idx="82">
                  <c:v>466.14712313075597</c:v>
                </c:pt>
                <c:pt idx="83">
                  <c:v>460.42465915998901</c:v>
                </c:pt>
                <c:pt idx="84">
                  <c:v>459.28417074967399</c:v>
                </c:pt>
                <c:pt idx="85">
                  <c:v>454.25291620475701</c:v>
                </c:pt>
                <c:pt idx="86">
                  <c:v>447.40439653932401</c:v>
                </c:pt>
                <c:pt idx="87">
                  <c:v>439.86065735033401</c:v>
                </c:pt>
                <c:pt idx="88">
                  <c:v>401.05166544536098</c:v>
                </c:pt>
                <c:pt idx="89">
                  <c:v>401.318705747264</c:v>
                </c:pt>
                <c:pt idx="90">
                  <c:v>396.58972270594001</c:v>
                </c:pt>
                <c:pt idx="91">
                  <c:v>399.38962668797001</c:v>
                </c:pt>
                <c:pt idx="92">
                  <c:v>393.67379470198102</c:v>
                </c:pt>
                <c:pt idx="93">
                  <c:v>393.00401098924101</c:v>
                </c:pt>
                <c:pt idx="94">
                  <c:v>393.55218667093698</c:v>
                </c:pt>
                <c:pt idx="95">
                  <c:v>393.89456304742998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85B-4482-8B16-8421C9325C28}"/>
            </c:ext>
          </c:extLst>
        </c:ser>
        <c:ser>
          <c:idx val="6"/>
          <c:order val="4"/>
          <c:tx>
            <c:strRef>
              <c:f>'9.3'!$I$52</c:f>
              <c:strCache>
                <c:ptCount val="1"/>
                <c:pt idx="0">
                  <c:v>VTE</c:v>
                </c:pt>
              </c:strCache>
            </c:strRef>
          </c:tx>
          <c:spPr>
            <a:solidFill>
              <a:schemeClr val="accent4"/>
            </a:solidFill>
          </c:spPr>
          <c:cat>
            <c:numRef>
              <c:f>'9.3'!$A$54:$A$149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'9.3'!$I$54:$I$149</c:f>
              <c:numCache>
                <c:formatCode>#,##0</c:formatCode>
                <c:ptCount val="96"/>
                <c:pt idx="0">
                  <c:v>52.738689933171003</c:v>
                </c:pt>
                <c:pt idx="1">
                  <c:v>49.302735211510402</c:v>
                </c:pt>
                <c:pt idx="2">
                  <c:v>48.531963797698701</c:v>
                </c:pt>
                <c:pt idx="3">
                  <c:v>47.076738358290299</c:v>
                </c:pt>
                <c:pt idx="4">
                  <c:v>48.893331517127102</c:v>
                </c:pt>
                <c:pt idx="5">
                  <c:v>47.1750532193075</c:v>
                </c:pt>
                <c:pt idx="6">
                  <c:v>47.345607643778003</c:v>
                </c:pt>
                <c:pt idx="7">
                  <c:v>46.269261747254198</c:v>
                </c:pt>
                <c:pt idx="8">
                  <c:v>47.638909923664002</c:v>
                </c:pt>
                <c:pt idx="9">
                  <c:v>52.568645974809399</c:v>
                </c:pt>
                <c:pt idx="10">
                  <c:v>53.6461677664768</c:v>
                </c:pt>
                <c:pt idx="11">
                  <c:v>54.046615515289702</c:v>
                </c:pt>
                <c:pt idx="12">
                  <c:v>52.887211516142798</c:v>
                </c:pt>
                <c:pt idx="13">
                  <c:v>51.733587482207398</c:v>
                </c:pt>
                <c:pt idx="14">
                  <c:v>52.577470758948998</c:v>
                </c:pt>
                <c:pt idx="15">
                  <c:v>53.695305953223397</c:v>
                </c:pt>
                <c:pt idx="16">
                  <c:v>55.970428332820298</c:v>
                </c:pt>
                <c:pt idx="17">
                  <c:v>59.3996360902267</c:v>
                </c:pt>
                <c:pt idx="18">
                  <c:v>57.8245080869033</c:v>
                </c:pt>
                <c:pt idx="19">
                  <c:v>56.675748673445703</c:v>
                </c:pt>
                <c:pt idx="20">
                  <c:v>57.581452535740297</c:v>
                </c:pt>
                <c:pt idx="21">
                  <c:v>62.424697751605002</c:v>
                </c:pt>
                <c:pt idx="22">
                  <c:v>66.383910113305902</c:v>
                </c:pt>
                <c:pt idx="23">
                  <c:v>64.875134095081094</c:v>
                </c:pt>
                <c:pt idx="24">
                  <c:v>68.870185937922002</c:v>
                </c:pt>
                <c:pt idx="25">
                  <c:v>73.1350978667883</c:v>
                </c:pt>
                <c:pt idx="26">
                  <c:v>76.3980600299694</c:v>
                </c:pt>
                <c:pt idx="27">
                  <c:v>75.072657060600207</c:v>
                </c:pt>
                <c:pt idx="28">
                  <c:v>76.400521712266197</c:v>
                </c:pt>
                <c:pt idx="29">
                  <c:v>80.062254631681398</c:v>
                </c:pt>
                <c:pt idx="30">
                  <c:v>84.437325957100498</c:v>
                </c:pt>
                <c:pt idx="31">
                  <c:v>85.070807814786704</c:v>
                </c:pt>
                <c:pt idx="32">
                  <c:v>88.806118245531806</c:v>
                </c:pt>
                <c:pt idx="33">
                  <c:v>92.214827091840107</c:v>
                </c:pt>
                <c:pt idx="34">
                  <c:v>92.602482549837006</c:v>
                </c:pt>
                <c:pt idx="35">
                  <c:v>89.511516574034999</c:v>
                </c:pt>
                <c:pt idx="36">
                  <c:v>85.055126680798196</c:v>
                </c:pt>
                <c:pt idx="37">
                  <c:v>82.101403164545999</c:v>
                </c:pt>
                <c:pt idx="38">
                  <c:v>79.658852205773201</c:v>
                </c:pt>
                <c:pt idx="39">
                  <c:v>76.346709570210507</c:v>
                </c:pt>
                <c:pt idx="40">
                  <c:v>68.940109666538206</c:v>
                </c:pt>
                <c:pt idx="41">
                  <c:v>65.500788046142802</c:v>
                </c:pt>
                <c:pt idx="42">
                  <c:v>68.705531245761193</c:v>
                </c:pt>
                <c:pt idx="43">
                  <c:v>79.205080245555195</c:v>
                </c:pt>
                <c:pt idx="44">
                  <c:v>74.541186385487094</c:v>
                </c:pt>
                <c:pt idx="45">
                  <c:v>73.993223806305906</c:v>
                </c:pt>
                <c:pt idx="46">
                  <c:v>75.552040442434006</c:v>
                </c:pt>
                <c:pt idx="47">
                  <c:v>76.782911975686105</c:v>
                </c:pt>
                <c:pt idx="48">
                  <c:v>77.395306215080197</c:v>
                </c:pt>
                <c:pt idx="49">
                  <c:v>73.067730013619894</c:v>
                </c:pt>
                <c:pt idx="50">
                  <c:v>72.713182941797697</c:v>
                </c:pt>
                <c:pt idx="51">
                  <c:v>74.803415560241504</c:v>
                </c:pt>
                <c:pt idx="52">
                  <c:v>72.3131066482336</c:v>
                </c:pt>
                <c:pt idx="53">
                  <c:v>70.497435417522993</c:v>
                </c:pt>
                <c:pt idx="54">
                  <c:v>60.455344824414503</c:v>
                </c:pt>
                <c:pt idx="55">
                  <c:v>56.703268519199597</c:v>
                </c:pt>
                <c:pt idx="56">
                  <c:v>51.2103683296912</c:v>
                </c:pt>
                <c:pt idx="57">
                  <c:v>52.887180118425803</c:v>
                </c:pt>
                <c:pt idx="58">
                  <c:v>55.1968204897669</c:v>
                </c:pt>
                <c:pt idx="59">
                  <c:v>55.445744375522402</c:v>
                </c:pt>
                <c:pt idx="60">
                  <c:v>54.444432692473299</c:v>
                </c:pt>
                <c:pt idx="61">
                  <c:v>56.3630891946068</c:v>
                </c:pt>
                <c:pt idx="62">
                  <c:v>57.908734488448196</c:v>
                </c:pt>
                <c:pt idx="63">
                  <c:v>58.291724600187401</c:v>
                </c:pt>
                <c:pt idx="64">
                  <c:v>63.329415371095003</c:v>
                </c:pt>
                <c:pt idx="65">
                  <c:v>71.191191776406797</c:v>
                </c:pt>
                <c:pt idx="66">
                  <c:v>73.066296353347894</c:v>
                </c:pt>
                <c:pt idx="67">
                  <c:v>75.587550753960201</c:v>
                </c:pt>
                <c:pt idx="68">
                  <c:v>85.884807301532206</c:v>
                </c:pt>
                <c:pt idx="69">
                  <c:v>88.272542404134597</c:v>
                </c:pt>
                <c:pt idx="70">
                  <c:v>98.832402366991104</c:v>
                </c:pt>
                <c:pt idx="71">
                  <c:v>107.433879359849</c:v>
                </c:pt>
                <c:pt idx="72">
                  <c:v>119.362506590588</c:v>
                </c:pt>
                <c:pt idx="73">
                  <c:v>131.78353155686099</c:v>
                </c:pt>
                <c:pt idx="74">
                  <c:v>132.610896849173</c:v>
                </c:pt>
                <c:pt idx="75">
                  <c:v>139.77622049004901</c:v>
                </c:pt>
                <c:pt idx="76">
                  <c:v>145.49838351748599</c:v>
                </c:pt>
                <c:pt idx="77">
                  <c:v>158.82649257956601</c:v>
                </c:pt>
                <c:pt idx="78">
                  <c:v>164.39663191254701</c:v>
                </c:pt>
                <c:pt idx="79">
                  <c:v>157.429953524572</c:v>
                </c:pt>
                <c:pt idx="80">
                  <c:v>157.63748230572801</c:v>
                </c:pt>
                <c:pt idx="81">
                  <c:v>164.87349638721301</c:v>
                </c:pt>
                <c:pt idx="82">
                  <c:v>175.625152342928</c:v>
                </c:pt>
                <c:pt idx="83">
                  <c:v>176.678598415832</c:v>
                </c:pt>
                <c:pt idx="84">
                  <c:v>176.21875960642299</c:v>
                </c:pt>
                <c:pt idx="85">
                  <c:v>186.71586414202301</c:v>
                </c:pt>
                <c:pt idx="86">
                  <c:v>190.21282234897299</c:v>
                </c:pt>
                <c:pt idx="87">
                  <c:v>194.32707992897701</c:v>
                </c:pt>
                <c:pt idx="88">
                  <c:v>199.68973403247401</c:v>
                </c:pt>
                <c:pt idx="89">
                  <c:v>198.48602152443701</c:v>
                </c:pt>
                <c:pt idx="90">
                  <c:v>197.150359604242</c:v>
                </c:pt>
                <c:pt idx="91">
                  <c:v>201.29993050041901</c:v>
                </c:pt>
                <c:pt idx="92">
                  <c:v>204.56937983706601</c:v>
                </c:pt>
                <c:pt idx="93">
                  <c:v>199.43393784480301</c:v>
                </c:pt>
                <c:pt idx="94">
                  <c:v>202.143646913487</c:v>
                </c:pt>
                <c:pt idx="95">
                  <c:v>207.99927150764799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85B-4482-8B16-8421C9325C28}"/>
            </c:ext>
          </c:extLst>
        </c:ser>
        <c:ser>
          <c:idx val="7"/>
          <c:order val="5"/>
          <c:tx>
            <c:strRef>
              <c:f>'9.3'!$H$52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7C9C7"/>
            </a:solidFill>
            <a:ln w="25400">
              <a:noFill/>
            </a:ln>
          </c:spPr>
          <c:cat>
            <c:numRef>
              <c:f>'9.3'!$A$54:$A$149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'9.3'!$H$54:$H$149</c:f>
              <c:numCache>
                <c:formatCode>#,##0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10.645259782155399</c:v>
                </c:pt>
                <c:pt idx="27">
                  <c:v>26.2000460192363</c:v>
                </c:pt>
                <c:pt idx="28">
                  <c:v>25.957329546610499</c:v>
                </c:pt>
                <c:pt idx="29">
                  <c:v>27.088183381398501</c:v>
                </c:pt>
                <c:pt idx="30">
                  <c:v>44.115645610809302</c:v>
                </c:pt>
                <c:pt idx="31">
                  <c:v>109.573077758789</c:v>
                </c:pt>
                <c:pt idx="32">
                  <c:v>220.74229538981101</c:v>
                </c:pt>
                <c:pt idx="33">
                  <c:v>364.87889359537797</c:v>
                </c:pt>
                <c:pt idx="34">
                  <c:v>516.65862652587896</c:v>
                </c:pt>
                <c:pt idx="35">
                  <c:v>666.90281917317702</c:v>
                </c:pt>
                <c:pt idx="36">
                  <c:v>802.73687504069005</c:v>
                </c:pt>
                <c:pt idx="37">
                  <c:v>931.56639843749997</c:v>
                </c:pt>
                <c:pt idx="38">
                  <c:v>1078.28525093587</c:v>
                </c:pt>
                <c:pt idx="39">
                  <c:v>1202.3466340332</c:v>
                </c:pt>
                <c:pt idx="40">
                  <c:v>1305.0883251139301</c:v>
                </c:pt>
                <c:pt idx="41">
                  <c:v>1409.7017546386701</c:v>
                </c:pt>
                <c:pt idx="42">
                  <c:v>1506.94337597656</c:v>
                </c:pt>
                <c:pt idx="43">
                  <c:v>1591.63721036784</c:v>
                </c:pt>
                <c:pt idx="44">
                  <c:v>1649.5928811035201</c:v>
                </c:pt>
                <c:pt idx="45">
                  <c:v>1690.7888561197899</c:v>
                </c:pt>
                <c:pt idx="46">
                  <c:v>1721.1124951171901</c:v>
                </c:pt>
                <c:pt idx="47">
                  <c:v>1747.44129150391</c:v>
                </c:pt>
                <c:pt idx="48">
                  <c:v>1771.29030281576</c:v>
                </c:pt>
                <c:pt idx="49">
                  <c:v>1785.7815917968801</c:v>
                </c:pt>
                <c:pt idx="50">
                  <c:v>1789.9753439127601</c:v>
                </c:pt>
                <c:pt idx="51">
                  <c:v>1772.5793597005199</c:v>
                </c:pt>
                <c:pt idx="52">
                  <c:v>1744.3784303385401</c:v>
                </c:pt>
                <c:pt idx="53">
                  <c:v>1701.41474161784</c:v>
                </c:pt>
                <c:pt idx="54">
                  <c:v>1640.10066471354</c:v>
                </c:pt>
                <c:pt idx="55">
                  <c:v>1611.4012204589801</c:v>
                </c:pt>
                <c:pt idx="56">
                  <c:v>1539.1480659993499</c:v>
                </c:pt>
                <c:pt idx="57">
                  <c:v>1463.4362286783901</c:v>
                </c:pt>
                <c:pt idx="58">
                  <c:v>1397.5760914713501</c:v>
                </c:pt>
                <c:pt idx="59">
                  <c:v>1286.0783875325501</c:v>
                </c:pt>
                <c:pt idx="60">
                  <c:v>1179.0300344238301</c:v>
                </c:pt>
                <c:pt idx="61">
                  <c:v>1040.87950065104</c:v>
                </c:pt>
                <c:pt idx="62">
                  <c:v>896.96172550455697</c:v>
                </c:pt>
                <c:pt idx="63">
                  <c:v>765.33736739095002</c:v>
                </c:pt>
                <c:pt idx="64">
                  <c:v>600.30469071451796</c:v>
                </c:pt>
                <c:pt idx="65">
                  <c:v>476.12697226969402</c:v>
                </c:pt>
                <c:pt idx="66">
                  <c:v>367.387822611491</c:v>
                </c:pt>
                <c:pt idx="67">
                  <c:v>272.66111298624702</c:v>
                </c:pt>
                <c:pt idx="68">
                  <c:v>186.88605337524399</c:v>
                </c:pt>
                <c:pt idx="69">
                  <c:v>124.47307131958</c:v>
                </c:pt>
                <c:pt idx="70">
                  <c:v>71.306175432841002</c:v>
                </c:pt>
                <c:pt idx="71">
                  <c:v>37.424087383270297</c:v>
                </c:pt>
                <c:pt idx="72">
                  <c:v>27.972832892100001</c:v>
                </c:pt>
                <c:pt idx="73">
                  <c:v>26.1334610366821</c:v>
                </c:pt>
                <c:pt idx="74">
                  <c:v>26.2832225049337</c:v>
                </c:pt>
                <c:pt idx="75">
                  <c:v>3.4922304751078301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85B-4482-8B16-8421C9325C28}"/>
            </c:ext>
          </c:extLst>
        </c:ser>
        <c:ser>
          <c:idx val="4"/>
          <c:order val="6"/>
          <c:tx>
            <c:strRef>
              <c:f>'9.3'!$F$52</c:f>
              <c:strCache>
                <c:ptCount val="1"/>
                <c:pt idx="0">
                  <c:v>VE</c:v>
                </c:pt>
              </c:strCache>
            </c:strRef>
          </c:tx>
          <c:spPr>
            <a:solidFill>
              <a:schemeClr val="accent3"/>
            </a:solidFill>
          </c:spPr>
          <c:cat>
            <c:numRef>
              <c:f>'9.3'!$A$54:$A$149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'9.3'!$F$54:$F$149</c:f>
              <c:numCache>
                <c:formatCode>#,##0</c:formatCode>
                <c:ptCount val="96"/>
                <c:pt idx="0">
                  <c:v>182.58272690542</c:v>
                </c:pt>
                <c:pt idx="1">
                  <c:v>186.66429545212799</c:v>
                </c:pt>
                <c:pt idx="2">
                  <c:v>187.88879684148401</c:v>
                </c:pt>
                <c:pt idx="3">
                  <c:v>187.17499951233199</c:v>
                </c:pt>
                <c:pt idx="4">
                  <c:v>151.448691071658</c:v>
                </c:pt>
                <c:pt idx="5">
                  <c:v>144.09231586112099</c:v>
                </c:pt>
                <c:pt idx="6">
                  <c:v>144.057658044607</c:v>
                </c:pt>
                <c:pt idx="7">
                  <c:v>141.06926130647901</c:v>
                </c:pt>
                <c:pt idx="8">
                  <c:v>105.1125247057</c:v>
                </c:pt>
                <c:pt idx="9">
                  <c:v>103.03042848062501</c:v>
                </c:pt>
                <c:pt idx="10">
                  <c:v>103.0206128415</c:v>
                </c:pt>
                <c:pt idx="11">
                  <c:v>103.007750612724</c:v>
                </c:pt>
                <c:pt idx="12">
                  <c:v>102.96518168407999</c:v>
                </c:pt>
                <c:pt idx="13">
                  <c:v>102.92606072809799</c:v>
                </c:pt>
                <c:pt idx="14">
                  <c:v>102.910011943005</c:v>
                </c:pt>
                <c:pt idx="15">
                  <c:v>102.873729532832</c:v>
                </c:pt>
                <c:pt idx="16">
                  <c:v>100.703866582353</c:v>
                </c:pt>
                <c:pt idx="17">
                  <c:v>100.648172919354</c:v>
                </c:pt>
                <c:pt idx="18">
                  <c:v>100.612709613728</c:v>
                </c:pt>
                <c:pt idx="19">
                  <c:v>100.592937279575</c:v>
                </c:pt>
                <c:pt idx="20">
                  <c:v>114.502523015599</c:v>
                </c:pt>
                <c:pt idx="21">
                  <c:v>116.092844446911</c:v>
                </c:pt>
                <c:pt idx="22">
                  <c:v>115.724948323484</c:v>
                </c:pt>
                <c:pt idx="23">
                  <c:v>119.556688894223</c:v>
                </c:pt>
                <c:pt idx="24">
                  <c:v>156.60901322630099</c:v>
                </c:pt>
                <c:pt idx="25">
                  <c:v>160.62516886816101</c:v>
                </c:pt>
                <c:pt idx="26">
                  <c:v>160.49120388386001</c:v>
                </c:pt>
                <c:pt idx="27">
                  <c:v>236.417189236974</c:v>
                </c:pt>
                <c:pt idx="28">
                  <c:v>162.441315353443</c:v>
                </c:pt>
                <c:pt idx="29">
                  <c:v>157.10502187561301</c:v>
                </c:pt>
                <c:pt idx="30">
                  <c:v>157.75885083991199</c:v>
                </c:pt>
                <c:pt idx="31">
                  <c:v>157.82396311596401</c:v>
                </c:pt>
                <c:pt idx="32">
                  <c:v>269.88001608796498</c:v>
                </c:pt>
                <c:pt idx="33">
                  <c:v>293.75330934548202</c:v>
                </c:pt>
                <c:pt idx="34">
                  <c:v>293.80869039810301</c:v>
                </c:pt>
                <c:pt idx="35">
                  <c:v>293.77485876616203</c:v>
                </c:pt>
                <c:pt idx="36">
                  <c:v>254.02479999419799</c:v>
                </c:pt>
                <c:pt idx="37">
                  <c:v>238.97777649317899</c:v>
                </c:pt>
                <c:pt idx="38">
                  <c:v>239.054009856227</c:v>
                </c:pt>
                <c:pt idx="39">
                  <c:v>244.187446973672</c:v>
                </c:pt>
                <c:pt idx="40">
                  <c:v>273.98974462116797</c:v>
                </c:pt>
                <c:pt idx="41">
                  <c:v>278.47395533583199</c:v>
                </c:pt>
                <c:pt idx="42">
                  <c:v>300.096356923749</c:v>
                </c:pt>
                <c:pt idx="43">
                  <c:v>291.04096990119001</c:v>
                </c:pt>
                <c:pt idx="44">
                  <c:v>241.37538372929299</c:v>
                </c:pt>
                <c:pt idx="45">
                  <c:v>237.142398478807</c:v>
                </c:pt>
                <c:pt idx="46">
                  <c:v>236.80990194077199</c:v>
                </c:pt>
                <c:pt idx="47">
                  <c:v>242.18470150155699</c:v>
                </c:pt>
                <c:pt idx="48">
                  <c:v>280.60278517869199</c:v>
                </c:pt>
                <c:pt idx="49">
                  <c:v>285.36223244879199</c:v>
                </c:pt>
                <c:pt idx="50">
                  <c:v>285.31786791663001</c:v>
                </c:pt>
                <c:pt idx="51">
                  <c:v>275.57945880409602</c:v>
                </c:pt>
                <c:pt idx="52">
                  <c:v>217.788066882039</c:v>
                </c:pt>
                <c:pt idx="53">
                  <c:v>222.40094236461599</c:v>
                </c:pt>
                <c:pt idx="54">
                  <c:v>220.96639621001299</c:v>
                </c:pt>
                <c:pt idx="55">
                  <c:v>218.64464437248299</c:v>
                </c:pt>
                <c:pt idx="56">
                  <c:v>214.561060741451</c:v>
                </c:pt>
                <c:pt idx="57">
                  <c:v>213.69950218040699</c:v>
                </c:pt>
                <c:pt idx="58">
                  <c:v>215.66881032356901</c:v>
                </c:pt>
                <c:pt idx="59">
                  <c:v>182.26011844062299</c:v>
                </c:pt>
                <c:pt idx="60">
                  <c:v>181.66482331898399</c:v>
                </c:pt>
                <c:pt idx="61">
                  <c:v>170.54389752908199</c:v>
                </c:pt>
                <c:pt idx="62">
                  <c:v>170.36223713269399</c:v>
                </c:pt>
                <c:pt idx="63">
                  <c:v>196.03603001802901</c:v>
                </c:pt>
                <c:pt idx="64">
                  <c:v>231.16503533276699</c:v>
                </c:pt>
                <c:pt idx="65">
                  <c:v>236.702035021548</c:v>
                </c:pt>
                <c:pt idx="66">
                  <c:v>237.03942875910599</c:v>
                </c:pt>
                <c:pt idx="67">
                  <c:v>233.33081964365101</c:v>
                </c:pt>
                <c:pt idx="68">
                  <c:v>236.22578236786799</c:v>
                </c:pt>
                <c:pt idx="69">
                  <c:v>237.61152318015399</c:v>
                </c:pt>
                <c:pt idx="70">
                  <c:v>237.63779334432499</c:v>
                </c:pt>
                <c:pt idx="71">
                  <c:v>239.663718821571</c:v>
                </c:pt>
                <c:pt idx="72">
                  <c:v>265.40357161720698</c:v>
                </c:pt>
                <c:pt idx="73">
                  <c:v>268.36590133344902</c:v>
                </c:pt>
                <c:pt idx="74">
                  <c:v>268.39818843048698</c:v>
                </c:pt>
                <c:pt idx="75">
                  <c:v>265.438140661087</c:v>
                </c:pt>
                <c:pt idx="76">
                  <c:v>262.13518326925703</c:v>
                </c:pt>
                <c:pt idx="77">
                  <c:v>262.287403828295</c:v>
                </c:pt>
                <c:pt idx="78">
                  <c:v>256.04635328307899</c:v>
                </c:pt>
                <c:pt idx="79">
                  <c:v>247.84997056602899</c:v>
                </c:pt>
                <c:pt idx="80">
                  <c:v>237.80744819508399</c:v>
                </c:pt>
                <c:pt idx="81">
                  <c:v>238.69423343339</c:v>
                </c:pt>
                <c:pt idx="82">
                  <c:v>237.96601790359401</c:v>
                </c:pt>
                <c:pt idx="83">
                  <c:v>228.96520916763001</c:v>
                </c:pt>
                <c:pt idx="84">
                  <c:v>150.593939138689</c:v>
                </c:pt>
                <c:pt idx="85">
                  <c:v>142.18422924741401</c:v>
                </c:pt>
                <c:pt idx="86">
                  <c:v>142.17881575061</c:v>
                </c:pt>
                <c:pt idx="87">
                  <c:v>141.17000245184099</c:v>
                </c:pt>
                <c:pt idx="88">
                  <c:v>139.67794796911201</c:v>
                </c:pt>
                <c:pt idx="89">
                  <c:v>139.675624086732</c:v>
                </c:pt>
                <c:pt idx="90">
                  <c:v>139.71946469696999</c:v>
                </c:pt>
                <c:pt idx="91">
                  <c:v>139.99805010470499</c:v>
                </c:pt>
                <c:pt idx="92">
                  <c:v>147.97252247754599</c:v>
                </c:pt>
                <c:pt idx="93">
                  <c:v>148.64027676375699</c:v>
                </c:pt>
                <c:pt idx="94">
                  <c:v>148.63470097097101</c:v>
                </c:pt>
                <c:pt idx="95">
                  <c:v>150.645154412934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85B-4482-8B16-8421C9325C28}"/>
            </c:ext>
          </c:extLst>
        </c:ser>
        <c:ser>
          <c:idx val="5"/>
          <c:order val="7"/>
          <c:tx>
            <c:strRef>
              <c:f>'9.3'!$G$52</c:f>
              <c:strCache>
                <c:ptCount val="1"/>
                <c:pt idx="0">
                  <c:v>PVE</c:v>
                </c:pt>
              </c:strCache>
            </c:strRef>
          </c:tx>
          <c:spPr>
            <a:solidFill>
              <a:srgbClr val="F0948F"/>
            </a:solidFill>
          </c:spPr>
          <c:cat>
            <c:numRef>
              <c:f>'9.3'!$A$54:$A$149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'9.3'!$G$54:$G$149</c:f>
              <c:numCache>
                <c:formatCode>#,##0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30.4551156900026</c:v>
                </c:pt>
                <c:pt idx="19">
                  <c:v>98.821465267031797</c:v>
                </c:pt>
                <c:pt idx="20">
                  <c:v>159.02878791190699</c:v>
                </c:pt>
                <c:pt idx="21">
                  <c:v>148.557376608222</c:v>
                </c:pt>
                <c:pt idx="22">
                  <c:v>154.90328677847199</c:v>
                </c:pt>
                <c:pt idx="23">
                  <c:v>161.998095857186</c:v>
                </c:pt>
                <c:pt idx="24">
                  <c:v>369.186170814881</c:v>
                </c:pt>
                <c:pt idx="25">
                  <c:v>528.27408171811499</c:v>
                </c:pt>
                <c:pt idx="26">
                  <c:v>535.40829075439297</c:v>
                </c:pt>
                <c:pt idx="27">
                  <c:v>593.00762058664202</c:v>
                </c:pt>
                <c:pt idx="28">
                  <c:v>472.947724271146</c:v>
                </c:pt>
                <c:pt idx="29">
                  <c:v>494.75111508613401</c:v>
                </c:pt>
                <c:pt idx="30">
                  <c:v>499.730621777154</c:v>
                </c:pt>
                <c:pt idx="31">
                  <c:v>497.175173768771</c:v>
                </c:pt>
                <c:pt idx="32">
                  <c:v>436.06786641927101</c:v>
                </c:pt>
                <c:pt idx="33">
                  <c:v>439.58898928439498</c:v>
                </c:pt>
                <c:pt idx="34">
                  <c:v>437.94010116054898</c:v>
                </c:pt>
                <c:pt idx="35">
                  <c:v>433.26278310248898</c:v>
                </c:pt>
                <c:pt idx="36">
                  <c:v>136.40423486120801</c:v>
                </c:pt>
                <c:pt idx="37">
                  <c:v>102.24405202689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0.54524907469322204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87.916484023764994</c:v>
                </c:pt>
                <c:pt idx="62">
                  <c:v>101.606835072761</c:v>
                </c:pt>
                <c:pt idx="63">
                  <c:v>100.897353162499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265.48374034994299</c:v>
                </c:pt>
                <c:pt idx="69">
                  <c:v>393.86690125716501</c:v>
                </c:pt>
                <c:pt idx="70">
                  <c:v>363.20813692373099</c:v>
                </c:pt>
                <c:pt idx="71">
                  <c:v>359.56876406639202</c:v>
                </c:pt>
                <c:pt idx="72">
                  <c:v>510.911508976758</c:v>
                </c:pt>
                <c:pt idx="73">
                  <c:v>575.20490623415697</c:v>
                </c:pt>
                <c:pt idx="74">
                  <c:v>577.98371689822</c:v>
                </c:pt>
                <c:pt idx="75">
                  <c:v>589.93321300897401</c:v>
                </c:pt>
                <c:pt idx="76">
                  <c:v>764.24867323689</c:v>
                </c:pt>
                <c:pt idx="77">
                  <c:v>764.85961816479505</c:v>
                </c:pt>
                <c:pt idx="78">
                  <c:v>762.153079849493</c:v>
                </c:pt>
                <c:pt idx="79">
                  <c:v>750.26928441595498</c:v>
                </c:pt>
                <c:pt idx="80">
                  <c:v>715.222247314328</c:v>
                </c:pt>
                <c:pt idx="81">
                  <c:v>773.412795031158</c:v>
                </c:pt>
                <c:pt idx="82">
                  <c:v>773.09090742180604</c:v>
                </c:pt>
                <c:pt idx="83">
                  <c:v>402.40037714235598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85B-4482-8B16-8421C9325C28}"/>
            </c:ext>
          </c:extLst>
        </c:ser>
        <c:ser>
          <c:idx val="10"/>
          <c:order val="10"/>
          <c:tx>
            <c:strRef>
              <c:f>'9.3'!$P$53</c:f>
              <c:strCache>
                <c:ptCount val="1"/>
                <c:pt idx="0">
                  <c:v>+</c:v>
                </c:pt>
              </c:strCache>
            </c:strRef>
          </c:tx>
          <c:spPr>
            <a:solidFill>
              <a:schemeClr val="tx1"/>
            </a:solidFill>
            <a:ln w="25400">
              <a:noFill/>
            </a:ln>
          </c:spPr>
          <c:cat>
            <c:numRef>
              <c:f>'9.3'!$A$54:$A$149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'9.3'!$P$54:$P$149</c:f>
              <c:numCache>
                <c:formatCode>#,##0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85B-4482-8B16-8421C9325C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9771392"/>
        <c:axId val="169772928"/>
      </c:areaChart>
      <c:areaChart>
        <c:grouping val="stacked"/>
        <c:varyColors val="0"/>
        <c:ser>
          <c:idx val="8"/>
          <c:order val="8"/>
          <c:tx>
            <c:strRef>
              <c:f>'9.3'!$J$52</c:f>
              <c:strCache>
                <c:ptCount val="1"/>
                <c:pt idx="0">
                  <c:v>Přeshraniční saldo</c:v>
                </c:pt>
              </c:strCache>
            </c:strRef>
          </c:tx>
          <c:spPr>
            <a:solidFill>
              <a:schemeClr val="tx1"/>
            </a:solidFill>
          </c:spPr>
          <c:cat>
            <c:numLit>
              <c:formatCode>h:mm;@</c:formatCode>
              <c:ptCount val="24"/>
              <c:pt idx="0">
                <c:v>0</c:v>
              </c:pt>
              <c:pt idx="1">
                <c:v>4.1666666666666664E-2</c:v>
              </c:pt>
              <c:pt idx="2">
                <c:v>8.3333333333333301E-2</c:v>
              </c:pt>
              <c:pt idx="3">
                <c:v>0.125</c:v>
              </c:pt>
              <c:pt idx="4">
                <c:v>0.16666666666666699</c:v>
              </c:pt>
              <c:pt idx="5">
                <c:v>0.20833333333333301</c:v>
              </c:pt>
              <c:pt idx="6">
                <c:v>0.25</c:v>
              </c:pt>
              <c:pt idx="7">
                <c:v>0.29166666666666702</c:v>
              </c:pt>
              <c:pt idx="8">
                <c:v>0.33333333333333298</c:v>
              </c:pt>
              <c:pt idx="9">
                <c:v>0.375</c:v>
              </c:pt>
              <c:pt idx="10">
                <c:v>0.41666666666666702</c:v>
              </c:pt>
              <c:pt idx="11">
                <c:v>0.45833333333333298</c:v>
              </c:pt>
              <c:pt idx="12">
                <c:v>0.5</c:v>
              </c:pt>
              <c:pt idx="13">
                <c:v>0.54166666666666696</c:v>
              </c:pt>
              <c:pt idx="14">
                <c:v>0.58333333333333304</c:v>
              </c:pt>
              <c:pt idx="15">
                <c:v>0.625</c:v>
              </c:pt>
              <c:pt idx="16">
                <c:v>0.66666666666666696</c:v>
              </c:pt>
              <c:pt idx="17">
                <c:v>0.70833333333333304</c:v>
              </c:pt>
              <c:pt idx="18">
                <c:v>0.75</c:v>
              </c:pt>
              <c:pt idx="19">
                <c:v>0.79166666666666696</c:v>
              </c:pt>
              <c:pt idx="20">
                <c:v>0.83333333333333304</c:v>
              </c:pt>
              <c:pt idx="21">
                <c:v>0.875</c:v>
              </c:pt>
              <c:pt idx="22">
                <c:v>0.91666666666666696</c:v>
              </c:pt>
              <c:pt idx="23">
                <c:v>0.95833333333333304</c:v>
              </c:pt>
            </c:numLit>
          </c:cat>
          <c:val>
            <c:numRef>
              <c:f>'9.3'!$Q$54:$Q$149</c:f>
              <c:numCache>
                <c:formatCode>#,##0</c:formatCode>
                <c:ptCount val="96"/>
                <c:pt idx="0">
                  <c:v>-2774.9134517642001</c:v>
                </c:pt>
                <c:pt idx="1">
                  <c:v>-2843.7336150148799</c:v>
                </c:pt>
                <c:pt idx="2">
                  <c:v>-2814.1705384996499</c:v>
                </c:pt>
                <c:pt idx="3">
                  <c:v>-2646.4702269323602</c:v>
                </c:pt>
                <c:pt idx="4">
                  <c:v>-2389.8035203838399</c:v>
                </c:pt>
                <c:pt idx="5">
                  <c:v>-2324.7238672303001</c:v>
                </c:pt>
                <c:pt idx="6">
                  <c:v>-2359.2835171301099</c:v>
                </c:pt>
                <c:pt idx="7">
                  <c:v>-2393.1348304870298</c:v>
                </c:pt>
                <c:pt idx="8">
                  <c:v>-2393.9586512955002</c:v>
                </c:pt>
                <c:pt idx="9">
                  <c:v>-2428.9964047755798</c:v>
                </c:pt>
                <c:pt idx="10">
                  <c:v>-2417.7824060666699</c:v>
                </c:pt>
                <c:pt idx="11">
                  <c:v>-2409.3179626747101</c:v>
                </c:pt>
                <c:pt idx="12">
                  <c:v>-2437.6118635932098</c:v>
                </c:pt>
                <c:pt idx="13">
                  <c:v>-2509.94590186819</c:v>
                </c:pt>
                <c:pt idx="14">
                  <c:v>-2527.6812596366899</c:v>
                </c:pt>
                <c:pt idx="15">
                  <c:v>-2516.5522830601699</c:v>
                </c:pt>
                <c:pt idx="16">
                  <c:v>-2733.5743541802499</c:v>
                </c:pt>
                <c:pt idx="17">
                  <c:v>-2753.89026239128</c:v>
                </c:pt>
                <c:pt idx="18">
                  <c:v>-2829.7856358539798</c:v>
                </c:pt>
                <c:pt idx="19">
                  <c:v>-2700.9853404529699</c:v>
                </c:pt>
                <c:pt idx="20">
                  <c:v>-2610.0032157477099</c:v>
                </c:pt>
                <c:pt idx="21">
                  <c:v>-2519.8507804088599</c:v>
                </c:pt>
                <c:pt idx="22">
                  <c:v>-2402.0243525597002</c:v>
                </c:pt>
                <c:pt idx="23">
                  <c:v>-2230.03781896897</c:v>
                </c:pt>
                <c:pt idx="24">
                  <c:v>-1976.9899418863399</c:v>
                </c:pt>
                <c:pt idx="25">
                  <c:v>-1853.1837972908099</c:v>
                </c:pt>
                <c:pt idx="26">
                  <c:v>-1676.84252986054</c:v>
                </c:pt>
                <c:pt idx="27">
                  <c:v>-1729.6561373570501</c:v>
                </c:pt>
                <c:pt idx="28">
                  <c:v>-1366.64207019895</c:v>
                </c:pt>
                <c:pt idx="29">
                  <c:v>-1371.43166897931</c:v>
                </c:pt>
                <c:pt idx="30">
                  <c:v>-1391.2298408556701</c:v>
                </c:pt>
                <c:pt idx="31">
                  <c:v>-1403.79752559382</c:v>
                </c:pt>
                <c:pt idx="32">
                  <c:v>-1604.91168710129</c:v>
                </c:pt>
                <c:pt idx="33">
                  <c:v>-1641.6262490911799</c:v>
                </c:pt>
                <c:pt idx="34">
                  <c:v>-1675.46656090079</c:v>
                </c:pt>
                <c:pt idx="35">
                  <c:v>-1697.8242955295</c:v>
                </c:pt>
                <c:pt idx="36">
                  <c:v>-1524.5940514061399</c:v>
                </c:pt>
                <c:pt idx="37">
                  <c:v>-1573.2235929621099</c:v>
                </c:pt>
                <c:pt idx="38">
                  <c:v>-1657.9426711010401</c:v>
                </c:pt>
                <c:pt idx="39">
                  <c:v>-1713.6964101367701</c:v>
                </c:pt>
                <c:pt idx="40">
                  <c:v>-1992.7566383240101</c:v>
                </c:pt>
                <c:pt idx="41">
                  <c:v>-2160.7367697699401</c:v>
                </c:pt>
                <c:pt idx="42">
                  <c:v>-2240.1262378586298</c:v>
                </c:pt>
                <c:pt idx="43">
                  <c:v>-2314.5829831128099</c:v>
                </c:pt>
                <c:pt idx="44">
                  <c:v>-2173.9286963745999</c:v>
                </c:pt>
                <c:pt idx="45">
                  <c:v>-2186.93268520947</c:v>
                </c:pt>
                <c:pt idx="46">
                  <c:v>-2234.6545671305498</c:v>
                </c:pt>
                <c:pt idx="47">
                  <c:v>-1952.1427553835099</c:v>
                </c:pt>
                <c:pt idx="48">
                  <c:v>-1579.37937444211</c:v>
                </c:pt>
                <c:pt idx="49">
                  <c:v>-1381.9642353653401</c:v>
                </c:pt>
                <c:pt idx="50">
                  <c:v>-1398.9082332862099</c:v>
                </c:pt>
                <c:pt idx="51">
                  <c:v>-1308.51816132719</c:v>
                </c:pt>
                <c:pt idx="52">
                  <c:v>-994.86465896162201</c:v>
                </c:pt>
                <c:pt idx="53">
                  <c:v>-739.70008337567504</c:v>
                </c:pt>
                <c:pt idx="54">
                  <c:v>-848.88655077802196</c:v>
                </c:pt>
                <c:pt idx="55">
                  <c:v>-923.07250685683096</c:v>
                </c:pt>
                <c:pt idx="56">
                  <c:v>-1021.98519608738</c:v>
                </c:pt>
                <c:pt idx="57">
                  <c:v>-1006.68020484804</c:v>
                </c:pt>
                <c:pt idx="58">
                  <c:v>-916.54247688295197</c:v>
                </c:pt>
                <c:pt idx="59">
                  <c:v>-1273.0755692950599</c:v>
                </c:pt>
                <c:pt idx="60">
                  <c:v>-2054.21785378188</c:v>
                </c:pt>
                <c:pt idx="61">
                  <c:v>-2257.5449813293399</c:v>
                </c:pt>
                <c:pt idx="62">
                  <c:v>-2196.9727964327899</c:v>
                </c:pt>
                <c:pt idx="63">
                  <c:v>-2078.7728196794101</c:v>
                </c:pt>
                <c:pt idx="64">
                  <c:v>-2079.2538895199</c:v>
                </c:pt>
                <c:pt idx="65">
                  <c:v>-2021.2223904474799</c:v>
                </c:pt>
                <c:pt idx="66">
                  <c:v>-1912.9907989864801</c:v>
                </c:pt>
                <c:pt idx="67">
                  <c:v>-1901.22548363859</c:v>
                </c:pt>
                <c:pt idx="68">
                  <c:v>-2123.6350108807201</c:v>
                </c:pt>
                <c:pt idx="69">
                  <c:v>-2190.6335865381502</c:v>
                </c:pt>
                <c:pt idx="70">
                  <c:v>-2102.77324682781</c:v>
                </c:pt>
                <c:pt idx="71">
                  <c:v>-2005.1936716924599</c:v>
                </c:pt>
                <c:pt idx="72">
                  <c:v>-2160.70494843395</c:v>
                </c:pt>
                <c:pt idx="73">
                  <c:v>-2132.0231150475502</c:v>
                </c:pt>
                <c:pt idx="74">
                  <c:v>-2030.61089185627</c:v>
                </c:pt>
                <c:pt idx="75">
                  <c:v>-2003.12484511106</c:v>
                </c:pt>
                <c:pt idx="76">
                  <c:v>-2138.8825957903</c:v>
                </c:pt>
                <c:pt idx="77">
                  <c:v>-2130.1453364117501</c:v>
                </c:pt>
                <c:pt idx="78">
                  <c:v>-2119.4198831587</c:v>
                </c:pt>
                <c:pt idx="79">
                  <c:v>-2146.2404082490202</c:v>
                </c:pt>
                <c:pt idx="80">
                  <c:v>-2383.0649127459801</c:v>
                </c:pt>
                <c:pt idx="81">
                  <c:v>-2557.8923240907602</c:v>
                </c:pt>
                <c:pt idx="82">
                  <c:v>-2649.8593751120702</c:v>
                </c:pt>
                <c:pt idx="83">
                  <c:v>-2343.5558298126102</c:v>
                </c:pt>
                <c:pt idx="84">
                  <c:v>-2146.3889451284199</c:v>
                </c:pt>
                <c:pt idx="85">
                  <c:v>-2155.5313748644198</c:v>
                </c:pt>
                <c:pt idx="86">
                  <c:v>-2300.6497153233199</c:v>
                </c:pt>
                <c:pt idx="87">
                  <c:v>-2396.3757456091498</c:v>
                </c:pt>
                <c:pt idx="88">
                  <c:v>-2263.10426467044</c:v>
                </c:pt>
                <c:pt idx="89">
                  <c:v>-2239.59886717475</c:v>
                </c:pt>
                <c:pt idx="90">
                  <c:v>-2302.0758868380099</c:v>
                </c:pt>
                <c:pt idx="91">
                  <c:v>-2334.5596023253402</c:v>
                </c:pt>
                <c:pt idx="92">
                  <c:v>-1959.6991553656701</c:v>
                </c:pt>
                <c:pt idx="93">
                  <c:v>-1898.1092234032601</c:v>
                </c:pt>
                <c:pt idx="94">
                  <c:v>-1794.31755581571</c:v>
                </c:pt>
                <c:pt idx="95">
                  <c:v>-1673.4655025716199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185B-4482-8B16-8421C9325C28}"/>
            </c:ext>
          </c:extLst>
        </c:ser>
        <c:ser>
          <c:idx val="9"/>
          <c:order val="9"/>
          <c:tx>
            <c:strRef>
              <c:f>'9.3'!$K$52</c:f>
              <c:strCache>
                <c:ptCount val="1"/>
                <c:pt idx="0">
                  <c:v>Čerpání PVE</c:v>
                </c:pt>
              </c:strCache>
            </c:strRef>
          </c:tx>
          <c:spPr>
            <a:solidFill>
              <a:srgbClr val="646363"/>
            </a:solidFill>
            <a:ln w="25400">
              <a:noFill/>
            </a:ln>
          </c:spPr>
          <c:cat>
            <c:numLit>
              <c:formatCode>h:mm;@</c:formatCode>
              <c:ptCount val="24"/>
              <c:pt idx="0">
                <c:v>0</c:v>
              </c:pt>
              <c:pt idx="1">
                <c:v>4.1666666666666664E-2</c:v>
              </c:pt>
              <c:pt idx="2">
                <c:v>8.3333333333333301E-2</c:v>
              </c:pt>
              <c:pt idx="3">
                <c:v>0.125</c:v>
              </c:pt>
              <c:pt idx="4">
                <c:v>0.16666666666666699</c:v>
              </c:pt>
              <c:pt idx="5">
                <c:v>0.20833333333333301</c:v>
              </c:pt>
              <c:pt idx="6">
                <c:v>0.25</c:v>
              </c:pt>
              <c:pt idx="7">
                <c:v>0.29166666666666702</c:v>
              </c:pt>
              <c:pt idx="8">
                <c:v>0.33333333333333298</c:v>
              </c:pt>
              <c:pt idx="9">
                <c:v>0.375</c:v>
              </c:pt>
              <c:pt idx="10">
                <c:v>0.41666666666666702</c:v>
              </c:pt>
              <c:pt idx="11">
                <c:v>0.45833333333333298</c:v>
              </c:pt>
              <c:pt idx="12">
                <c:v>0.5</c:v>
              </c:pt>
              <c:pt idx="13">
                <c:v>0.54166666666666696</c:v>
              </c:pt>
              <c:pt idx="14">
                <c:v>0.58333333333333304</c:v>
              </c:pt>
              <c:pt idx="15">
                <c:v>0.625</c:v>
              </c:pt>
              <c:pt idx="16">
                <c:v>0.66666666666666696</c:v>
              </c:pt>
              <c:pt idx="17">
                <c:v>0.70833333333333304</c:v>
              </c:pt>
              <c:pt idx="18">
                <c:v>0.75</c:v>
              </c:pt>
              <c:pt idx="19">
                <c:v>0.79166666666666696</c:v>
              </c:pt>
              <c:pt idx="20">
                <c:v>0.83333333333333304</c:v>
              </c:pt>
              <c:pt idx="21">
                <c:v>0.875</c:v>
              </c:pt>
              <c:pt idx="22">
                <c:v>0.91666666666666696</c:v>
              </c:pt>
              <c:pt idx="23">
                <c:v>0.95833333333333304</c:v>
              </c:pt>
            </c:numLit>
          </c:cat>
          <c:val>
            <c:numRef>
              <c:f>'9.3'!$K$54:$K$149</c:f>
              <c:numCache>
                <c:formatCode>#,##0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-108.175111880977</c:v>
                </c:pt>
                <c:pt idx="4">
                  <c:v>-415.29757568176399</c:v>
                </c:pt>
                <c:pt idx="5">
                  <c:v>-416.262172595214</c:v>
                </c:pt>
                <c:pt idx="6">
                  <c:v>-415.77317618763698</c:v>
                </c:pt>
                <c:pt idx="7">
                  <c:v>-415.56552233519199</c:v>
                </c:pt>
                <c:pt idx="8">
                  <c:v>-519.85546676886895</c:v>
                </c:pt>
                <c:pt idx="9">
                  <c:v>-519.41336317209402</c:v>
                </c:pt>
                <c:pt idx="10">
                  <c:v>-518.99804729024697</c:v>
                </c:pt>
                <c:pt idx="11">
                  <c:v>-518.81049240095695</c:v>
                </c:pt>
                <c:pt idx="12">
                  <c:v>-517.84590162022596</c:v>
                </c:pt>
                <c:pt idx="13">
                  <c:v>-517.37030111435297</c:v>
                </c:pt>
                <c:pt idx="14">
                  <c:v>-517.14924931596499</c:v>
                </c:pt>
                <c:pt idx="15">
                  <c:v>-517.09565753219204</c:v>
                </c:pt>
                <c:pt idx="16">
                  <c:v>-248.831564366545</c:v>
                </c:pt>
                <c:pt idx="17">
                  <c:v>-105.716739818577</c:v>
                </c:pt>
                <c:pt idx="18">
                  <c:v>-14.1071764534466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-0.58277506598897599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-2.11674628865517</c:v>
                </c:pt>
                <c:pt idx="47">
                  <c:v>-330.62772362449698</c:v>
                </c:pt>
                <c:pt idx="48">
                  <c:v>-525.14063549789296</c:v>
                </c:pt>
                <c:pt idx="49">
                  <c:v>-599.58177369885198</c:v>
                </c:pt>
                <c:pt idx="50">
                  <c:v>-634.68224970725601</c:v>
                </c:pt>
                <c:pt idx="51">
                  <c:v>-635.62673743635298</c:v>
                </c:pt>
                <c:pt idx="52">
                  <c:v>-719.71382432941698</c:v>
                </c:pt>
                <c:pt idx="53">
                  <c:v>-939.98270759269803</c:v>
                </c:pt>
                <c:pt idx="54">
                  <c:v>-939.46022449722204</c:v>
                </c:pt>
                <c:pt idx="55">
                  <c:v>-940.12338806934304</c:v>
                </c:pt>
                <c:pt idx="56">
                  <c:v>-940.53198658006204</c:v>
                </c:pt>
                <c:pt idx="57">
                  <c:v>-937.33677476382104</c:v>
                </c:pt>
                <c:pt idx="58">
                  <c:v>-934.13486193036795</c:v>
                </c:pt>
                <c:pt idx="59">
                  <c:v>-560.67651101950105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-0.19425836597674001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-174.22295526699199</c:v>
                </c:pt>
                <c:pt idx="93">
                  <c:v>-315.91768406581201</c:v>
                </c:pt>
                <c:pt idx="94">
                  <c:v>-515.35403086001998</c:v>
                </c:pt>
                <c:pt idx="95">
                  <c:v>-770.29468039239396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85B-4482-8B16-8421C9325C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9784448"/>
        <c:axId val="169774464"/>
      </c:areaChart>
      <c:catAx>
        <c:axId val="169771392"/>
        <c:scaling>
          <c:orientation val="minMax"/>
        </c:scaling>
        <c:delete val="0"/>
        <c:axPos val="b"/>
        <c:numFmt formatCode="h:mm;@" sourceLinked="1"/>
        <c:majorTickMark val="none"/>
        <c:minorTickMark val="none"/>
        <c:tickLblPos val="low"/>
        <c:txPr>
          <a:bodyPr rot="-5400000" vert="horz"/>
          <a:lstStyle/>
          <a:p>
            <a:pPr>
              <a:defRPr sz="900"/>
            </a:pPr>
            <a:endParaRPr lang="cs-CZ"/>
          </a:p>
        </c:txPr>
        <c:crossAx val="169772928"/>
        <c:crosses val="autoZero"/>
        <c:auto val="1"/>
        <c:lblAlgn val="ctr"/>
        <c:lblOffset val="100"/>
        <c:tickLblSkip val="4"/>
        <c:tickMarkSkip val="4"/>
        <c:noMultiLvlLbl val="0"/>
      </c:catAx>
      <c:valAx>
        <c:axId val="169772928"/>
        <c:scaling>
          <c:orientation val="minMax"/>
          <c:max val="12000"/>
          <c:min val="-4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9771392"/>
        <c:crosses val="autoZero"/>
        <c:crossBetween val="midCat"/>
        <c:majorUnit val="2000"/>
      </c:valAx>
      <c:valAx>
        <c:axId val="169774464"/>
        <c:scaling>
          <c:orientation val="minMax"/>
          <c:max val="10000"/>
          <c:min val="-2000"/>
        </c:scaling>
        <c:delete val="1"/>
        <c:axPos val="r"/>
        <c:numFmt formatCode="#,##0" sourceLinked="1"/>
        <c:majorTickMark val="out"/>
        <c:minorTickMark val="none"/>
        <c:tickLblPos val="nextTo"/>
        <c:crossAx val="169784448"/>
        <c:crosses val="max"/>
        <c:crossBetween val="midCat"/>
      </c:valAx>
      <c:catAx>
        <c:axId val="169784448"/>
        <c:scaling>
          <c:orientation val="minMax"/>
        </c:scaling>
        <c:delete val="1"/>
        <c:axPos val="b"/>
        <c:numFmt formatCode="h:mm;@" sourceLinked="1"/>
        <c:majorTickMark val="out"/>
        <c:minorTickMark val="none"/>
        <c:tickLblPos val="nextTo"/>
        <c:crossAx val="169774464"/>
        <c:crosses val="autoZero"/>
        <c:auto val="1"/>
        <c:lblAlgn val="ctr"/>
        <c:lblOffset val="100"/>
        <c:noMultiLvlLbl val="0"/>
      </c:catAx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80095799636243226"/>
          <c:y val="0.1047461831630697"/>
          <c:w val="0.19904200363756794"/>
          <c:h val="0.73036285321245742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zero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en-US" sz="1000">
                <a:solidFill>
                  <a:srgbClr val="233060"/>
                </a:solidFill>
              </a:rPr>
              <a:t>Zatížení brutto ve dni maxima</a:t>
            </a:r>
            <a:r>
              <a:rPr lang="cs-CZ" sz="1000">
                <a:solidFill>
                  <a:srgbClr val="233060"/>
                </a:solidFill>
              </a:rPr>
              <a:t> (MW)</a:t>
            </a:r>
            <a:endParaRPr lang="en-US" sz="1000">
              <a:solidFill>
                <a:srgbClr val="233060"/>
              </a:solidFill>
            </a:endParaRPr>
          </a:p>
        </c:rich>
      </c:tx>
      <c:layout>
        <c:manualLayout>
          <c:xMode val="edge"/>
          <c:yMode val="edge"/>
          <c:x val="1.7453646037643082E-3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7775777103176827E-2"/>
          <c:y val="0.12478478002378121"/>
          <c:w val="0.71371310811430433"/>
          <c:h val="0.705795141837948"/>
        </c:manualLayout>
      </c:layout>
      <c:areaChart>
        <c:grouping val="stacked"/>
        <c:varyColors val="0"/>
        <c:ser>
          <c:idx val="0"/>
          <c:order val="0"/>
          <c:tx>
            <c:strRef>
              <c:f>'9.3'!$T$52</c:f>
              <c:strCache>
                <c:ptCount val="1"/>
                <c:pt idx="0">
                  <c:v>JE</c:v>
                </c:pt>
              </c:strCache>
            </c:strRef>
          </c:tx>
          <c:spPr>
            <a:solidFill>
              <a:schemeClr val="accent1"/>
            </a:solidFill>
          </c:spPr>
          <c:cat>
            <c:numRef>
              <c:f>'9.3'!$S$54:$S$149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'9.3'!$T$54:$T$149</c:f>
              <c:numCache>
                <c:formatCode>#,##0</c:formatCode>
                <c:ptCount val="96"/>
                <c:pt idx="0">
                  <c:v>3704.76662105778</c:v>
                </c:pt>
                <c:pt idx="1">
                  <c:v>3704.1329489166101</c:v>
                </c:pt>
                <c:pt idx="2">
                  <c:v>3703.5326433680302</c:v>
                </c:pt>
                <c:pt idx="3">
                  <c:v>3703.09241278534</c:v>
                </c:pt>
                <c:pt idx="4">
                  <c:v>3702.0118334860999</c:v>
                </c:pt>
                <c:pt idx="5">
                  <c:v>3703.2724849087199</c:v>
                </c:pt>
                <c:pt idx="6">
                  <c:v>3702.5454547025001</c:v>
                </c:pt>
                <c:pt idx="7">
                  <c:v>3703.2991423572598</c:v>
                </c:pt>
                <c:pt idx="8">
                  <c:v>3703.3925329909698</c:v>
                </c:pt>
                <c:pt idx="9">
                  <c:v>3703.8461492930901</c:v>
                </c:pt>
                <c:pt idx="10">
                  <c:v>3704.4197322558098</c:v>
                </c:pt>
                <c:pt idx="11">
                  <c:v>3704.3597407833399</c:v>
                </c:pt>
                <c:pt idx="12">
                  <c:v>3704.6532006979201</c:v>
                </c:pt>
                <c:pt idx="13">
                  <c:v>3705.6937368291901</c:v>
                </c:pt>
                <c:pt idx="14">
                  <c:v>3706.1139702544001</c:v>
                </c:pt>
                <c:pt idx="15">
                  <c:v>3706.2273254769302</c:v>
                </c:pt>
                <c:pt idx="16">
                  <c:v>3706.32073239498</c:v>
                </c:pt>
                <c:pt idx="17">
                  <c:v>3704.8932968624199</c:v>
                </c:pt>
                <c:pt idx="18">
                  <c:v>3702.3720754388301</c:v>
                </c:pt>
                <c:pt idx="19">
                  <c:v>3699.8374194428302</c:v>
                </c:pt>
                <c:pt idx="20">
                  <c:v>3700.0708716006102</c:v>
                </c:pt>
                <c:pt idx="21">
                  <c:v>3698.4166930543201</c:v>
                </c:pt>
                <c:pt idx="22">
                  <c:v>3699.1437395448702</c:v>
                </c:pt>
                <c:pt idx="23">
                  <c:v>3699.8240662920598</c:v>
                </c:pt>
                <c:pt idx="24">
                  <c:v>3701.1114240162101</c:v>
                </c:pt>
                <c:pt idx="25">
                  <c:v>3700.00415469977</c:v>
                </c:pt>
                <c:pt idx="26">
                  <c:v>3700.5177787586899</c:v>
                </c:pt>
                <c:pt idx="27">
                  <c:v>3700.1976125425799</c:v>
                </c:pt>
                <c:pt idx="28">
                  <c:v>3700.0908850424298</c:v>
                </c:pt>
                <c:pt idx="29">
                  <c:v>3699.71067850086</c:v>
                </c:pt>
                <c:pt idx="30">
                  <c:v>3699.0770389283598</c:v>
                </c:pt>
                <c:pt idx="31">
                  <c:v>3699.27714077788</c:v>
                </c:pt>
                <c:pt idx="32">
                  <c:v>3698.0965268382101</c:v>
                </c:pt>
                <c:pt idx="33">
                  <c:v>3697.3161654505798</c:v>
                </c:pt>
                <c:pt idx="34">
                  <c:v>3697.2961357244299</c:v>
                </c:pt>
                <c:pt idx="35">
                  <c:v>3696.9226220425799</c:v>
                </c:pt>
                <c:pt idx="36">
                  <c:v>3696.7624982236998</c:v>
                </c:pt>
                <c:pt idx="37">
                  <c:v>3695.5019119384001</c:v>
                </c:pt>
                <c:pt idx="38">
                  <c:v>3693.5675614909801</c:v>
                </c:pt>
                <c:pt idx="39">
                  <c:v>3694.0144849333801</c:v>
                </c:pt>
                <c:pt idx="40">
                  <c:v>3695.5886097123998</c:v>
                </c:pt>
                <c:pt idx="41">
                  <c:v>3695.96210710992</c:v>
                </c:pt>
                <c:pt idx="42">
                  <c:v>3695.6953372125399</c:v>
                </c:pt>
                <c:pt idx="43">
                  <c:v>3696.5090651927599</c:v>
                </c:pt>
                <c:pt idx="44">
                  <c:v>3697.0493467002102</c:v>
                </c:pt>
                <c:pt idx="45">
                  <c:v>3698.17658060548</c:v>
                </c:pt>
                <c:pt idx="46">
                  <c:v>3699.4905957781798</c:v>
                </c:pt>
                <c:pt idx="47">
                  <c:v>3701.1981217902098</c:v>
                </c:pt>
                <c:pt idx="48">
                  <c:v>3700.48444473476</c:v>
                </c:pt>
                <c:pt idx="49">
                  <c:v>3699.95080723403</c:v>
                </c:pt>
                <c:pt idx="50">
                  <c:v>3699.4372483124298</c:v>
                </c:pt>
                <c:pt idx="51">
                  <c:v>3698.4767008111198</c:v>
                </c:pt>
                <c:pt idx="52">
                  <c:v>3698.1365700061801</c:v>
                </c:pt>
                <c:pt idx="53">
                  <c:v>3697.3828497827599</c:v>
                </c:pt>
                <c:pt idx="54">
                  <c:v>3697.9698347492399</c:v>
                </c:pt>
                <c:pt idx="55">
                  <c:v>3698.9169802468</c:v>
                </c:pt>
                <c:pt idx="56">
                  <c:v>3698.4967631059199</c:v>
                </c:pt>
                <c:pt idx="57">
                  <c:v>3697.5162347314499</c:v>
                </c:pt>
                <c:pt idx="58">
                  <c:v>3697.08932473086</c:v>
                </c:pt>
                <c:pt idx="59">
                  <c:v>3697.3561597655598</c:v>
                </c:pt>
                <c:pt idx="60">
                  <c:v>3697.2160982414898</c:v>
                </c:pt>
                <c:pt idx="61">
                  <c:v>3698.0565162388998</c:v>
                </c:pt>
                <c:pt idx="62">
                  <c:v>3698.7635492876302</c:v>
                </c:pt>
                <c:pt idx="63">
                  <c:v>3698.2099146294099</c:v>
                </c:pt>
                <c:pt idx="64">
                  <c:v>3699.9374866519202</c:v>
                </c:pt>
                <c:pt idx="65">
                  <c:v>3699.3505016854501</c:v>
                </c:pt>
                <c:pt idx="66">
                  <c:v>3697.95648159847</c:v>
                </c:pt>
                <c:pt idx="67">
                  <c:v>3696.2022195587501</c:v>
                </c:pt>
                <c:pt idx="68">
                  <c:v>3695.1750528625798</c:v>
                </c:pt>
                <c:pt idx="69">
                  <c:v>3695.2750712186798</c:v>
                </c:pt>
                <c:pt idx="70">
                  <c:v>3695.6886443528301</c:v>
                </c:pt>
                <c:pt idx="71">
                  <c:v>3697.6629728308999</c:v>
                </c:pt>
                <c:pt idx="72">
                  <c:v>3697.06271613531</c:v>
                </c:pt>
                <c:pt idx="73">
                  <c:v>3698.3900356057802</c:v>
                </c:pt>
                <c:pt idx="74">
                  <c:v>3699.1637692710201</c:v>
                </c:pt>
                <c:pt idx="75">
                  <c:v>3699.5039326446099</c:v>
                </c:pt>
                <c:pt idx="76">
                  <c:v>3699.3171513771899</c:v>
                </c:pt>
                <c:pt idx="77">
                  <c:v>3699.0903757947899</c:v>
                </c:pt>
                <c:pt idx="78">
                  <c:v>3698.4767333797799</c:v>
                </c:pt>
                <c:pt idx="79">
                  <c:v>3698.1899011875898</c:v>
                </c:pt>
                <c:pt idx="80">
                  <c:v>3697.9765113246199</c:v>
                </c:pt>
                <c:pt idx="81">
                  <c:v>3697.72965716308</c:v>
                </c:pt>
                <c:pt idx="82">
                  <c:v>3697.9431447320299</c:v>
                </c:pt>
                <c:pt idx="83">
                  <c:v>3695.7953881373101</c:v>
                </c:pt>
                <c:pt idx="84">
                  <c:v>3694.1745273306101</c:v>
                </c:pt>
                <c:pt idx="85">
                  <c:v>3696.5957792510899</c:v>
                </c:pt>
                <c:pt idx="86">
                  <c:v>3696.46237801807</c:v>
                </c:pt>
                <c:pt idx="87">
                  <c:v>3697.90313413273</c:v>
                </c:pt>
                <c:pt idx="88">
                  <c:v>3697.0960338749001</c:v>
                </c:pt>
                <c:pt idx="89">
                  <c:v>3698.5767843045401</c:v>
                </c:pt>
                <c:pt idx="90">
                  <c:v>3699.5439432439198</c:v>
                </c:pt>
                <c:pt idx="91">
                  <c:v>3699.7640422509398</c:v>
                </c:pt>
                <c:pt idx="92">
                  <c:v>3699.2838336375999</c:v>
                </c:pt>
                <c:pt idx="93">
                  <c:v>3700.2176422687198</c:v>
                </c:pt>
                <c:pt idx="94">
                  <c:v>3700.13758850145</c:v>
                </c:pt>
                <c:pt idx="95">
                  <c:v>3700.9112895980302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F3-4481-B06F-4E400875D1C5}"/>
            </c:ext>
          </c:extLst>
        </c:ser>
        <c:ser>
          <c:idx val="1"/>
          <c:order val="1"/>
          <c:tx>
            <c:strRef>
              <c:f>'9.3'!$U$52</c:f>
              <c:strCache>
                <c:ptCount val="1"/>
                <c:pt idx="0">
                  <c:v>PE</c:v>
                </c:pt>
              </c:strCache>
            </c:strRef>
          </c:tx>
          <c:spPr>
            <a:solidFill>
              <a:schemeClr val="accent5"/>
            </a:solidFill>
          </c:spPr>
          <c:cat>
            <c:numRef>
              <c:f>'9.3'!$S$54:$S$149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'9.3'!$U$54:$U$149</c:f>
              <c:numCache>
                <c:formatCode>#,##0</c:formatCode>
                <c:ptCount val="96"/>
                <c:pt idx="0">
                  <c:v>5971.1369842879903</c:v>
                </c:pt>
                <c:pt idx="1">
                  <c:v>5950.8195411083298</c:v>
                </c:pt>
                <c:pt idx="2">
                  <c:v>5846.3237480355801</c:v>
                </c:pt>
                <c:pt idx="3">
                  <c:v>5832.0208561256804</c:v>
                </c:pt>
                <c:pt idx="4">
                  <c:v>5849.8560535356901</c:v>
                </c:pt>
                <c:pt idx="5">
                  <c:v>5854.8531984310002</c:v>
                </c:pt>
                <c:pt idx="6">
                  <c:v>5831.8698958869099</c:v>
                </c:pt>
                <c:pt idx="7">
                  <c:v>5778.11889481655</c:v>
                </c:pt>
                <c:pt idx="8">
                  <c:v>5851.4026083644903</c:v>
                </c:pt>
                <c:pt idx="9">
                  <c:v>5885.9069337923002</c:v>
                </c:pt>
                <c:pt idx="10">
                  <c:v>5873.7026189234703</c:v>
                </c:pt>
                <c:pt idx="11">
                  <c:v>5834.1999671723897</c:v>
                </c:pt>
                <c:pt idx="12">
                  <c:v>5871.5627903562799</c:v>
                </c:pt>
                <c:pt idx="13">
                  <c:v>5870.8674215520696</c:v>
                </c:pt>
                <c:pt idx="14">
                  <c:v>5855.4389897923302</c:v>
                </c:pt>
                <c:pt idx="15">
                  <c:v>5834.3061972360701</c:v>
                </c:pt>
                <c:pt idx="16">
                  <c:v>5968.3446136799803</c:v>
                </c:pt>
                <c:pt idx="17">
                  <c:v>5995.0131838269899</c:v>
                </c:pt>
                <c:pt idx="18">
                  <c:v>5995.1683118810497</c:v>
                </c:pt>
                <c:pt idx="19">
                  <c:v>5982.5691047180499</c:v>
                </c:pt>
                <c:pt idx="20">
                  <c:v>5985.5740339057402</c:v>
                </c:pt>
                <c:pt idx="21">
                  <c:v>5985.28415742985</c:v>
                </c:pt>
                <c:pt idx="22">
                  <c:v>6122.7000466768004</c:v>
                </c:pt>
                <c:pt idx="23">
                  <c:v>6094.4077350745501</c:v>
                </c:pt>
                <c:pt idx="24">
                  <c:v>6023.2560723597499</c:v>
                </c:pt>
                <c:pt idx="25">
                  <c:v>6112.31595129571</c:v>
                </c:pt>
                <c:pt idx="26">
                  <c:v>6107.6880026365297</c:v>
                </c:pt>
                <c:pt idx="27">
                  <c:v>6003.1411456221504</c:v>
                </c:pt>
                <c:pt idx="28">
                  <c:v>6085.1290952680502</c:v>
                </c:pt>
                <c:pt idx="29">
                  <c:v>6122.6809469248501</c:v>
                </c:pt>
                <c:pt idx="30">
                  <c:v>6133.1072127204598</c:v>
                </c:pt>
                <c:pt idx="31">
                  <c:v>6162.2648546653099</c:v>
                </c:pt>
                <c:pt idx="32">
                  <c:v>6190.85541119147</c:v>
                </c:pt>
                <c:pt idx="33">
                  <c:v>6206.6194013080403</c:v>
                </c:pt>
                <c:pt idx="34">
                  <c:v>6195.1075673084197</c:v>
                </c:pt>
                <c:pt idx="35">
                  <c:v>6179.8335416190002</c:v>
                </c:pt>
                <c:pt idx="36">
                  <c:v>6214.9489934742996</c:v>
                </c:pt>
                <c:pt idx="37">
                  <c:v>6226.4911179740102</c:v>
                </c:pt>
                <c:pt idx="38">
                  <c:v>6232.3357405228198</c:v>
                </c:pt>
                <c:pt idx="39">
                  <c:v>6168.9748075567404</c:v>
                </c:pt>
                <c:pt idx="40">
                  <c:v>6205.1473748927801</c:v>
                </c:pt>
                <c:pt idx="41">
                  <c:v>6167.46930734939</c:v>
                </c:pt>
                <c:pt idx="42">
                  <c:v>6155.1584670599004</c:v>
                </c:pt>
                <c:pt idx="43">
                  <c:v>6114.4954889691799</c:v>
                </c:pt>
                <c:pt idx="44">
                  <c:v>6147.2921915569004</c:v>
                </c:pt>
                <c:pt idx="45">
                  <c:v>6155.3542559261004</c:v>
                </c:pt>
                <c:pt idx="46">
                  <c:v>6143.0943154910201</c:v>
                </c:pt>
                <c:pt idx="47">
                  <c:v>6123.4636757628896</c:v>
                </c:pt>
                <c:pt idx="48">
                  <c:v>6159.3883401329103</c:v>
                </c:pt>
                <c:pt idx="49">
                  <c:v>6167.82773946415</c:v>
                </c:pt>
                <c:pt idx="50">
                  <c:v>6136.7317352359896</c:v>
                </c:pt>
                <c:pt idx="51">
                  <c:v>6105.5089572247098</c:v>
                </c:pt>
                <c:pt idx="52">
                  <c:v>6155.9098224222298</c:v>
                </c:pt>
                <c:pt idx="53">
                  <c:v>6180.0131186682502</c:v>
                </c:pt>
                <c:pt idx="54">
                  <c:v>6144.7569456164601</c:v>
                </c:pt>
                <c:pt idx="55">
                  <c:v>6097.2753560798501</c:v>
                </c:pt>
                <c:pt idx="56">
                  <c:v>6135.2847157124497</c:v>
                </c:pt>
                <c:pt idx="57">
                  <c:v>6189.12701490983</c:v>
                </c:pt>
                <c:pt idx="58">
                  <c:v>6203.2137711387404</c:v>
                </c:pt>
                <c:pt idx="59">
                  <c:v>6176.1628449608697</c:v>
                </c:pt>
                <c:pt idx="60">
                  <c:v>6154.8744320889</c:v>
                </c:pt>
                <c:pt idx="61">
                  <c:v>6137.8775562657402</c:v>
                </c:pt>
                <c:pt idx="62">
                  <c:v>6123.4260997904103</c:v>
                </c:pt>
                <c:pt idx="63">
                  <c:v>6113.2046804753199</c:v>
                </c:pt>
                <c:pt idx="64">
                  <c:v>6085.7393356245802</c:v>
                </c:pt>
                <c:pt idx="65">
                  <c:v>6124.5511801960502</c:v>
                </c:pt>
                <c:pt idx="66">
                  <c:v>6141.3819013042203</c:v>
                </c:pt>
                <c:pt idx="67">
                  <c:v>6145.4604531465902</c:v>
                </c:pt>
                <c:pt idx="68">
                  <c:v>6152.7797275061303</c:v>
                </c:pt>
                <c:pt idx="69">
                  <c:v>6169.3211628523904</c:v>
                </c:pt>
                <c:pt idx="70">
                  <c:v>6188.9119950219001</c:v>
                </c:pt>
                <c:pt idx="71">
                  <c:v>6191.8329115549705</c:v>
                </c:pt>
                <c:pt idx="72">
                  <c:v>6161.7291427223199</c:v>
                </c:pt>
                <c:pt idx="73">
                  <c:v>6170.4125069264001</c:v>
                </c:pt>
                <c:pt idx="74">
                  <c:v>6179.2449935924396</c:v>
                </c:pt>
                <c:pt idx="75">
                  <c:v>6172.6423209228797</c:v>
                </c:pt>
                <c:pt idx="76">
                  <c:v>6169.4366802525001</c:v>
                </c:pt>
                <c:pt idx="77">
                  <c:v>6175.6340574983997</c:v>
                </c:pt>
                <c:pt idx="78">
                  <c:v>6168.2583043190898</c:v>
                </c:pt>
                <c:pt idx="79">
                  <c:v>6161.0299014598104</c:v>
                </c:pt>
                <c:pt idx="80">
                  <c:v>6172.5778018295196</c:v>
                </c:pt>
                <c:pt idx="81">
                  <c:v>6162.4083325270403</c:v>
                </c:pt>
                <c:pt idx="82">
                  <c:v>6126.0131972911304</c:v>
                </c:pt>
                <c:pt idx="83">
                  <c:v>6119.3500748911702</c:v>
                </c:pt>
                <c:pt idx="84">
                  <c:v>6144.1810979404199</c:v>
                </c:pt>
                <c:pt idx="85">
                  <c:v>6144.5038903118502</c:v>
                </c:pt>
                <c:pt idx="86">
                  <c:v>6092.4337658653603</c:v>
                </c:pt>
                <c:pt idx="87">
                  <c:v>6039.3509607562401</c:v>
                </c:pt>
                <c:pt idx="88">
                  <c:v>6011.90041657238</c:v>
                </c:pt>
                <c:pt idx="89">
                  <c:v>6068.5241909866199</c:v>
                </c:pt>
                <c:pt idx="90">
                  <c:v>6033.6873264067399</c:v>
                </c:pt>
                <c:pt idx="91">
                  <c:v>6024.3948704566501</c:v>
                </c:pt>
                <c:pt idx="92">
                  <c:v>5977.4140751034502</c:v>
                </c:pt>
                <c:pt idx="93">
                  <c:v>5949.5566274412004</c:v>
                </c:pt>
                <c:pt idx="94">
                  <c:v>5924.3959859923398</c:v>
                </c:pt>
                <c:pt idx="95">
                  <c:v>5844.9039341724701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F3-4481-B06F-4E400875D1C5}"/>
            </c:ext>
          </c:extLst>
        </c:ser>
        <c:ser>
          <c:idx val="2"/>
          <c:order val="2"/>
          <c:tx>
            <c:strRef>
              <c:f>'9.3'!$V$52</c:f>
              <c:strCache>
                <c:ptCount val="1"/>
                <c:pt idx="0">
                  <c:v>PPE</c:v>
                </c:pt>
              </c:strCache>
            </c:strRef>
          </c:tx>
          <c:spPr>
            <a:solidFill>
              <a:schemeClr val="accent2"/>
            </a:solidFill>
          </c:spPr>
          <c:cat>
            <c:numRef>
              <c:f>'9.3'!$S$54:$S$149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'9.3'!$V$54:$V$149</c:f>
              <c:numCache>
                <c:formatCode>#,##0</c:formatCode>
                <c:ptCount val="96"/>
                <c:pt idx="0">
                  <c:v>80.816561344460695</c:v>
                </c:pt>
                <c:pt idx="1">
                  <c:v>80.515080982533306</c:v>
                </c:pt>
                <c:pt idx="2">
                  <c:v>80.414589402716999</c:v>
                </c:pt>
                <c:pt idx="3">
                  <c:v>80.427988791160203</c:v>
                </c:pt>
                <c:pt idx="4">
                  <c:v>80.488285272453197</c:v>
                </c:pt>
                <c:pt idx="5">
                  <c:v>80.414589402716999</c:v>
                </c:pt>
                <c:pt idx="6">
                  <c:v>80.494983177704398</c:v>
                </c:pt>
                <c:pt idx="7">
                  <c:v>80.401190525408097</c:v>
                </c:pt>
                <c:pt idx="8">
                  <c:v>80.427987768891398</c:v>
                </c:pt>
                <c:pt idx="9">
                  <c:v>80.454785523509102</c:v>
                </c:pt>
                <c:pt idx="10">
                  <c:v>80.474884861741202</c:v>
                </c:pt>
                <c:pt idx="11">
                  <c:v>80.394490064484899</c:v>
                </c:pt>
                <c:pt idx="12">
                  <c:v>80.434688229814597</c:v>
                </c:pt>
                <c:pt idx="13">
                  <c:v>80.454787056912295</c:v>
                </c:pt>
                <c:pt idx="14">
                  <c:v>80.474884861741202</c:v>
                </c:pt>
                <c:pt idx="15">
                  <c:v>80.716068742375498</c:v>
                </c:pt>
                <c:pt idx="16">
                  <c:v>84.065839183026299</c:v>
                </c:pt>
                <c:pt idx="17">
                  <c:v>84.541505972237502</c:v>
                </c:pt>
                <c:pt idx="18">
                  <c:v>84.407515665745805</c:v>
                </c:pt>
                <c:pt idx="19">
                  <c:v>85.432545625038699</c:v>
                </c:pt>
                <c:pt idx="20">
                  <c:v>97.994184266344902</c:v>
                </c:pt>
                <c:pt idx="21">
                  <c:v>99.588675200548394</c:v>
                </c:pt>
                <c:pt idx="22">
                  <c:v>99.628872343609302</c:v>
                </c:pt>
                <c:pt idx="23">
                  <c:v>98.322460849486703</c:v>
                </c:pt>
                <c:pt idx="24">
                  <c:v>148.77000470795701</c:v>
                </c:pt>
                <c:pt idx="25">
                  <c:v>346.16527733685399</c:v>
                </c:pt>
                <c:pt idx="26">
                  <c:v>550.22659058697502</c:v>
                </c:pt>
                <c:pt idx="27">
                  <c:v>583.87839588316297</c:v>
                </c:pt>
                <c:pt idx="28">
                  <c:v>813.88032406534796</c:v>
                </c:pt>
                <c:pt idx="29">
                  <c:v>848.42985720803597</c:v>
                </c:pt>
                <c:pt idx="30">
                  <c:v>847.63261838568098</c:v>
                </c:pt>
                <c:pt idx="31">
                  <c:v>865.77497018535598</c:v>
                </c:pt>
                <c:pt idx="32">
                  <c:v>957.27729463528306</c:v>
                </c:pt>
                <c:pt idx="33">
                  <c:v>962.87141127116899</c:v>
                </c:pt>
                <c:pt idx="34">
                  <c:v>962.73072254829196</c:v>
                </c:pt>
                <c:pt idx="35">
                  <c:v>963.36718711016601</c:v>
                </c:pt>
                <c:pt idx="36">
                  <c:v>962.31535428491202</c:v>
                </c:pt>
                <c:pt idx="37">
                  <c:v>961.89327993813004</c:v>
                </c:pt>
                <c:pt idx="38">
                  <c:v>961.37071247812798</c:v>
                </c:pt>
                <c:pt idx="39">
                  <c:v>959.82982625357897</c:v>
                </c:pt>
                <c:pt idx="40">
                  <c:v>958.76459761782201</c:v>
                </c:pt>
                <c:pt idx="41">
                  <c:v>958.59711318486495</c:v>
                </c:pt>
                <c:pt idx="42">
                  <c:v>958.57700720188495</c:v>
                </c:pt>
                <c:pt idx="43">
                  <c:v>949.58622252136297</c:v>
                </c:pt>
                <c:pt idx="44">
                  <c:v>952.60772609042601</c:v>
                </c:pt>
                <c:pt idx="45">
                  <c:v>952.54071841438804</c:v>
                </c:pt>
                <c:pt idx="46">
                  <c:v>948.22622062935</c:v>
                </c:pt>
                <c:pt idx="47">
                  <c:v>949.80061273645504</c:v>
                </c:pt>
                <c:pt idx="48">
                  <c:v>944.414176143183</c:v>
                </c:pt>
                <c:pt idx="49">
                  <c:v>949.65992401357801</c:v>
                </c:pt>
                <c:pt idx="50">
                  <c:v>955.14683736376901</c:v>
                </c:pt>
                <c:pt idx="51">
                  <c:v>954.79846450920104</c:v>
                </c:pt>
                <c:pt idx="52">
                  <c:v>952.64121561668196</c:v>
                </c:pt>
                <c:pt idx="53">
                  <c:v>952.88909944710497</c:v>
                </c:pt>
                <c:pt idx="54">
                  <c:v>954.83866420793402</c:v>
                </c:pt>
                <c:pt idx="55">
                  <c:v>954.99276918669</c:v>
                </c:pt>
                <c:pt idx="56">
                  <c:v>952.92258897336103</c:v>
                </c:pt>
                <c:pt idx="57">
                  <c:v>940.08627028041803</c:v>
                </c:pt>
                <c:pt idx="58">
                  <c:v>938.42478904874497</c:v>
                </c:pt>
                <c:pt idx="59">
                  <c:v>942.46461956050496</c:v>
                </c:pt>
                <c:pt idx="60">
                  <c:v>954.28259495445104</c:v>
                </c:pt>
                <c:pt idx="61">
                  <c:v>954.15530613115095</c:v>
                </c:pt>
                <c:pt idx="62">
                  <c:v>949.74031523289398</c:v>
                </c:pt>
                <c:pt idx="63">
                  <c:v>949.08376104434103</c:v>
                </c:pt>
                <c:pt idx="64">
                  <c:v>954.75157099429202</c:v>
                </c:pt>
                <c:pt idx="65">
                  <c:v>958.19513664291105</c:v>
                </c:pt>
                <c:pt idx="66">
                  <c:v>958.32242955528602</c:v>
                </c:pt>
                <c:pt idx="67">
                  <c:v>957.82666189444001</c:v>
                </c:pt>
                <c:pt idx="68">
                  <c:v>956.23217198250495</c:v>
                </c:pt>
                <c:pt idx="69">
                  <c:v>957.11651219665202</c:v>
                </c:pt>
                <c:pt idx="70">
                  <c:v>957.56538225351403</c:v>
                </c:pt>
                <c:pt idx="71">
                  <c:v>952.95609485591797</c:v>
                </c:pt>
                <c:pt idx="72">
                  <c:v>950.37677161661702</c:v>
                </c:pt>
                <c:pt idx="73">
                  <c:v>958.54351358655401</c:v>
                </c:pt>
                <c:pt idx="74">
                  <c:v>953.60595113922</c:v>
                </c:pt>
                <c:pt idx="75">
                  <c:v>950.49736662374096</c:v>
                </c:pt>
                <c:pt idx="76">
                  <c:v>954.88556590099404</c:v>
                </c:pt>
                <c:pt idx="77">
                  <c:v>954.26250532777203</c:v>
                </c:pt>
                <c:pt idx="78">
                  <c:v>955.615809314535</c:v>
                </c:pt>
                <c:pt idx="79">
                  <c:v>945.88138132089398</c:v>
                </c:pt>
                <c:pt idx="80">
                  <c:v>953.317871699139</c:v>
                </c:pt>
                <c:pt idx="81">
                  <c:v>957.84675561019299</c:v>
                </c:pt>
                <c:pt idx="82">
                  <c:v>958.67750031510502</c:v>
                </c:pt>
                <c:pt idx="83">
                  <c:v>959.24025929568904</c:v>
                </c:pt>
                <c:pt idx="84">
                  <c:v>954.61758017666602</c:v>
                </c:pt>
                <c:pt idx="85">
                  <c:v>957.10981429140099</c:v>
                </c:pt>
                <c:pt idx="86">
                  <c:v>958.63730470544704</c:v>
                </c:pt>
                <c:pt idx="87">
                  <c:v>955.32772987445401</c:v>
                </c:pt>
                <c:pt idx="88">
                  <c:v>763.16479141574496</c:v>
                </c:pt>
                <c:pt idx="89">
                  <c:v>403.88852402359402</c:v>
                </c:pt>
                <c:pt idx="90">
                  <c:v>98.221968247401605</c:v>
                </c:pt>
                <c:pt idx="91">
                  <c:v>86.296785478684797</c:v>
                </c:pt>
                <c:pt idx="92">
                  <c:v>84.735793782290898</c:v>
                </c:pt>
                <c:pt idx="93">
                  <c:v>84.508008267831002</c:v>
                </c:pt>
                <c:pt idx="94">
                  <c:v>84.434314442632299</c:v>
                </c:pt>
                <c:pt idx="95">
                  <c:v>84.521408167408595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7F3-4481-B06F-4E400875D1C5}"/>
            </c:ext>
          </c:extLst>
        </c:ser>
        <c:ser>
          <c:idx val="3"/>
          <c:order val="3"/>
          <c:tx>
            <c:strRef>
              <c:f>'9.3'!$W$52</c:f>
              <c:strCache>
                <c:ptCount val="1"/>
                <c:pt idx="0">
                  <c:v>PSE</c:v>
                </c:pt>
              </c:strCache>
            </c:strRef>
          </c:tx>
          <c:spPr>
            <a:solidFill>
              <a:schemeClr val="accent6"/>
            </a:solidFill>
          </c:spPr>
          <c:cat>
            <c:numRef>
              <c:f>'9.3'!$S$54:$S$149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'9.3'!$W$54:$W$149</c:f>
              <c:numCache>
                <c:formatCode>#,##0</c:formatCode>
                <c:ptCount val="96"/>
                <c:pt idx="0">
                  <c:v>447.15498160204299</c:v>
                </c:pt>
                <c:pt idx="1">
                  <c:v>448.69528778261599</c:v>
                </c:pt>
                <c:pt idx="2">
                  <c:v>444.16121368594298</c:v>
                </c:pt>
                <c:pt idx="3">
                  <c:v>450.16830208668199</c:v>
                </c:pt>
                <c:pt idx="4">
                  <c:v>449.115111129247</c:v>
                </c:pt>
                <c:pt idx="5">
                  <c:v>448.89148378285302</c:v>
                </c:pt>
                <c:pt idx="6">
                  <c:v>449.366958730813</c:v>
                </c:pt>
                <c:pt idx="7">
                  <c:v>447.23390086305801</c:v>
                </c:pt>
                <c:pt idx="8">
                  <c:v>448.10366016187498</c:v>
                </c:pt>
                <c:pt idx="9">
                  <c:v>446.92169140927803</c:v>
                </c:pt>
                <c:pt idx="10">
                  <c:v>445.77143886160701</c:v>
                </c:pt>
                <c:pt idx="11">
                  <c:v>446.924388137481</c:v>
                </c:pt>
                <c:pt idx="12">
                  <c:v>445.92330642520699</c:v>
                </c:pt>
                <c:pt idx="13">
                  <c:v>443.27071072066201</c:v>
                </c:pt>
                <c:pt idx="14">
                  <c:v>439.25333593520497</c:v>
                </c:pt>
                <c:pt idx="15">
                  <c:v>446.00334717452898</c:v>
                </c:pt>
                <c:pt idx="16">
                  <c:v>448.36638233281002</c:v>
                </c:pt>
                <c:pt idx="17">
                  <c:v>448.74177153930799</c:v>
                </c:pt>
                <c:pt idx="18">
                  <c:v>452.39917435981101</c:v>
                </c:pt>
                <c:pt idx="19">
                  <c:v>451.78299774676702</c:v>
                </c:pt>
                <c:pt idx="20">
                  <c:v>450.003964088744</c:v>
                </c:pt>
                <c:pt idx="21">
                  <c:v>456.28104242026899</c:v>
                </c:pt>
                <c:pt idx="22">
                  <c:v>461.15680177717098</c:v>
                </c:pt>
                <c:pt idx="23">
                  <c:v>466.575407880694</c:v>
                </c:pt>
                <c:pt idx="24">
                  <c:v>502.242023139286</c:v>
                </c:pt>
                <c:pt idx="25">
                  <c:v>514.75171988086299</c:v>
                </c:pt>
                <c:pt idx="26">
                  <c:v>522.54693244024099</c:v>
                </c:pt>
                <c:pt idx="27">
                  <c:v>529.69270787935898</c:v>
                </c:pt>
                <c:pt idx="28">
                  <c:v>532.59078319439698</c:v>
                </c:pt>
                <c:pt idx="29">
                  <c:v>536.06388294697695</c:v>
                </c:pt>
                <c:pt idx="30">
                  <c:v>533.806510034079</c:v>
                </c:pt>
                <c:pt idx="31">
                  <c:v>537.76348429531095</c:v>
                </c:pt>
                <c:pt idx="32">
                  <c:v>546.02519989619805</c:v>
                </c:pt>
                <c:pt idx="33">
                  <c:v>550.64087193515104</c:v>
                </c:pt>
                <c:pt idx="34">
                  <c:v>553.73399340264598</c:v>
                </c:pt>
                <c:pt idx="35">
                  <c:v>549.39392389227805</c:v>
                </c:pt>
                <c:pt idx="36">
                  <c:v>550.02482938507706</c:v>
                </c:pt>
                <c:pt idx="37">
                  <c:v>553.480794858845</c:v>
                </c:pt>
                <c:pt idx="38">
                  <c:v>567.51938180347804</c:v>
                </c:pt>
                <c:pt idx="39">
                  <c:v>561.49217622284596</c:v>
                </c:pt>
                <c:pt idx="40">
                  <c:v>551.59192495643094</c:v>
                </c:pt>
                <c:pt idx="41">
                  <c:v>546.41567118681405</c:v>
                </c:pt>
                <c:pt idx="42">
                  <c:v>544.10284518890899</c:v>
                </c:pt>
                <c:pt idx="43">
                  <c:v>539.91069611892999</c:v>
                </c:pt>
                <c:pt idx="44">
                  <c:v>535.99296621401299</c:v>
                </c:pt>
                <c:pt idx="45">
                  <c:v>539.41817712684997</c:v>
                </c:pt>
                <c:pt idx="46">
                  <c:v>539.99701720276596</c:v>
                </c:pt>
                <c:pt idx="47">
                  <c:v>538.15666262666605</c:v>
                </c:pt>
                <c:pt idx="48">
                  <c:v>528.23299674692498</c:v>
                </c:pt>
                <c:pt idx="49">
                  <c:v>529.60903711731305</c:v>
                </c:pt>
                <c:pt idx="50">
                  <c:v>522.21620682780394</c:v>
                </c:pt>
                <c:pt idx="51">
                  <c:v>520.95267622680399</c:v>
                </c:pt>
                <c:pt idx="52">
                  <c:v>519.85177432087403</c:v>
                </c:pt>
                <c:pt idx="53">
                  <c:v>523.53006518334701</c:v>
                </c:pt>
                <c:pt idx="54">
                  <c:v>520.44876188227897</c:v>
                </c:pt>
                <c:pt idx="55">
                  <c:v>527.00731830986001</c:v>
                </c:pt>
                <c:pt idx="56">
                  <c:v>536.28365856111895</c:v>
                </c:pt>
                <c:pt idx="57">
                  <c:v>543.80149483569301</c:v>
                </c:pt>
                <c:pt idx="58">
                  <c:v>544.47070882215201</c:v>
                </c:pt>
                <c:pt idx="59">
                  <c:v>544.25847682820302</c:v>
                </c:pt>
                <c:pt idx="60">
                  <c:v>544.19435347842796</c:v>
                </c:pt>
                <c:pt idx="61">
                  <c:v>544.75894420752002</c:v>
                </c:pt>
                <c:pt idx="62">
                  <c:v>547.88834002091903</c:v>
                </c:pt>
                <c:pt idx="63">
                  <c:v>550.19165528236101</c:v>
                </c:pt>
                <c:pt idx="64">
                  <c:v>542.17807219189206</c:v>
                </c:pt>
                <c:pt idx="65">
                  <c:v>553.62721482522397</c:v>
                </c:pt>
                <c:pt idx="66">
                  <c:v>556.365069422381</c:v>
                </c:pt>
                <c:pt idx="67">
                  <c:v>560.63205656719401</c:v>
                </c:pt>
                <c:pt idx="68">
                  <c:v>559.77309964999404</c:v>
                </c:pt>
                <c:pt idx="69">
                  <c:v>562.55058790170597</c:v>
                </c:pt>
                <c:pt idx="70">
                  <c:v>567.30473409793603</c:v>
                </c:pt>
                <c:pt idx="71">
                  <c:v>570.95161297529796</c:v>
                </c:pt>
                <c:pt idx="72">
                  <c:v>569.78555130971097</c:v>
                </c:pt>
                <c:pt idx="73">
                  <c:v>565.61351426335705</c:v>
                </c:pt>
                <c:pt idx="74">
                  <c:v>563.09807786772899</c:v>
                </c:pt>
                <c:pt idx="75">
                  <c:v>565.02383055567998</c:v>
                </c:pt>
                <c:pt idx="76">
                  <c:v>563.60423003259802</c:v>
                </c:pt>
                <c:pt idx="77">
                  <c:v>566.75541881301501</c:v>
                </c:pt>
                <c:pt idx="78">
                  <c:v>566.41820145907195</c:v>
                </c:pt>
                <c:pt idx="79">
                  <c:v>563.94005777229404</c:v>
                </c:pt>
                <c:pt idx="80">
                  <c:v>554.22606637753699</c:v>
                </c:pt>
                <c:pt idx="81">
                  <c:v>551.71547429576594</c:v>
                </c:pt>
                <c:pt idx="82">
                  <c:v>548.369644129937</c:v>
                </c:pt>
                <c:pt idx="83">
                  <c:v>550.75988375858003</c:v>
                </c:pt>
                <c:pt idx="84">
                  <c:v>542.98802393731205</c:v>
                </c:pt>
                <c:pt idx="85">
                  <c:v>541.01379459505904</c:v>
                </c:pt>
                <c:pt idx="86">
                  <c:v>529.27935564916197</c:v>
                </c:pt>
                <c:pt idx="87">
                  <c:v>515.78050622150204</c:v>
                </c:pt>
                <c:pt idx="88">
                  <c:v>459.79127761552098</c:v>
                </c:pt>
                <c:pt idx="89">
                  <c:v>472.28409531355601</c:v>
                </c:pt>
                <c:pt idx="90">
                  <c:v>471.27842194456201</c:v>
                </c:pt>
                <c:pt idx="91">
                  <c:v>480.92443825729202</c:v>
                </c:pt>
                <c:pt idx="92">
                  <c:v>463.901588976754</c:v>
                </c:pt>
                <c:pt idx="93">
                  <c:v>461.530821994495</c:v>
                </c:pt>
                <c:pt idx="94">
                  <c:v>458.15013287834802</c:v>
                </c:pt>
                <c:pt idx="95">
                  <c:v>450.29670605240898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7F3-4481-B06F-4E400875D1C5}"/>
            </c:ext>
          </c:extLst>
        </c:ser>
        <c:ser>
          <c:idx val="6"/>
          <c:order val="4"/>
          <c:tx>
            <c:strRef>
              <c:f>'9.3'!$AA$52</c:f>
              <c:strCache>
                <c:ptCount val="1"/>
                <c:pt idx="0">
                  <c:v>VTE</c:v>
                </c:pt>
              </c:strCache>
            </c:strRef>
          </c:tx>
          <c:spPr>
            <a:solidFill>
              <a:schemeClr val="accent4"/>
            </a:solidFill>
          </c:spPr>
          <c:cat>
            <c:numRef>
              <c:f>'9.3'!$S$54:$S$149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'9.3'!$AA$54:$AA$149</c:f>
              <c:numCache>
                <c:formatCode>#,##0</c:formatCode>
                <c:ptCount val="96"/>
                <c:pt idx="0">
                  <c:v>44.802937222960601</c:v>
                </c:pt>
                <c:pt idx="1">
                  <c:v>41.860979840351199</c:v>
                </c:pt>
                <c:pt idx="2">
                  <c:v>35.258260299574303</c:v>
                </c:pt>
                <c:pt idx="3">
                  <c:v>31.1167962670614</c:v>
                </c:pt>
                <c:pt idx="4">
                  <c:v>28.901023426480599</c:v>
                </c:pt>
                <c:pt idx="5">
                  <c:v>29.7442226311403</c:v>
                </c:pt>
                <c:pt idx="6">
                  <c:v>29.016899647553</c:v>
                </c:pt>
                <c:pt idx="7">
                  <c:v>28.578489747475899</c:v>
                </c:pt>
                <c:pt idx="8">
                  <c:v>28.355111022291599</c:v>
                </c:pt>
                <c:pt idx="9">
                  <c:v>30.680435663903602</c:v>
                </c:pt>
                <c:pt idx="10">
                  <c:v>30.5745908501742</c:v>
                </c:pt>
                <c:pt idx="11">
                  <c:v>28.5399574767739</c:v>
                </c:pt>
                <c:pt idx="12">
                  <c:v>29.728511269663802</c:v>
                </c:pt>
                <c:pt idx="13">
                  <c:v>28.145627819407501</c:v>
                </c:pt>
                <c:pt idx="14">
                  <c:v>27.093248689937798</c:v>
                </c:pt>
                <c:pt idx="15">
                  <c:v>25.498259134604002</c:v>
                </c:pt>
                <c:pt idx="16">
                  <c:v>24.7623869259115</c:v>
                </c:pt>
                <c:pt idx="17">
                  <c:v>24.650437875086201</c:v>
                </c:pt>
                <c:pt idx="18">
                  <c:v>27.277435744365</c:v>
                </c:pt>
                <c:pt idx="19">
                  <c:v>26.7408875612843</c:v>
                </c:pt>
                <c:pt idx="20">
                  <c:v>25.679495226995801</c:v>
                </c:pt>
                <c:pt idx="21">
                  <c:v>20.823095129004599</c:v>
                </c:pt>
                <c:pt idx="22">
                  <c:v>26.263014622947701</c:v>
                </c:pt>
                <c:pt idx="23">
                  <c:v>33.307845817769703</c:v>
                </c:pt>
                <c:pt idx="24">
                  <c:v>38.266645025950197</c:v>
                </c:pt>
                <c:pt idx="25">
                  <c:v>39.668002380538503</c:v>
                </c:pt>
                <c:pt idx="26">
                  <c:v>42.0389037430351</c:v>
                </c:pt>
                <c:pt idx="27">
                  <c:v>46.506366687362799</c:v>
                </c:pt>
                <c:pt idx="28">
                  <c:v>49.280627122615201</c:v>
                </c:pt>
                <c:pt idx="29">
                  <c:v>47.698023081325204</c:v>
                </c:pt>
                <c:pt idx="30">
                  <c:v>49.325921243476103</c:v>
                </c:pt>
                <c:pt idx="31">
                  <c:v>53.665089393335201</c:v>
                </c:pt>
                <c:pt idx="32">
                  <c:v>55.888306076814899</c:v>
                </c:pt>
                <c:pt idx="33">
                  <c:v>67.212699153909895</c:v>
                </c:pt>
                <c:pt idx="34">
                  <c:v>76.734763480283306</c:v>
                </c:pt>
                <c:pt idx="35">
                  <c:v>69.4730942063523</c:v>
                </c:pt>
                <c:pt idx="36">
                  <c:v>67.112448391054699</c:v>
                </c:pt>
                <c:pt idx="37">
                  <c:v>71.969813337094095</c:v>
                </c:pt>
                <c:pt idx="38">
                  <c:v>73.062526025221302</c:v>
                </c:pt>
                <c:pt idx="39">
                  <c:v>66.189288824423699</c:v>
                </c:pt>
                <c:pt idx="40">
                  <c:v>55.284172323854598</c:v>
                </c:pt>
                <c:pt idx="41">
                  <c:v>58.495918018456301</c:v>
                </c:pt>
                <c:pt idx="42">
                  <c:v>60.1958929720005</c:v>
                </c:pt>
                <c:pt idx="43">
                  <c:v>68.978512509707798</c:v>
                </c:pt>
                <c:pt idx="44">
                  <c:v>71.340591237320297</c:v>
                </c:pt>
                <c:pt idx="45">
                  <c:v>73.864858381747993</c:v>
                </c:pt>
                <c:pt idx="46">
                  <c:v>71.207283164383696</c:v>
                </c:pt>
                <c:pt idx="47">
                  <c:v>75.997725769867301</c:v>
                </c:pt>
                <c:pt idx="48">
                  <c:v>77.392122279971005</c:v>
                </c:pt>
                <c:pt idx="49">
                  <c:v>75.257433181130295</c:v>
                </c:pt>
                <c:pt idx="50">
                  <c:v>77.479280007584805</c:v>
                </c:pt>
                <c:pt idx="51">
                  <c:v>78.6629676935638</c:v>
                </c:pt>
                <c:pt idx="52">
                  <c:v>78.7182679485948</c:v>
                </c:pt>
                <c:pt idx="53">
                  <c:v>79.030569311296702</c:v>
                </c:pt>
                <c:pt idx="54">
                  <c:v>90.773910924239601</c:v>
                </c:pt>
                <c:pt idx="55">
                  <c:v>97.263985125515106</c:v>
                </c:pt>
                <c:pt idx="56">
                  <c:v>93.296525866903195</c:v>
                </c:pt>
                <c:pt idx="57">
                  <c:v>103.535929380094</c:v>
                </c:pt>
                <c:pt idx="58">
                  <c:v>113.34299110753599</c:v>
                </c:pt>
                <c:pt idx="59">
                  <c:v>113.962949695966</c:v>
                </c:pt>
                <c:pt idx="60">
                  <c:v>114.380242966635</c:v>
                </c:pt>
                <c:pt idx="61">
                  <c:v>115.818605607245</c:v>
                </c:pt>
                <c:pt idx="62">
                  <c:v>113.94005934933701</c:v>
                </c:pt>
                <c:pt idx="63">
                  <c:v>114.76385245887801</c:v>
                </c:pt>
                <c:pt idx="64">
                  <c:v>118.02422909901</c:v>
                </c:pt>
                <c:pt idx="65">
                  <c:v>126.90774629068299</c:v>
                </c:pt>
                <c:pt idx="66">
                  <c:v>117.419344043547</c:v>
                </c:pt>
                <c:pt idx="67">
                  <c:v>118.80252794458301</c:v>
                </c:pt>
                <c:pt idx="68">
                  <c:v>119.62860789334</c:v>
                </c:pt>
                <c:pt idx="69">
                  <c:v>112.116919034273</c:v>
                </c:pt>
                <c:pt idx="70">
                  <c:v>112.94026131125599</c:v>
                </c:pt>
                <c:pt idx="71">
                  <c:v>113.91158031280899</c:v>
                </c:pt>
                <c:pt idx="72">
                  <c:v>112.34247980435499</c:v>
                </c:pt>
                <c:pt idx="73">
                  <c:v>119.617099154166</c:v>
                </c:pt>
                <c:pt idx="74">
                  <c:v>123.214075653341</c:v>
                </c:pt>
                <c:pt idx="75">
                  <c:v>127.714741164673</c:v>
                </c:pt>
                <c:pt idx="76">
                  <c:v>129.43647734117499</c:v>
                </c:pt>
                <c:pt idx="77">
                  <c:v>127.043694516686</c:v>
                </c:pt>
                <c:pt idx="78">
                  <c:v>124.277012204019</c:v>
                </c:pt>
                <c:pt idx="79">
                  <c:v>126.124061451163</c:v>
                </c:pt>
                <c:pt idx="80">
                  <c:v>121.99455265054399</c:v>
                </c:pt>
                <c:pt idx="81">
                  <c:v>130.33542929277399</c:v>
                </c:pt>
                <c:pt idx="82">
                  <c:v>124.442551486155</c:v>
                </c:pt>
                <c:pt idx="83">
                  <c:v>123.061086671441</c:v>
                </c:pt>
                <c:pt idx="84">
                  <c:v>123.18873763821399</c:v>
                </c:pt>
                <c:pt idx="85">
                  <c:v>119.40798126350801</c:v>
                </c:pt>
                <c:pt idx="86">
                  <c:v>112.074859368967</c:v>
                </c:pt>
                <c:pt idx="87">
                  <c:v>106.84735680823501</c:v>
                </c:pt>
                <c:pt idx="88">
                  <c:v>102.95562006002</c:v>
                </c:pt>
                <c:pt idx="89">
                  <c:v>99.039179423560995</c:v>
                </c:pt>
                <c:pt idx="90">
                  <c:v>99.732467995359102</c:v>
                </c:pt>
                <c:pt idx="91">
                  <c:v>99.506341004091297</c:v>
                </c:pt>
                <c:pt idx="92">
                  <c:v>94.537867021118004</c:v>
                </c:pt>
                <c:pt idx="93">
                  <c:v>85.968367725623395</c:v>
                </c:pt>
                <c:pt idx="94">
                  <c:v>83.428472059563504</c:v>
                </c:pt>
                <c:pt idx="95">
                  <c:v>85.898369716517607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7F3-4481-B06F-4E400875D1C5}"/>
            </c:ext>
          </c:extLst>
        </c:ser>
        <c:ser>
          <c:idx val="7"/>
          <c:order val="5"/>
          <c:tx>
            <c:strRef>
              <c:f>'9.3'!$Z$52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7C9C7"/>
            </a:solidFill>
            <a:ln w="25400">
              <a:noFill/>
            </a:ln>
          </c:spPr>
          <c:cat>
            <c:numRef>
              <c:f>'9.3'!$S$54:$S$149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'9.3'!$Z$54:$Z$149</c:f>
              <c:numCache>
                <c:formatCode>#,##0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2.8560867849985798</c:v>
                </c:pt>
                <c:pt idx="27">
                  <c:v>14.0147290077209</c:v>
                </c:pt>
                <c:pt idx="28">
                  <c:v>14.272437154134099</c:v>
                </c:pt>
                <c:pt idx="29">
                  <c:v>13.948079682668</c:v>
                </c:pt>
                <c:pt idx="30">
                  <c:v>14.105365113576299</c:v>
                </c:pt>
                <c:pt idx="31">
                  <c:v>18.786091376622501</c:v>
                </c:pt>
                <c:pt idx="32">
                  <c:v>29.132153338114399</c:v>
                </c:pt>
                <c:pt idx="33">
                  <c:v>43.293750071207697</c:v>
                </c:pt>
                <c:pt idx="34">
                  <c:v>66.721174947102895</c:v>
                </c:pt>
                <c:pt idx="35">
                  <c:v>98.721741282145203</c:v>
                </c:pt>
                <c:pt idx="36">
                  <c:v>144.014140945435</c:v>
                </c:pt>
                <c:pt idx="37">
                  <c:v>189.80220542399101</c:v>
                </c:pt>
                <c:pt idx="38">
                  <c:v>235.65695133463501</c:v>
                </c:pt>
                <c:pt idx="39">
                  <c:v>296.10781852213501</c:v>
                </c:pt>
                <c:pt idx="40">
                  <c:v>362.65702510579399</c:v>
                </c:pt>
                <c:pt idx="41">
                  <c:v>427.50755889892599</c:v>
                </c:pt>
                <c:pt idx="42">
                  <c:v>476.51597186279298</c:v>
                </c:pt>
                <c:pt idx="43">
                  <c:v>525.42061694335905</c:v>
                </c:pt>
                <c:pt idx="44">
                  <c:v>579.66902547200505</c:v>
                </c:pt>
                <c:pt idx="45">
                  <c:v>609.778840861003</c:v>
                </c:pt>
                <c:pt idx="46">
                  <c:v>617.29192000325497</c:v>
                </c:pt>
                <c:pt idx="47">
                  <c:v>585.42898856608099</c:v>
                </c:pt>
                <c:pt idx="48">
                  <c:v>571.65127921549504</c:v>
                </c:pt>
                <c:pt idx="49">
                  <c:v>587.31928641764296</c:v>
                </c:pt>
                <c:pt idx="50">
                  <c:v>541.70822314453096</c:v>
                </c:pt>
                <c:pt idx="51">
                  <c:v>507.76557570393902</c:v>
                </c:pt>
                <c:pt idx="52">
                  <c:v>496.27386671956401</c:v>
                </c:pt>
                <c:pt idx="53">
                  <c:v>454.39129636637398</c:v>
                </c:pt>
                <c:pt idx="54">
                  <c:v>407.21780920410202</c:v>
                </c:pt>
                <c:pt idx="55">
                  <c:v>390.89232389322899</c:v>
                </c:pt>
                <c:pt idx="56">
                  <c:v>336.59296946207701</c:v>
                </c:pt>
                <c:pt idx="57">
                  <c:v>281.84392543538399</c:v>
                </c:pt>
                <c:pt idx="58">
                  <c:v>226.64340614827501</c:v>
                </c:pt>
                <c:pt idx="59">
                  <c:v>175.22111023966499</c:v>
                </c:pt>
                <c:pt idx="60">
                  <c:v>127.481197438558</c:v>
                </c:pt>
                <c:pt idx="61">
                  <c:v>82.379778127034498</c:v>
                </c:pt>
                <c:pt idx="62">
                  <c:v>47.468125462849898</c:v>
                </c:pt>
                <c:pt idx="63">
                  <c:v>24.3102543029785</c:v>
                </c:pt>
                <c:pt idx="64">
                  <c:v>16.185672913869201</c:v>
                </c:pt>
                <c:pt idx="65">
                  <c:v>13.6779134286245</c:v>
                </c:pt>
                <c:pt idx="66">
                  <c:v>13.6417600078583</c:v>
                </c:pt>
                <c:pt idx="67">
                  <c:v>4.5274578717549598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7F3-4481-B06F-4E400875D1C5}"/>
            </c:ext>
          </c:extLst>
        </c:ser>
        <c:ser>
          <c:idx val="4"/>
          <c:order val="6"/>
          <c:tx>
            <c:strRef>
              <c:f>'9.3'!$X$52</c:f>
              <c:strCache>
                <c:ptCount val="1"/>
                <c:pt idx="0">
                  <c:v>VE</c:v>
                </c:pt>
              </c:strCache>
            </c:strRef>
          </c:tx>
          <c:spPr>
            <a:solidFill>
              <a:schemeClr val="accent3"/>
            </a:solidFill>
          </c:spPr>
          <c:cat>
            <c:numRef>
              <c:f>'9.3'!$S$54:$S$149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'9.3'!$X$54:$X$149</c:f>
              <c:numCache>
                <c:formatCode>#,##0</c:formatCode>
                <c:ptCount val="96"/>
                <c:pt idx="0">
                  <c:v>214.44307605205501</c:v>
                </c:pt>
                <c:pt idx="1">
                  <c:v>211.57558197091299</c:v>
                </c:pt>
                <c:pt idx="2">
                  <c:v>211.553484283654</c:v>
                </c:pt>
                <c:pt idx="3">
                  <c:v>211.53141987103299</c:v>
                </c:pt>
                <c:pt idx="4">
                  <c:v>207.15913351462399</c:v>
                </c:pt>
                <c:pt idx="5">
                  <c:v>206.519265548611</c:v>
                </c:pt>
                <c:pt idx="6">
                  <c:v>206.49496286199101</c:v>
                </c:pt>
                <c:pt idx="7">
                  <c:v>206.43804437496101</c:v>
                </c:pt>
                <c:pt idx="8">
                  <c:v>206.36716939549601</c:v>
                </c:pt>
                <c:pt idx="9">
                  <c:v>206.320409655524</c:v>
                </c:pt>
                <c:pt idx="10">
                  <c:v>206.30302809365801</c:v>
                </c:pt>
                <c:pt idx="11">
                  <c:v>206.26583592133599</c:v>
                </c:pt>
                <c:pt idx="12">
                  <c:v>206.19428435756001</c:v>
                </c:pt>
                <c:pt idx="13">
                  <c:v>206.16462667249101</c:v>
                </c:pt>
                <c:pt idx="14">
                  <c:v>206.09513480882299</c:v>
                </c:pt>
                <c:pt idx="15">
                  <c:v>206.04401609124</c:v>
                </c:pt>
                <c:pt idx="16">
                  <c:v>204.91691868893301</c:v>
                </c:pt>
                <c:pt idx="17">
                  <c:v>204.871709547102</c:v>
                </c:pt>
                <c:pt idx="18">
                  <c:v>204.79126921829601</c:v>
                </c:pt>
                <c:pt idx="19">
                  <c:v>204.75638963333199</c:v>
                </c:pt>
                <c:pt idx="20">
                  <c:v>207.21433724862899</c:v>
                </c:pt>
                <c:pt idx="21">
                  <c:v>207.34743580161401</c:v>
                </c:pt>
                <c:pt idx="22">
                  <c:v>207.21833353268201</c:v>
                </c:pt>
                <c:pt idx="23">
                  <c:v>214.071396124535</c:v>
                </c:pt>
                <c:pt idx="24">
                  <c:v>273.83413379121998</c:v>
                </c:pt>
                <c:pt idx="25">
                  <c:v>280.67834422014403</c:v>
                </c:pt>
                <c:pt idx="26">
                  <c:v>280.55165768994902</c:v>
                </c:pt>
                <c:pt idx="27">
                  <c:v>291.74709717504601</c:v>
                </c:pt>
                <c:pt idx="28">
                  <c:v>435.45948335259197</c:v>
                </c:pt>
                <c:pt idx="29">
                  <c:v>452.97213176437702</c:v>
                </c:pt>
                <c:pt idx="30">
                  <c:v>453.57654116672001</c:v>
                </c:pt>
                <c:pt idx="31">
                  <c:v>456.28873918370198</c:v>
                </c:pt>
                <c:pt idx="32">
                  <c:v>453.88023657168497</c:v>
                </c:pt>
                <c:pt idx="33">
                  <c:v>453.491937071515</c:v>
                </c:pt>
                <c:pt idx="34">
                  <c:v>454.84110608201399</c:v>
                </c:pt>
                <c:pt idx="35">
                  <c:v>447.206229244854</c:v>
                </c:pt>
                <c:pt idx="36">
                  <c:v>365.18641991075498</c:v>
                </c:pt>
                <c:pt idx="37">
                  <c:v>365.79960938097599</c:v>
                </c:pt>
                <c:pt idx="38">
                  <c:v>361.65588540552602</c:v>
                </c:pt>
                <c:pt idx="39">
                  <c:v>339.061909135024</c:v>
                </c:pt>
                <c:pt idx="40">
                  <c:v>301.18477505676202</c:v>
                </c:pt>
                <c:pt idx="41">
                  <c:v>284.393663883101</c:v>
                </c:pt>
                <c:pt idx="42">
                  <c:v>282.94392227850199</c:v>
                </c:pt>
                <c:pt idx="43">
                  <c:v>283.27943711086698</c:v>
                </c:pt>
                <c:pt idx="44">
                  <c:v>267.07285152488799</c:v>
                </c:pt>
                <c:pt idx="45">
                  <c:v>265.88722070644201</c:v>
                </c:pt>
                <c:pt idx="46">
                  <c:v>265.998413455915</c:v>
                </c:pt>
                <c:pt idx="47">
                  <c:v>265.726206950277</c:v>
                </c:pt>
                <c:pt idx="48">
                  <c:v>264.80880188158</c:v>
                </c:pt>
                <c:pt idx="49">
                  <c:v>264.82495782760299</c:v>
                </c:pt>
                <c:pt idx="50">
                  <c:v>264.84982063730098</c:v>
                </c:pt>
                <c:pt idx="51">
                  <c:v>265.09205334880602</c:v>
                </c:pt>
                <c:pt idx="52">
                  <c:v>273.21580893516301</c:v>
                </c:pt>
                <c:pt idx="53">
                  <c:v>283.15612684730002</c:v>
                </c:pt>
                <c:pt idx="54">
                  <c:v>268.16743627816402</c:v>
                </c:pt>
                <c:pt idx="55">
                  <c:v>268.48299409166401</c:v>
                </c:pt>
                <c:pt idx="56">
                  <c:v>290.58369381494799</c:v>
                </c:pt>
                <c:pt idx="57">
                  <c:v>313.25699238641101</c:v>
                </c:pt>
                <c:pt idx="58">
                  <c:v>315.27317370365</c:v>
                </c:pt>
                <c:pt idx="59">
                  <c:v>315.539270985705</c:v>
                </c:pt>
                <c:pt idx="60">
                  <c:v>303.81719934685702</c:v>
                </c:pt>
                <c:pt idx="61">
                  <c:v>294.49040586963298</c:v>
                </c:pt>
                <c:pt idx="62">
                  <c:v>294.477334482576</c:v>
                </c:pt>
                <c:pt idx="63">
                  <c:v>296.34044026318003</c:v>
                </c:pt>
                <c:pt idx="64">
                  <c:v>312.02231918780899</c:v>
                </c:pt>
                <c:pt idx="65">
                  <c:v>322.14726586687402</c:v>
                </c:pt>
                <c:pt idx="66">
                  <c:v>333.92196689188103</c:v>
                </c:pt>
                <c:pt idx="67">
                  <c:v>343.26788552201401</c:v>
                </c:pt>
                <c:pt idx="68">
                  <c:v>529.57996094119596</c:v>
                </c:pt>
                <c:pt idx="69">
                  <c:v>552.33146156746602</c:v>
                </c:pt>
                <c:pt idx="70">
                  <c:v>553.04494079736105</c:v>
                </c:pt>
                <c:pt idx="71">
                  <c:v>544.60918334717906</c:v>
                </c:pt>
                <c:pt idx="72">
                  <c:v>445.60458780750702</c:v>
                </c:pt>
                <c:pt idx="73">
                  <c:v>427.12653566135401</c:v>
                </c:pt>
                <c:pt idx="74">
                  <c:v>426.78973199133401</c:v>
                </c:pt>
                <c:pt idx="75">
                  <c:v>422.67212195197999</c:v>
                </c:pt>
                <c:pt idx="76">
                  <c:v>363.66098626822901</c:v>
                </c:pt>
                <c:pt idx="77">
                  <c:v>359.01699585321899</c:v>
                </c:pt>
                <c:pt idx="78">
                  <c:v>358.27422606842998</c:v>
                </c:pt>
                <c:pt idx="79">
                  <c:v>364.928186534872</c:v>
                </c:pt>
                <c:pt idx="80">
                  <c:v>456.176900906247</c:v>
                </c:pt>
                <c:pt idx="81">
                  <c:v>468.08893079991498</c:v>
                </c:pt>
                <c:pt idx="82">
                  <c:v>460.96106849895102</c:v>
                </c:pt>
                <c:pt idx="83">
                  <c:v>450.24934353919599</c:v>
                </c:pt>
                <c:pt idx="84">
                  <c:v>308.03551618801902</c:v>
                </c:pt>
                <c:pt idx="85">
                  <c:v>292.95490553988299</c:v>
                </c:pt>
                <c:pt idx="86">
                  <c:v>292.790994671882</c:v>
                </c:pt>
                <c:pt idx="87">
                  <c:v>292.00786275090002</c:v>
                </c:pt>
                <c:pt idx="88">
                  <c:v>277.812328642095</c:v>
                </c:pt>
                <c:pt idx="89">
                  <c:v>276.44835352673101</c:v>
                </c:pt>
                <c:pt idx="90">
                  <c:v>276.59291408343802</c:v>
                </c:pt>
                <c:pt idx="91">
                  <c:v>274.94896172525102</c:v>
                </c:pt>
                <c:pt idx="92">
                  <c:v>270.28780159690598</c:v>
                </c:pt>
                <c:pt idx="93">
                  <c:v>270.025100546261</c:v>
                </c:pt>
                <c:pt idx="94">
                  <c:v>269.90348285262502</c:v>
                </c:pt>
                <c:pt idx="95">
                  <c:v>266.59443986772902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7F3-4481-B06F-4E400875D1C5}"/>
            </c:ext>
          </c:extLst>
        </c:ser>
        <c:ser>
          <c:idx val="5"/>
          <c:order val="7"/>
          <c:tx>
            <c:strRef>
              <c:f>'9.3'!$Y$52</c:f>
              <c:strCache>
                <c:ptCount val="1"/>
                <c:pt idx="0">
                  <c:v>PVE</c:v>
                </c:pt>
              </c:strCache>
            </c:strRef>
          </c:tx>
          <c:spPr>
            <a:solidFill>
              <a:srgbClr val="F0948F"/>
            </a:solidFill>
          </c:spPr>
          <c:cat>
            <c:numRef>
              <c:f>'9.3'!$S$54:$S$149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'9.3'!$Y$54:$Y$149</c:f>
              <c:numCache>
                <c:formatCode>#,##0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24.396977124196699</c:v>
                </c:pt>
                <c:pt idx="27">
                  <c:v>78.9205735141378</c:v>
                </c:pt>
                <c:pt idx="28">
                  <c:v>91.753133388937798</c:v>
                </c:pt>
                <c:pt idx="29">
                  <c:v>79.426516546345198</c:v>
                </c:pt>
                <c:pt idx="30">
                  <c:v>72.579856877993194</c:v>
                </c:pt>
                <c:pt idx="31">
                  <c:v>68.965976142910307</c:v>
                </c:pt>
                <c:pt idx="32">
                  <c:v>151.18503951408999</c:v>
                </c:pt>
                <c:pt idx="33">
                  <c:v>214.13226349779401</c:v>
                </c:pt>
                <c:pt idx="34">
                  <c:v>265.52820589990398</c:v>
                </c:pt>
                <c:pt idx="35">
                  <c:v>291.87668817589901</c:v>
                </c:pt>
                <c:pt idx="36">
                  <c:v>120.217367045318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137.84653460186701</c:v>
                </c:pt>
                <c:pt idx="41">
                  <c:v>147.82741483869199</c:v>
                </c:pt>
                <c:pt idx="42">
                  <c:v>147.98510802184401</c:v>
                </c:pt>
                <c:pt idx="43">
                  <c:v>145.97447506994499</c:v>
                </c:pt>
                <c:pt idx="44">
                  <c:v>69.879302087965002</c:v>
                </c:pt>
                <c:pt idx="45">
                  <c:v>74.3145184878599</c:v>
                </c:pt>
                <c:pt idx="46">
                  <c:v>76.095176240455999</c:v>
                </c:pt>
                <c:pt idx="47">
                  <c:v>70.713780438835599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212.90353840318301</c:v>
                </c:pt>
                <c:pt idx="53">
                  <c:v>278.919276042018</c:v>
                </c:pt>
                <c:pt idx="54">
                  <c:v>266.82920599240902</c:v>
                </c:pt>
                <c:pt idx="55">
                  <c:v>261.07984906981801</c:v>
                </c:pt>
                <c:pt idx="56">
                  <c:v>253.72067477557701</c:v>
                </c:pt>
                <c:pt idx="57">
                  <c:v>259.07579021812001</c:v>
                </c:pt>
                <c:pt idx="58">
                  <c:v>257.78793431558501</c:v>
                </c:pt>
                <c:pt idx="59">
                  <c:v>244.79767774850399</c:v>
                </c:pt>
                <c:pt idx="60">
                  <c:v>331.24826343131002</c:v>
                </c:pt>
                <c:pt idx="61">
                  <c:v>348.87742948394703</c:v>
                </c:pt>
                <c:pt idx="62">
                  <c:v>350.08643227795397</c:v>
                </c:pt>
                <c:pt idx="63">
                  <c:v>356.998798358344</c:v>
                </c:pt>
                <c:pt idx="64">
                  <c:v>500.19291330285103</c:v>
                </c:pt>
                <c:pt idx="65">
                  <c:v>518.33556701237296</c:v>
                </c:pt>
                <c:pt idx="66">
                  <c:v>504.40800938744502</c:v>
                </c:pt>
                <c:pt idx="67">
                  <c:v>493.78438377540698</c:v>
                </c:pt>
                <c:pt idx="68">
                  <c:v>518.26135397334804</c:v>
                </c:pt>
                <c:pt idx="69">
                  <c:v>508.73627183438498</c:v>
                </c:pt>
                <c:pt idx="70">
                  <c:v>484.10397962104599</c:v>
                </c:pt>
                <c:pt idx="71">
                  <c:v>461.45556977741001</c:v>
                </c:pt>
                <c:pt idx="72">
                  <c:v>485.20698269419699</c:v>
                </c:pt>
                <c:pt idx="73">
                  <c:v>489.484699664922</c:v>
                </c:pt>
                <c:pt idx="74">
                  <c:v>483.293870407886</c:v>
                </c:pt>
                <c:pt idx="75">
                  <c:v>477.154268400457</c:v>
                </c:pt>
                <c:pt idx="76">
                  <c:v>455.14933834234301</c:v>
                </c:pt>
                <c:pt idx="77">
                  <c:v>454.35965425794501</c:v>
                </c:pt>
                <c:pt idx="78">
                  <c:v>449.91614403459602</c:v>
                </c:pt>
                <c:pt idx="79">
                  <c:v>453.98055416286502</c:v>
                </c:pt>
                <c:pt idx="80">
                  <c:v>372.29825850341598</c:v>
                </c:pt>
                <c:pt idx="81">
                  <c:v>386.59319373149901</c:v>
                </c:pt>
                <c:pt idx="82">
                  <c:v>399.85285205214598</c:v>
                </c:pt>
                <c:pt idx="83">
                  <c:v>339.698170882846</c:v>
                </c:pt>
                <c:pt idx="84">
                  <c:v>224.57965870864999</c:v>
                </c:pt>
                <c:pt idx="85">
                  <c:v>133.03021715211401</c:v>
                </c:pt>
                <c:pt idx="86">
                  <c:v>133.069640698554</c:v>
                </c:pt>
                <c:pt idx="87">
                  <c:v>133.069641701162</c:v>
                </c:pt>
                <c:pt idx="88">
                  <c:v>59.780149707907903</c:v>
                </c:pt>
                <c:pt idx="89">
                  <c:v>59.109938891042901</c:v>
                </c:pt>
                <c:pt idx="90">
                  <c:v>39.470142393026897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7F3-4481-B06F-4E400875D1C5}"/>
            </c:ext>
          </c:extLst>
        </c:ser>
        <c:ser>
          <c:idx val="10"/>
          <c:order val="10"/>
          <c:tx>
            <c:strRef>
              <c:f>'9.3'!$AH$53</c:f>
              <c:strCache>
                <c:ptCount val="1"/>
                <c:pt idx="0">
                  <c:v>+</c:v>
                </c:pt>
              </c:strCache>
            </c:strRef>
          </c:tx>
          <c:spPr>
            <a:solidFill>
              <a:schemeClr val="tx1"/>
            </a:solidFill>
            <a:ln w="25400">
              <a:noFill/>
            </a:ln>
          </c:spPr>
          <c:cat>
            <c:numRef>
              <c:f>'9.3'!$S$54:$S$149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'9.3'!$AH$54:$AH$149</c:f>
              <c:numCache>
                <c:formatCode>#,##0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7F3-4481-B06F-4E400875D1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9771392"/>
        <c:axId val="169772928"/>
      </c:areaChart>
      <c:areaChart>
        <c:grouping val="stacked"/>
        <c:varyColors val="0"/>
        <c:ser>
          <c:idx val="8"/>
          <c:order val="8"/>
          <c:tx>
            <c:strRef>
              <c:f>'9.3'!$AB$52</c:f>
              <c:strCache>
                <c:ptCount val="1"/>
                <c:pt idx="0">
                  <c:v>Přeshraniční saldo</c:v>
                </c:pt>
              </c:strCache>
            </c:strRef>
          </c:tx>
          <c:spPr>
            <a:solidFill>
              <a:schemeClr val="tx1"/>
            </a:solidFill>
          </c:spPr>
          <c:cat>
            <c:numLit>
              <c:formatCode>h:mm;@</c:formatCode>
              <c:ptCount val="24"/>
              <c:pt idx="0">
                <c:v>0</c:v>
              </c:pt>
              <c:pt idx="1">
                <c:v>4.1666666666666664E-2</c:v>
              </c:pt>
              <c:pt idx="2">
                <c:v>8.3333333333333301E-2</c:v>
              </c:pt>
              <c:pt idx="3">
                <c:v>0.125</c:v>
              </c:pt>
              <c:pt idx="4">
                <c:v>0.16666666666666699</c:v>
              </c:pt>
              <c:pt idx="5">
                <c:v>0.20833333333333301</c:v>
              </c:pt>
              <c:pt idx="6">
                <c:v>0.25</c:v>
              </c:pt>
              <c:pt idx="7">
                <c:v>0.29166666666666702</c:v>
              </c:pt>
              <c:pt idx="8">
                <c:v>0.33333333333333298</c:v>
              </c:pt>
              <c:pt idx="9">
                <c:v>0.375</c:v>
              </c:pt>
              <c:pt idx="10">
                <c:v>0.41666666666666702</c:v>
              </c:pt>
              <c:pt idx="11">
                <c:v>0.45833333333333298</c:v>
              </c:pt>
              <c:pt idx="12">
                <c:v>0.5</c:v>
              </c:pt>
              <c:pt idx="13">
                <c:v>0.54166666666666696</c:v>
              </c:pt>
              <c:pt idx="14">
                <c:v>0.58333333333333304</c:v>
              </c:pt>
              <c:pt idx="15">
                <c:v>0.625</c:v>
              </c:pt>
              <c:pt idx="16">
                <c:v>0.66666666666666696</c:v>
              </c:pt>
              <c:pt idx="17">
                <c:v>0.70833333333333304</c:v>
              </c:pt>
              <c:pt idx="18">
                <c:v>0.75</c:v>
              </c:pt>
              <c:pt idx="19">
                <c:v>0.79166666666666696</c:v>
              </c:pt>
              <c:pt idx="20">
                <c:v>0.83333333333333304</c:v>
              </c:pt>
              <c:pt idx="21">
                <c:v>0.875</c:v>
              </c:pt>
              <c:pt idx="22">
                <c:v>0.91666666666666696</c:v>
              </c:pt>
              <c:pt idx="23">
                <c:v>0.95833333333333304</c:v>
              </c:pt>
            </c:numLit>
          </c:cat>
          <c:val>
            <c:numRef>
              <c:f>'9.3'!$AI$54:$AI$149</c:f>
              <c:numCache>
                <c:formatCode>#,##0</c:formatCode>
                <c:ptCount val="96"/>
                <c:pt idx="0">
                  <c:v>-2027.86980767457</c:v>
                </c:pt>
                <c:pt idx="1">
                  <c:v>-2057.0434485742499</c:v>
                </c:pt>
                <c:pt idx="2">
                  <c:v>-1695.6863472606201</c:v>
                </c:pt>
                <c:pt idx="3">
                  <c:v>-1550.69244131193</c:v>
                </c:pt>
                <c:pt idx="4">
                  <c:v>-1507.5323779128801</c:v>
                </c:pt>
                <c:pt idx="5">
                  <c:v>-1514.8222224271301</c:v>
                </c:pt>
                <c:pt idx="6">
                  <c:v>-1578.30469197715</c:v>
                </c:pt>
                <c:pt idx="7">
                  <c:v>-1286.2131631918501</c:v>
                </c:pt>
                <c:pt idx="8">
                  <c:v>-1317.2755785696299</c:v>
                </c:pt>
                <c:pt idx="9">
                  <c:v>-1414.4887035373599</c:v>
                </c:pt>
                <c:pt idx="10">
                  <c:v>-1416.78760932208</c:v>
                </c:pt>
                <c:pt idx="11">
                  <c:v>-1407.0441769220299</c:v>
                </c:pt>
                <c:pt idx="12">
                  <c:v>-1419.71632966638</c:v>
                </c:pt>
                <c:pt idx="13">
                  <c:v>-1415.40085626819</c:v>
                </c:pt>
                <c:pt idx="14">
                  <c:v>-1417.6745017441999</c:v>
                </c:pt>
                <c:pt idx="15">
                  <c:v>-1396.2566705746899</c:v>
                </c:pt>
                <c:pt idx="16">
                  <c:v>-1422.1797620580601</c:v>
                </c:pt>
                <c:pt idx="17">
                  <c:v>-1389.85780625036</c:v>
                </c:pt>
                <c:pt idx="18">
                  <c:v>-1296.6465978963099</c:v>
                </c:pt>
                <c:pt idx="19">
                  <c:v>-1192.2013651110101</c:v>
                </c:pt>
                <c:pt idx="20">
                  <c:v>-1095.5193758269099</c:v>
                </c:pt>
                <c:pt idx="21">
                  <c:v>-1021.2227205929501</c:v>
                </c:pt>
                <c:pt idx="22">
                  <c:v>-1020.66388161512</c:v>
                </c:pt>
                <c:pt idx="23">
                  <c:v>-1275.0188634784599</c:v>
                </c:pt>
                <c:pt idx="24">
                  <c:v>-1158.82246735323</c:v>
                </c:pt>
                <c:pt idx="25">
                  <c:v>-1196.7763754825401</c:v>
                </c:pt>
                <c:pt idx="26">
                  <c:v>-1124.90299253886</c:v>
                </c:pt>
                <c:pt idx="27">
                  <c:v>-930.50554645047202</c:v>
                </c:pt>
                <c:pt idx="28">
                  <c:v>-1235.2136641698801</c:v>
                </c:pt>
                <c:pt idx="29">
                  <c:v>-1303.62437721785</c:v>
                </c:pt>
                <c:pt idx="30">
                  <c:v>-1298.8667234459699</c:v>
                </c:pt>
                <c:pt idx="31">
                  <c:v>-1343.91619827313</c:v>
                </c:pt>
                <c:pt idx="32">
                  <c:v>-1553.7687566805901</c:v>
                </c:pt>
                <c:pt idx="33">
                  <c:v>-1514.3211282086299</c:v>
                </c:pt>
                <c:pt idx="34">
                  <c:v>-1550.05316119141</c:v>
                </c:pt>
                <c:pt idx="35">
                  <c:v>-1541.6721568048999</c:v>
                </c:pt>
                <c:pt idx="36">
                  <c:v>-1384.8460577995399</c:v>
                </c:pt>
                <c:pt idx="37">
                  <c:v>-1331.79654725713</c:v>
                </c:pt>
                <c:pt idx="38">
                  <c:v>-1398.36220156076</c:v>
                </c:pt>
                <c:pt idx="39">
                  <c:v>-1412.1794452992799</c:v>
                </c:pt>
                <c:pt idx="40">
                  <c:v>-1544.25392483367</c:v>
                </c:pt>
                <c:pt idx="41">
                  <c:v>-1612.55487285042</c:v>
                </c:pt>
                <c:pt idx="42">
                  <c:v>-1698.9858531386301</c:v>
                </c:pt>
                <c:pt idx="43">
                  <c:v>-1741.0083721917599</c:v>
                </c:pt>
                <c:pt idx="44">
                  <c:v>-1723.95447905997</c:v>
                </c:pt>
                <c:pt idx="45">
                  <c:v>-1767.7862344662501</c:v>
                </c:pt>
                <c:pt idx="46">
                  <c:v>-1750.4868978879699</c:v>
                </c:pt>
                <c:pt idx="47">
                  <c:v>-1734.2308128658401</c:v>
                </c:pt>
                <c:pt idx="48">
                  <c:v>-1671.9058104906001</c:v>
                </c:pt>
                <c:pt idx="49">
                  <c:v>-1623.3881750973701</c:v>
                </c:pt>
                <c:pt idx="50">
                  <c:v>-1615.74126769398</c:v>
                </c:pt>
                <c:pt idx="51">
                  <c:v>-1538.9133408607099</c:v>
                </c:pt>
                <c:pt idx="52">
                  <c:v>-1691.5913875691999</c:v>
                </c:pt>
                <c:pt idx="53">
                  <c:v>-1709.9723620201801</c:v>
                </c:pt>
                <c:pt idx="54">
                  <c:v>-1781.16086244752</c:v>
                </c:pt>
                <c:pt idx="55">
                  <c:v>-1879.2046589204699</c:v>
                </c:pt>
                <c:pt idx="56">
                  <c:v>-1902.42278495498</c:v>
                </c:pt>
                <c:pt idx="57">
                  <c:v>-1922.37458295072</c:v>
                </c:pt>
                <c:pt idx="58">
                  <c:v>-1926.51281492968</c:v>
                </c:pt>
                <c:pt idx="59">
                  <c:v>-1889.26042258095</c:v>
                </c:pt>
                <c:pt idx="60">
                  <c:v>-1863.2079496185099</c:v>
                </c:pt>
                <c:pt idx="61">
                  <c:v>-1865.3057485151901</c:v>
                </c:pt>
                <c:pt idx="62">
                  <c:v>-1784.7919935274799</c:v>
                </c:pt>
                <c:pt idx="63">
                  <c:v>-1681.09816825284</c:v>
                </c:pt>
                <c:pt idx="64">
                  <c:v>-1843.4134057118699</c:v>
                </c:pt>
                <c:pt idx="65">
                  <c:v>-1773.7029034433299</c:v>
                </c:pt>
                <c:pt idx="66">
                  <c:v>-1735.67903562723</c:v>
                </c:pt>
                <c:pt idx="67">
                  <c:v>-1788.6439527579</c:v>
                </c:pt>
                <c:pt idx="68">
                  <c:v>-1963.7496221597501</c:v>
                </c:pt>
                <c:pt idx="69">
                  <c:v>-2101.0692237918602</c:v>
                </c:pt>
                <c:pt idx="70">
                  <c:v>-2113.10527310308</c:v>
                </c:pt>
                <c:pt idx="71">
                  <c:v>-2097.76709754987</c:v>
                </c:pt>
                <c:pt idx="72">
                  <c:v>-2038.8848180535001</c:v>
                </c:pt>
                <c:pt idx="73">
                  <c:v>-2070.4389669033999</c:v>
                </c:pt>
                <c:pt idx="74">
                  <c:v>-2138.2640245717498</c:v>
                </c:pt>
                <c:pt idx="75">
                  <c:v>-2195.52133170965</c:v>
                </c:pt>
                <c:pt idx="76">
                  <c:v>-2108.3361300430101</c:v>
                </c:pt>
                <c:pt idx="77">
                  <c:v>-2106.0654113119899</c:v>
                </c:pt>
                <c:pt idx="78">
                  <c:v>-2108.63967300581</c:v>
                </c:pt>
                <c:pt idx="79">
                  <c:v>-2159.5819674665599</c:v>
                </c:pt>
                <c:pt idx="80">
                  <c:v>-2301.3750867264698</c:v>
                </c:pt>
                <c:pt idx="81">
                  <c:v>-2414.1500534536099</c:v>
                </c:pt>
                <c:pt idx="82">
                  <c:v>-2482.13766237763</c:v>
                </c:pt>
                <c:pt idx="83">
                  <c:v>-2561.1581162809098</c:v>
                </c:pt>
                <c:pt idx="84">
                  <c:v>-2424.2191366257498</c:v>
                </c:pt>
                <c:pt idx="85">
                  <c:v>-2431.2182497413701</c:v>
                </c:pt>
                <c:pt idx="86">
                  <c:v>-2562.05628029945</c:v>
                </c:pt>
                <c:pt idx="87">
                  <c:v>-2590.0978191476102</c:v>
                </c:pt>
                <c:pt idx="88">
                  <c:v>-2341.88752630308</c:v>
                </c:pt>
                <c:pt idx="89">
                  <c:v>-2134.0816172875202</c:v>
                </c:pt>
                <c:pt idx="90">
                  <c:v>-1908.5805354803699</c:v>
                </c:pt>
                <c:pt idx="91">
                  <c:v>-1999.87335521209</c:v>
                </c:pt>
                <c:pt idx="92">
                  <c:v>-2020.9916183093801</c:v>
                </c:pt>
                <c:pt idx="93">
                  <c:v>-2092.6480189906601</c:v>
                </c:pt>
                <c:pt idx="94">
                  <c:v>-2209.8792492566699</c:v>
                </c:pt>
                <c:pt idx="95">
                  <c:v>-2134.5081722292698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D7F3-4481-B06F-4E400875D1C5}"/>
            </c:ext>
          </c:extLst>
        </c:ser>
        <c:ser>
          <c:idx val="9"/>
          <c:order val="9"/>
          <c:tx>
            <c:strRef>
              <c:f>'9.3'!$AC$52</c:f>
              <c:strCache>
                <c:ptCount val="1"/>
                <c:pt idx="0">
                  <c:v>Čerpání PVE</c:v>
                </c:pt>
              </c:strCache>
            </c:strRef>
          </c:tx>
          <c:spPr>
            <a:solidFill>
              <a:srgbClr val="646363"/>
            </a:solidFill>
            <a:ln w="25400">
              <a:noFill/>
            </a:ln>
          </c:spPr>
          <c:cat>
            <c:numLit>
              <c:formatCode>h:mm;@</c:formatCode>
              <c:ptCount val="24"/>
              <c:pt idx="0">
                <c:v>0</c:v>
              </c:pt>
              <c:pt idx="1">
                <c:v>4.1666666666666664E-2</c:v>
              </c:pt>
              <c:pt idx="2">
                <c:v>8.3333333333333301E-2</c:v>
              </c:pt>
              <c:pt idx="3">
                <c:v>0.125</c:v>
              </c:pt>
              <c:pt idx="4">
                <c:v>0.16666666666666699</c:v>
              </c:pt>
              <c:pt idx="5">
                <c:v>0.20833333333333301</c:v>
              </c:pt>
              <c:pt idx="6">
                <c:v>0.25</c:v>
              </c:pt>
              <c:pt idx="7">
                <c:v>0.29166666666666702</c:v>
              </c:pt>
              <c:pt idx="8">
                <c:v>0.33333333333333298</c:v>
              </c:pt>
              <c:pt idx="9">
                <c:v>0.375</c:v>
              </c:pt>
              <c:pt idx="10">
                <c:v>0.41666666666666702</c:v>
              </c:pt>
              <c:pt idx="11">
                <c:v>0.45833333333333298</c:v>
              </c:pt>
              <c:pt idx="12">
                <c:v>0.5</c:v>
              </c:pt>
              <c:pt idx="13">
                <c:v>0.54166666666666696</c:v>
              </c:pt>
              <c:pt idx="14">
                <c:v>0.58333333333333304</c:v>
              </c:pt>
              <c:pt idx="15">
                <c:v>0.625</c:v>
              </c:pt>
              <c:pt idx="16">
                <c:v>0.66666666666666696</c:v>
              </c:pt>
              <c:pt idx="17">
                <c:v>0.70833333333333304</c:v>
              </c:pt>
              <c:pt idx="18">
                <c:v>0.75</c:v>
              </c:pt>
              <c:pt idx="19">
                <c:v>0.79166666666666696</c:v>
              </c:pt>
              <c:pt idx="20">
                <c:v>0.83333333333333304</c:v>
              </c:pt>
              <c:pt idx="21">
                <c:v>0.875</c:v>
              </c:pt>
              <c:pt idx="22">
                <c:v>0.91666666666666696</c:v>
              </c:pt>
              <c:pt idx="23">
                <c:v>0.95833333333333304</c:v>
              </c:pt>
            </c:numLit>
          </c:cat>
          <c:val>
            <c:numRef>
              <c:f>'9.3'!$AC$54:$AC$149</c:f>
              <c:numCache>
                <c:formatCode>#,##0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-112.090209122697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D7F3-4481-B06F-4E400875D1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9784448"/>
        <c:axId val="169774464"/>
      </c:areaChart>
      <c:catAx>
        <c:axId val="169771392"/>
        <c:scaling>
          <c:orientation val="minMax"/>
        </c:scaling>
        <c:delete val="0"/>
        <c:axPos val="b"/>
        <c:numFmt formatCode="h:mm;@" sourceLinked="1"/>
        <c:majorTickMark val="none"/>
        <c:minorTickMark val="none"/>
        <c:tickLblPos val="low"/>
        <c:txPr>
          <a:bodyPr rot="-5400000" vert="horz"/>
          <a:lstStyle/>
          <a:p>
            <a:pPr>
              <a:defRPr sz="900"/>
            </a:pPr>
            <a:endParaRPr lang="cs-CZ"/>
          </a:p>
        </c:txPr>
        <c:crossAx val="169772928"/>
        <c:crosses val="autoZero"/>
        <c:auto val="1"/>
        <c:lblAlgn val="ctr"/>
        <c:lblOffset val="100"/>
        <c:tickLblSkip val="4"/>
        <c:tickMarkSkip val="4"/>
        <c:noMultiLvlLbl val="0"/>
      </c:catAx>
      <c:valAx>
        <c:axId val="169772928"/>
        <c:scaling>
          <c:orientation val="minMax"/>
          <c:max val="14000"/>
          <c:min val="-4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9771392"/>
        <c:crosses val="autoZero"/>
        <c:crossBetween val="midCat"/>
        <c:majorUnit val="2000"/>
      </c:valAx>
      <c:valAx>
        <c:axId val="169774464"/>
        <c:scaling>
          <c:orientation val="minMax"/>
          <c:max val="10000"/>
          <c:min val="-2000"/>
        </c:scaling>
        <c:delete val="1"/>
        <c:axPos val="r"/>
        <c:numFmt formatCode="#,##0" sourceLinked="1"/>
        <c:majorTickMark val="out"/>
        <c:minorTickMark val="none"/>
        <c:tickLblPos val="nextTo"/>
        <c:crossAx val="169784448"/>
        <c:crosses val="max"/>
        <c:crossBetween val="midCat"/>
      </c:valAx>
      <c:catAx>
        <c:axId val="169784448"/>
        <c:scaling>
          <c:orientation val="minMax"/>
        </c:scaling>
        <c:delete val="1"/>
        <c:axPos val="b"/>
        <c:numFmt formatCode="h:mm;@" sourceLinked="1"/>
        <c:majorTickMark val="out"/>
        <c:minorTickMark val="none"/>
        <c:tickLblPos val="nextTo"/>
        <c:crossAx val="169774464"/>
        <c:crosses val="autoZero"/>
        <c:auto val="1"/>
        <c:lblAlgn val="ctr"/>
        <c:lblOffset val="100"/>
        <c:noMultiLvlLbl val="0"/>
      </c:catAx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80159367260598136"/>
          <c:y val="0.1056569843157239"/>
          <c:w val="0.19619148835613778"/>
          <c:h val="0.73978687503538887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en-US" sz="1000">
                <a:solidFill>
                  <a:srgbClr val="233060"/>
                </a:solidFill>
              </a:rPr>
              <a:t>Zatížení brutto ve dni maxima</a:t>
            </a:r>
            <a:r>
              <a:rPr lang="cs-CZ" sz="1000">
                <a:solidFill>
                  <a:srgbClr val="233060"/>
                </a:solidFill>
              </a:rPr>
              <a:t> (MW)</a:t>
            </a:r>
            <a:endParaRPr lang="en-US" sz="1000">
              <a:solidFill>
                <a:srgbClr val="233060"/>
              </a:solidFill>
            </a:endParaRPr>
          </a:p>
        </c:rich>
      </c:tx>
      <c:layout>
        <c:manualLayout>
          <c:xMode val="edge"/>
          <c:yMode val="edge"/>
          <c:x val="1.7453646037643082E-3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7775777103176827E-2"/>
          <c:y val="0.1311417811153959"/>
          <c:w val="0.71371310811430433"/>
          <c:h val="0.7001659788467175"/>
        </c:manualLayout>
      </c:layout>
      <c:areaChart>
        <c:grouping val="stacked"/>
        <c:varyColors val="0"/>
        <c:ser>
          <c:idx val="0"/>
          <c:order val="0"/>
          <c:tx>
            <c:strRef>
              <c:f>'9.3'!$AL$52</c:f>
              <c:strCache>
                <c:ptCount val="1"/>
                <c:pt idx="0">
                  <c:v>JE</c:v>
                </c:pt>
              </c:strCache>
            </c:strRef>
          </c:tx>
          <c:spPr>
            <a:solidFill>
              <a:schemeClr val="accent1"/>
            </a:solidFill>
          </c:spPr>
          <c:cat>
            <c:numRef>
              <c:f>'9.3'!$AK$54:$AK$149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'9.3'!$AL$54:$AL$149</c:f>
              <c:numCache>
                <c:formatCode>#,##0</c:formatCode>
                <c:ptCount val="96"/>
                <c:pt idx="0">
                  <c:v>3701.5655284629602</c:v>
                </c:pt>
                <c:pt idx="1">
                  <c:v>3703.0461380203701</c:v>
                </c:pt>
                <c:pt idx="2">
                  <c:v>3703.01941856447</c:v>
                </c:pt>
                <c:pt idx="3">
                  <c:v>3703.1261335638501</c:v>
                </c:pt>
                <c:pt idx="4">
                  <c:v>3702.1857747967501</c:v>
                </c:pt>
                <c:pt idx="5">
                  <c:v>3700.8052207277801</c:v>
                </c:pt>
                <c:pt idx="6">
                  <c:v>3700.9319305424301</c:v>
                </c:pt>
                <c:pt idx="7">
                  <c:v>3703.3462393559998</c:v>
                </c:pt>
                <c:pt idx="8">
                  <c:v>3702.4191996107902</c:v>
                </c:pt>
                <c:pt idx="9">
                  <c:v>3702.88603295644</c:v>
                </c:pt>
                <c:pt idx="10">
                  <c:v>3702.4258591217399</c:v>
                </c:pt>
                <c:pt idx="11">
                  <c:v>3703.06613283564</c:v>
                </c:pt>
                <c:pt idx="12">
                  <c:v>3704.68673866475</c:v>
                </c:pt>
                <c:pt idx="13">
                  <c:v>3704.0664760485402</c:v>
                </c:pt>
                <c:pt idx="14">
                  <c:v>3704.82681634856</c:v>
                </c:pt>
                <c:pt idx="15">
                  <c:v>3705.2736223141101</c:v>
                </c:pt>
                <c:pt idx="16">
                  <c:v>3705.9539019409599</c:v>
                </c:pt>
                <c:pt idx="17">
                  <c:v>3704.9802130542698</c:v>
                </c:pt>
                <c:pt idx="18">
                  <c:v>3704.0398217223201</c:v>
                </c:pt>
                <c:pt idx="19">
                  <c:v>3701.8123211461598</c:v>
                </c:pt>
                <c:pt idx="20">
                  <c:v>3701.6388807779199</c:v>
                </c:pt>
                <c:pt idx="21">
                  <c:v>3701.2987409644902</c:v>
                </c:pt>
                <c:pt idx="22">
                  <c:v>3701.0386455418202</c:v>
                </c:pt>
                <c:pt idx="23">
                  <c:v>3701.57884748486</c:v>
                </c:pt>
                <c:pt idx="24">
                  <c:v>3700.7985774992499</c:v>
                </c:pt>
                <c:pt idx="25">
                  <c:v>3700.54514158753</c:v>
                </c:pt>
                <c:pt idx="26">
                  <c:v>3701.1187062149902</c:v>
                </c:pt>
                <c:pt idx="27">
                  <c:v>3702.5725963165</c:v>
                </c:pt>
                <c:pt idx="28">
                  <c:v>3702.4258591217399</c:v>
                </c:pt>
                <c:pt idx="29">
                  <c:v>3701.3921043771402</c:v>
                </c:pt>
                <c:pt idx="30">
                  <c:v>3699.9982475687002</c:v>
                </c:pt>
                <c:pt idx="31">
                  <c:v>3699.8982083626802</c:v>
                </c:pt>
                <c:pt idx="32">
                  <c:v>3701.6055506583398</c:v>
                </c:pt>
                <c:pt idx="33">
                  <c:v>3701.2053775518498</c:v>
                </c:pt>
                <c:pt idx="34">
                  <c:v>3701.4388023658898</c:v>
                </c:pt>
                <c:pt idx="35">
                  <c:v>3700.8119128035701</c:v>
                </c:pt>
                <c:pt idx="36">
                  <c:v>3702.2991818719302</c:v>
                </c:pt>
                <c:pt idx="37">
                  <c:v>3703.6729950178401</c:v>
                </c:pt>
                <c:pt idx="38">
                  <c:v>3705.1735993905099</c:v>
                </c:pt>
                <c:pt idx="39">
                  <c:v>3705.4870685953001</c:v>
                </c:pt>
                <c:pt idx="40">
                  <c:v>3704.7401287292901</c:v>
                </c:pt>
                <c:pt idx="41">
                  <c:v>3705.2736548789499</c:v>
                </c:pt>
                <c:pt idx="42">
                  <c:v>3703.5529935613999</c:v>
                </c:pt>
                <c:pt idx="43">
                  <c:v>3703.41959167096</c:v>
                </c:pt>
                <c:pt idx="44">
                  <c:v>3702.7059819245201</c:v>
                </c:pt>
                <c:pt idx="45">
                  <c:v>3703.5329661812898</c:v>
                </c:pt>
                <c:pt idx="46">
                  <c:v>3702.2791707742399</c:v>
                </c:pt>
                <c:pt idx="47">
                  <c:v>3701.4988193765298</c:v>
                </c:pt>
                <c:pt idx="48">
                  <c:v>3700.0916272637701</c:v>
                </c:pt>
                <c:pt idx="49">
                  <c:v>3700.5584606094199</c:v>
                </c:pt>
                <c:pt idx="50">
                  <c:v>3700.9319305424301</c:v>
                </c:pt>
                <c:pt idx="51">
                  <c:v>3701.5055114523202</c:v>
                </c:pt>
                <c:pt idx="52">
                  <c:v>3699.9382305580598</c:v>
                </c:pt>
                <c:pt idx="53">
                  <c:v>3700.7785175542999</c:v>
                </c:pt>
                <c:pt idx="54">
                  <c:v>3700.3383873821199</c:v>
                </c:pt>
                <c:pt idx="55">
                  <c:v>3699.90485159121</c:v>
                </c:pt>
                <c:pt idx="56">
                  <c:v>3698.8044854547102</c:v>
                </c:pt>
                <c:pt idx="57">
                  <c:v>3698.9645253889498</c:v>
                </c:pt>
                <c:pt idx="58">
                  <c:v>3698.0374530788899</c:v>
                </c:pt>
                <c:pt idx="59">
                  <c:v>3696.8436584000601</c:v>
                </c:pt>
                <c:pt idx="60">
                  <c:v>3695.6231931125899</c:v>
                </c:pt>
                <c:pt idx="61">
                  <c:v>3694.8095441601399</c:v>
                </c:pt>
                <c:pt idx="62">
                  <c:v>3693.7891410022899</c:v>
                </c:pt>
                <c:pt idx="63">
                  <c:v>3694.00257100106</c:v>
                </c:pt>
                <c:pt idx="64">
                  <c:v>3695.9366460349602</c:v>
                </c:pt>
                <c:pt idx="65">
                  <c:v>3696.52356224917</c:v>
                </c:pt>
                <c:pt idx="66">
                  <c:v>3696.5168701733701</c:v>
                </c:pt>
                <c:pt idx="67">
                  <c:v>3697.9774523506699</c:v>
                </c:pt>
                <c:pt idx="68">
                  <c:v>3699.4046718435402</c:v>
                </c:pt>
                <c:pt idx="69">
                  <c:v>3699.8048286676099</c:v>
                </c:pt>
                <c:pt idx="70">
                  <c:v>3700.1983096983099</c:v>
                </c:pt>
                <c:pt idx="71">
                  <c:v>3700.1849743939902</c:v>
                </c:pt>
                <c:pt idx="72">
                  <c:v>3698.9644928241</c:v>
                </c:pt>
                <c:pt idx="73">
                  <c:v>3698.4843078917102</c:v>
                </c:pt>
                <c:pt idx="74">
                  <c:v>3697.3572222993098</c:v>
                </c:pt>
                <c:pt idx="75">
                  <c:v>3695.3630814075</c:v>
                </c:pt>
                <c:pt idx="76">
                  <c:v>3694.3560461187999</c:v>
                </c:pt>
                <c:pt idx="77">
                  <c:v>3693.9892194143199</c:v>
                </c:pt>
                <c:pt idx="78">
                  <c:v>3695.1296728758798</c:v>
                </c:pt>
                <c:pt idx="79">
                  <c:v>3695.94335439318</c:v>
                </c:pt>
                <c:pt idx="80">
                  <c:v>3696.8037013343801</c:v>
                </c:pt>
                <c:pt idx="81">
                  <c:v>3698.5843633801501</c:v>
                </c:pt>
                <c:pt idx="82">
                  <c:v>3698.5376979562402</c:v>
                </c:pt>
                <c:pt idx="83">
                  <c:v>3698.7444195968001</c:v>
                </c:pt>
                <c:pt idx="84">
                  <c:v>3698.9645253889498</c:v>
                </c:pt>
                <c:pt idx="85">
                  <c:v>3699.2112692248802</c:v>
                </c:pt>
                <c:pt idx="86">
                  <c:v>3699.4446777564999</c:v>
                </c:pt>
                <c:pt idx="87">
                  <c:v>3700.1115732317598</c:v>
                </c:pt>
                <c:pt idx="88">
                  <c:v>3698.3709333813699</c:v>
                </c:pt>
                <c:pt idx="89">
                  <c:v>3698.8244477051298</c:v>
                </c:pt>
                <c:pt idx="90">
                  <c:v>3698.30422429494</c:v>
                </c:pt>
                <c:pt idx="91">
                  <c:v>3698.2709104577798</c:v>
                </c:pt>
                <c:pt idx="92">
                  <c:v>3696.8903401063799</c:v>
                </c:pt>
                <c:pt idx="93">
                  <c:v>3697.5773118090301</c:v>
                </c:pt>
                <c:pt idx="94">
                  <c:v>3699.1979013557202</c:v>
                </c:pt>
                <c:pt idx="95">
                  <c:v>3701.3054167578598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13-452A-9ADA-24375ECF0380}"/>
            </c:ext>
          </c:extLst>
        </c:ser>
        <c:ser>
          <c:idx val="1"/>
          <c:order val="1"/>
          <c:tx>
            <c:strRef>
              <c:f>'9.3'!$AM$52</c:f>
              <c:strCache>
                <c:ptCount val="1"/>
                <c:pt idx="0">
                  <c:v>PE</c:v>
                </c:pt>
              </c:strCache>
            </c:strRef>
          </c:tx>
          <c:spPr>
            <a:solidFill>
              <a:schemeClr val="accent5"/>
            </a:solidFill>
          </c:spPr>
          <c:cat>
            <c:numRef>
              <c:f>'9.3'!$AK$54:$AK$149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'9.3'!$AM$54:$AM$149</c:f>
              <c:numCache>
                <c:formatCode>#,##0</c:formatCode>
                <c:ptCount val="96"/>
                <c:pt idx="0">
                  <c:v>5967.7281207303804</c:v>
                </c:pt>
                <c:pt idx="1">
                  <c:v>5983.8579243056201</c:v>
                </c:pt>
                <c:pt idx="2">
                  <c:v>5937.1028172005599</c:v>
                </c:pt>
                <c:pt idx="3">
                  <c:v>5917.9982270113396</c:v>
                </c:pt>
                <c:pt idx="4">
                  <c:v>5904.7541804368402</c:v>
                </c:pt>
                <c:pt idx="5">
                  <c:v>5959.8284685060398</c:v>
                </c:pt>
                <c:pt idx="6">
                  <c:v>5975.3508682811298</c:v>
                </c:pt>
                <c:pt idx="7">
                  <c:v>5966.9626492854104</c:v>
                </c:pt>
                <c:pt idx="8">
                  <c:v>6006.9119152541998</c:v>
                </c:pt>
                <c:pt idx="9">
                  <c:v>5976.2842886436902</c:v>
                </c:pt>
                <c:pt idx="10">
                  <c:v>5981.7013201645204</c:v>
                </c:pt>
                <c:pt idx="11">
                  <c:v>5963.3272570516801</c:v>
                </c:pt>
                <c:pt idx="12">
                  <c:v>5955.51800865732</c:v>
                </c:pt>
                <c:pt idx="13">
                  <c:v>5957.4154420647001</c:v>
                </c:pt>
                <c:pt idx="14">
                  <c:v>5949.8213567488601</c:v>
                </c:pt>
                <c:pt idx="15">
                  <c:v>5949.6683278987603</c:v>
                </c:pt>
                <c:pt idx="16">
                  <c:v>5952.3763855869302</c:v>
                </c:pt>
                <c:pt idx="17">
                  <c:v>5961.3024468400699</c:v>
                </c:pt>
                <c:pt idx="18">
                  <c:v>5954.5528831513502</c:v>
                </c:pt>
                <c:pt idx="19">
                  <c:v>5966.9561053961597</c:v>
                </c:pt>
                <c:pt idx="20">
                  <c:v>6001.3038021672901</c:v>
                </c:pt>
                <c:pt idx="21">
                  <c:v>6022.6184273533299</c:v>
                </c:pt>
                <c:pt idx="22">
                  <c:v>6025.8702822381301</c:v>
                </c:pt>
                <c:pt idx="23">
                  <c:v>6031.5843736114502</c:v>
                </c:pt>
                <c:pt idx="24">
                  <c:v>6061.5581348081396</c:v>
                </c:pt>
                <c:pt idx="25">
                  <c:v>6108.7039448208498</c:v>
                </c:pt>
                <c:pt idx="26">
                  <c:v>6113.3005035075503</c:v>
                </c:pt>
                <c:pt idx="27">
                  <c:v>6113.5013354686298</c:v>
                </c:pt>
                <c:pt idx="28">
                  <c:v>6168.3555198229096</c:v>
                </c:pt>
                <c:pt idx="29">
                  <c:v>6194.76017838397</c:v>
                </c:pt>
                <c:pt idx="30">
                  <c:v>6181.0829263411497</c:v>
                </c:pt>
                <c:pt idx="31">
                  <c:v>6140.96669303815</c:v>
                </c:pt>
                <c:pt idx="32">
                  <c:v>6165.0305369757398</c:v>
                </c:pt>
                <c:pt idx="33">
                  <c:v>6162.6868430409904</c:v>
                </c:pt>
                <c:pt idx="34">
                  <c:v>6181.55853621181</c:v>
                </c:pt>
                <c:pt idx="35">
                  <c:v>6190.2134514138997</c:v>
                </c:pt>
                <c:pt idx="36">
                  <c:v>6143.3814208907097</c:v>
                </c:pt>
                <c:pt idx="37">
                  <c:v>6163.0305935432698</c:v>
                </c:pt>
                <c:pt idx="38">
                  <c:v>6158.40053014361</c:v>
                </c:pt>
                <c:pt idx="39">
                  <c:v>6101.2487208348903</c:v>
                </c:pt>
                <c:pt idx="40">
                  <c:v>6143.1635420981402</c:v>
                </c:pt>
                <c:pt idx="41">
                  <c:v>6137.1852084769298</c:v>
                </c:pt>
                <c:pt idx="42">
                  <c:v>6149.0475455558199</c:v>
                </c:pt>
                <c:pt idx="43">
                  <c:v>6121.51416425754</c:v>
                </c:pt>
                <c:pt idx="44">
                  <c:v>6131.7621892974403</c:v>
                </c:pt>
                <c:pt idx="45">
                  <c:v>6179.2755695693004</c:v>
                </c:pt>
                <c:pt idx="46">
                  <c:v>6177.2024654550296</c:v>
                </c:pt>
                <c:pt idx="47">
                  <c:v>6154.4410190753497</c:v>
                </c:pt>
                <c:pt idx="48">
                  <c:v>6138.8807956204</c:v>
                </c:pt>
                <c:pt idx="49">
                  <c:v>6127.4362531506504</c:v>
                </c:pt>
                <c:pt idx="50">
                  <c:v>6128.3572401236397</c:v>
                </c:pt>
                <c:pt idx="51">
                  <c:v>6082.0072979214701</c:v>
                </c:pt>
                <c:pt idx="52">
                  <c:v>6170.9175833419204</c:v>
                </c:pt>
                <c:pt idx="53">
                  <c:v>6171.0125351749302</c:v>
                </c:pt>
                <c:pt idx="54">
                  <c:v>6173.2114455600304</c:v>
                </c:pt>
                <c:pt idx="55">
                  <c:v>6114.52921687251</c:v>
                </c:pt>
                <c:pt idx="56">
                  <c:v>6125.1238062870698</c:v>
                </c:pt>
                <c:pt idx="57">
                  <c:v>6161.3197918572996</c:v>
                </c:pt>
                <c:pt idx="58">
                  <c:v>6175.0672925512199</c:v>
                </c:pt>
                <c:pt idx="59">
                  <c:v>6173.8996663924099</c:v>
                </c:pt>
                <c:pt idx="60">
                  <c:v>6147.65834330702</c:v>
                </c:pt>
                <c:pt idx="61">
                  <c:v>6147.2310600584697</c:v>
                </c:pt>
                <c:pt idx="62">
                  <c:v>6148.1474663089803</c:v>
                </c:pt>
                <c:pt idx="63">
                  <c:v>6099.05916821142</c:v>
                </c:pt>
                <c:pt idx="64">
                  <c:v>6070.2925909840496</c:v>
                </c:pt>
                <c:pt idx="65">
                  <c:v>6087.9635459164601</c:v>
                </c:pt>
                <c:pt idx="66">
                  <c:v>6109.2748337189796</c:v>
                </c:pt>
                <c:pt idx="67">
                  <c:v>6124.4230211873301</c:v>
                </c:pt>
                <c:pt idx="68">
                  <c:v>6146.1603488994497</c:v>
                </c:pt>
                <c:pt idx="69">
                  <c:v>6138.5875966625699</c:v>
                </c:pt>
                <c:pt idx="70">
                  <c:v>6133.2871445287201</c:v>
                </c:pt>
                <c:pt idx="71">
                  <c:v>6096.0331756640599</c:v>
                </c:pt>
                <c:pt idx="72">
                  <c:v>6113.1169146946604</c:v>
                </c:pt>
                <c:pt idx="73">
                  <c:v>6123.3012349727096</c:v>
                </c:pt>
                <c:pt idx="74">
                  <c:v>6138.4681379643198</c:v>
                </c:pt>
                <c:pt idx="75">
                  <c:v>6144.3327060709198</c:v>
                </c:pt>
                <c:pt idx="76">
                  <c:v>6173.9278705550796</c:v>
                </c:pt>
                <c:pt idx="77">
                  <c:v>6166.6597363627698</c:v>
                </c:pt>
                <c:pt idx="78">
                  <c:v>6181.6768170100004</c:v>
                </c:pt>
                <c:pt idx="79">
                  <c:v>6167.3896417696697</c:v>
                </c:pt>
                <c:pt idx="80">
                  <c:v>6092.2990688609998</c:v>
                </c:pt>
                <c:pt idx="81">
                  <c:v>6104.5380722051004</c:v>
                </c:pt>
                <c:pt idx="82">
                  <c:v>6129.8004948976404</c:v>
                </c:pt>
                <c:pt idx="83">
                  <c:v>6068.3743807283099</c:v>
                </c:pt>
                <c:pt idx="84">
                  <c:v>6056.3479556264901</c:v>
                </c:pt>
                <c:pt idx="85">
                  <c:v>6014.2177749680404</c:v>
                </c:pt>
                <c:pt idx="86">
                  <c:v>5977.3178305117699</c:v>
                </c:pt>
                <c:pt idx="87">
                  <c:v>5948.7756432467804</c:v>
                </c:pt>
                <c:pt idx="88">
                  <c:v>6020.5725458183297</c:v>
                </c:pt>
                <c:pt idx="89">
                  <c:v>6028.3287232708699</c:v>
                </c:pt>
                <c:pt idx="90">
                  <c:v>6008.5545950530905</c:v>
                </c:pt>
                <c:pt idx="91">
                  <c:v>5910.55504378161</c:v>
                </c:pt>
                <c:pt idx="92">
                  <c:v>6036.7408601817997</c:v>
                </c:pt>
                <c:pt idx="93">
                  <c:v>6025.5672020075399</c:v>
                </c:pt>
                <c:pt idx="94">
                  <c:v>6020.6693626597798</c:v>
                </c:pt>
                <c:pt idx="95">
                  <c:v>5902.17222349452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C13-452A-9ADA-24375ECF0380}"/>
            </c:ext>
          </c:extLst>
        </c:ser>
        <c:ser>
          <c:idx val="2"/>
          <c:order val="2"/>
          <c:tx>
            <c:strRef>
              <c:f>'9.3'!$AN$52</c:f>
              <c:strCache>
                <c:ptCount val="1"/>
                <c:pt idx="0">
                  <c:v>PPE</c:v>
                </c:pt>
              </c:strCache>
            </c:strRef>
          </c:tx>
          <c:spPr>
            <a:solidFill>
              <a:schemeClr val="accent2"/>
            </a:solidFill>
          </c:spPr>
          <c:cat>
            <c:numRef>
              <c:f>'9.3'!$AK$54:$AK$149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'9.3'!$AN$54:$AN$149</c:f>
              <c:numCache>
                <c:formatCode>#,##0</c:formatCode>
                <c:ptCount val="96"/>
                <c:pt idx="0">
                  <c:v>90.250685141930006</c:v>
                </c:pt>
                <c:pt idx="1">
                  <c:v>92.412578807535695</c:v>
                </c:pt>
                <c:pt idx="2">
                  <c:v>92.419271874016999</c:v>
                </c:pt>
                <c:pt idx="3">
                  <c:v>91.509001045053495</c:v>
                </c:pt>
                <c:pt idx="4">
                  <c:v>90.424707423685803</c:v>
                </c:pt>
                <c:pt idx="5">
                  <c:v>92.486203049478604</c:v>
                </c:pt>
                <c:pt idx="6">
                  <c:v>92.533055536144403</c:v>
                </c:pt>
                <c:pt idx="7">
                  <c:v>92.405886251702597</c:v>
                </c:pt>
                <c:pt idx="8">
                  <c:v>92.452737206423706</c:v>
                </c:pt>
                <c:pt idx="9">
                  <c:v>92.472816405867704</c:v>
                </c:pt>
                <c:pt idx="10">
                  <c:v>92.479510493645506</c:v>
                </c:pt>
                <c:pt idx="11">
                  <c:v>92.533055536144403</c:v>
                </c:pt>
                <c:pt idx="12">
                  <c:v>92.479511004293698</c:v>
                </c:pt>
                <c:pt idx="13">
                  <c:v>92.419272384665305</c:v>
                </c:pt>
                <c:pt idx="14">
                  <c:v>92.359033765036799</c:v>
                </c:pt>
                <c:pt idx="15">
                  <c:v>92.566521889847493</c:v>
                </c:pt>
                <c:pt idx="16">
                  <c:v>95.083153185446207</c:v>
                </c:pt>
                <c:pt idx="17">
                  <c:v>95.431197238309593</c:v>
                </c:pt>
                <c:pt idx="18">
                  <c:v>95.424504682476496</c:v>
                </c:pt>
                <c:pt idx="19">
                  <c:v>94.005552630559905</c:v>
                </c:pt>
                <c:pt idx="20">
                  <c:v>124.606719315699</c:v>
                </c:pt>
                <c:pt idx="21">
                  <c:v>147.76508219903999</c:v>
                </c:pt>
                <c:pt idx="22">
                  <c:v>237.22597834709799</c:v>
                </c:pt>
                <c:pt idx="23">
                  <c:v>384.64970445327401</c:v>
                </c:pt>
                <c:pt idx="24">
                  <c:v>443.60982838146703</c:v>
                </c:pt>
                <c:pt idx="25">
                  <c:v>743.51733485557497</c:v>
                </c:pt>
                <c:pt idx="26">
                  <c:v>864.93140120318606</c:v>
                </c:pt>
                <c:pt idx="27">
                  <c:v>916.676290185781</c:v>
                </c:pt>
                <c:pt idx="28">
                  <c:v>905.19751010313701</c:v>
                </c:pt>
                <c:pt idx="29">
                  <c:v>923.62380247212695</c:v>
                </c:pt>
                <c:pt idx="30">
                  <c:v>923.70412539768199</c:v>
                </c:pt>
                <c:pt idx="31">
                  <c:v>923.42970303352001</c:v>
                </c:pt>
                <c:pt idx="32">
                  <c:v>916.32824460097299</c:v>
                </c:pt>
                <c:pt idx="33">
                  <c:v>915.02978051192599</c:v>
                </c:pt>
                <c:pt idx="34">
                  <c:v>915.16363571377406</c:v>
                </c:pt>
                <c:pt idx="35">
                  <c:v>916.10068340449698</c:v>
                </c:pt>
                <c:pt idx="36">
                  <c:v>933.18164643156797</c:v>
                </c:pt>
                <c:pt idx="37">
                  <c:v>935.11596970902997</c:v>
                </c:pt>
                <c:pt idx="38">
                  <c:v>935.14943963727103</c:v>
                </c:pt>
                <c:pt idx="39">
                  <c:v>934.72107521209296</c:v>
                </c:pt>
                <c:pt idx="40">
                  <c:v>929.44686324886504</c:v>
                </c:pt>
                <c:pt idx="41">
                  <c:v>928.75746769897103</c:v>
                </c:pt>
                <c:pt idx="42">
                  <c:v>928.54997702091896</c:v>
                </c:pt>
                <c:pt idx="43">
                  <c:v>928.864560847858</c:v>
                </c:pt>
                <c:pt idx="44">
                  <c:v>930.90596910383499</c:v>
                </c:pt>
                <c:pt idx="45">
                  <c:v>931.48157997030501</c:v>
                </c:pt>
                <c:pt idx="46">
                  <c:v>931.41464828419498</c:v>
                </c:pt>
                <c:pt idx="47">
                  <c:v>931.39457368058504</c:v>
                </c:pt>
                <c:pt idx="48">
                  <c:v>933.67024692313203</c:v>
                </c:pt>
                <c:pt idx="49">
                  <c:v>939.38621046579794</c:v>
                </c:pt>
                <c:pt idx="50">
                  <c:v>947.98024059636998</c:v>
                </c:pt>
                <c:pt idx="51">
                  <c:v>942.70602454795505</c:v>
                </c:pt>
                <c:pt idx="52">
                  <c:v>945.938828255207</c:v>
                </c:pt>
                <c:pt idx="53">
                  <c:v>948.20111842868096</c:v>
                </c:pt>
                <c:pt idx="54">
                  <c:v>945.23603738068198</c:v>
                </c:pt>
                <c:pt idx="55">
                  <c:v>938.92438836793804</c:v>
                </c:pt>
                <c:pt idx="56">
                  <c:v>942.25088581425996</c:v>
                </c:pt>
                <c:pt idx="57">
                  <c:v>938.629891400166</c:v>
                </c:pt>
                <c:pt idx="58">
                  <c:v>919.40041471267295</c:v>
                </c:pt>
                <c:pt idx="59">
                  <c:v>930.40398962838401</c:v>
                </c:pt>
                <c:pt idx="60">
                  <c:v>945.74472064622796</c:v>
                </c:pt>
                <c:pt idx="61">
                  <c:v>946.62153227056399</c:v>
                </c:pt>
                <c:pt idx="62">
                  <c:v>945.73134166234104</c:v>
                </c:pt>
                <c:pt idx="63">
                  <c:v>939.16533671867205</c:v>
                </c:pt>
                <c:pt idx="64">
                  <c:v>942.67924615425102</c:v>
                </c:pt>
                <c:pt idx="65">
                  <c:v>944.98839341022494</c:v>
                </c:pt>
                <c:pt idx="66">
                  <c:v>943.93087358672699</c:v>
                </c:pt>
                <c:pt idx="67">
                  <c:v>943.14777612739101</c:v>
                </c:pt>
                <c:pt idx="68">
                  <c:v>943.86393781543097</c:v>
                </c:pt>
                <c:pt idx="69">
                  <c:v>943.74346976784295</c:v>
                </c:pt>
                <c:pt idx="70">
                  <c:v>935.31676885254501</c:v>
                </c:pt>
                <c:pt idx="71">
                  <c:v>923.90491228563906</c:v>
                </c:pt>
                <c:pt idx="72">
                  <c:v>944.80099367652599</c:v>
                </c:pt>
                <c:pt idx="73">
                  <c:v>949.30549124949198</c:v>
                </c:pt>
                <c:pt idx="74">
                  <c:v>948.54916401348896</c:v>
                </c:pt>
                <c:pt idx="75">
                  <c:v>951.20635276908502</c:v>
                </c:pt>
                <c:pt idx="76">
                  <c:v>945.81166050270997</c:v>
                </c:pt>
                <c:pt idx="77">
                  <c:v>942.71940761702797</c:v>
                </c:pt>
                <c:pt idx="78">
                  <c:v>923.57024976990397</c:v>
                </c:pt>
                <c:pt idx="79">
                  <c:v>892.98246921772704</c:v>
                </c:pt>
                <c:pt idx="80">
                  <c:v>757.09107181123204</c:v>
                </c:pt>
                <c:pt idx="81">
                  <c:v>368.92745690108399</c:v>
                </c:pt>
                <c:pt idx="82">
                  <c:v>99.641200907393696</c:v>
                </c:pt>
                <c:pt idx="83">
                  <c:v>94.052405117225703</c:v>
                </c:pt>
                <c:pt idx="84">
                  <c:v>76.395826117202304</c:v>
                </c:pt>
                <c:pt idx="85">
                  <c:v>74.454807220018196</c:v>
                </c:pt>
                <c:pt idx="86">
                  <c:v>74.394569111037995</c:v>
                </c:pt>
                <c:pt idx="87">
                  <c:v>74.367795823816195</c:v>
                </c:pt>
                <c:pt idx="88">
                  <c:v>74.387875023260193</c:v>
                </c:pt>
                <c:pt idx="89">
                  <c:v>74.4615002864996</c:v>
                </c:pt>
                <c:pt idx="90">
                  <c:v>74.320943847798603</c:v>
                </c:pt>
                <c:pt idx="91">
                  <c:v>69.9569981176992</c:v>
                </c:pt>
                <c:pt idx="92">
                  <c:v>74.113455722987894</c:v>
                </c:pt>
                <c:pt idx="93">
                  <c:v>74.381182467427095</c:v>
                </c:pt>
                <c:pt idx="94">
                  <c:v>74.394569111037995</c:v>
                </c:pt>
                <c:pt idx="95">
                  <c:v>72.821673976809507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C13-452A-9ADA-24375ECF0380}"/>
            </c:ext>
          </c:extLst>
        </c:ser>
        <c:ser>
          <c:idx val="3"/>
          <c:order val="3"/>
          <c:tx>
            <c:strRef>
              <c:f>'9.3'!$AO$52</c:f>
              <c:strCache>
                <c:ptCount val="1"/>
                <c:pt idx="0">
                  <c:v>PSE</c:v>
                </c:pt>
              </c:strCache>
            </c:strRef>
          </c:tx>
          <c:spPr>
            <a:solidFill>
              <a:schemeClr val="accent6"/>
            </a:solidFill>
          </c:spPr>
          <c:cat>
            <c:numRef>
              <c:f>'9.3'!$AK$54:$AK$149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'9.3'!$AO$54:$AO$149</c:f>
              <c:numCache>
                <c:formatCode>#,##0</c:formatCode>
                <c:ptCount val="96"/>
                <c:pt idx="0">
                  <c:v>440.17190675130701</c:v>
                </c:pt>
                <c:pt idx="1">
                  <c:v>438.55860475515601</c:v>
                </c:pt>
                <c:pt idx="2">
                  <c:v>438.49012028400102</c:v>
                </c:pt>
                <c:pt idx="3">
                  <c:v>440.84817468416003</c:v>
                </c:pt>
                <c:pt idx="4">
                  <c:v>440.69302683831597</c:v>
                </c:pt>
                <c:pt idx="5">
                  <c:v>442.10968372947298</c:v>
                </c:pt>
                <c:pt idx="6">
                  <c:v>440.42610863107097</c:v>
                </c:pt>
                <c:pt idx="7">
                  <c:v>441.75827496540001</c:v>
                </c:pt>
                <c:pt idx="8">
                  <c:v>442.47566360348799</c:v>
                </c:pt>
                <c:pt idx="9">
                  <c:v>444.08200444077801</c:v>
                </c:pt>
                <c:pt idx="10">
                  <c:v>440.90012385873598</c:v>
                </c:pt>
                <c:pt idx="11">
                  <c:v>443.40187937457802</c:v>
                </c:pt>
                <c:pt idx="12">
                  <c:v>446.74394802750197</c:v>
                </c:pt>
                <c:pt idx="13">
                  <c:v>444.290147161596</c:v>
                </c:pt>
                <c:pt idx="14">
                  <c:v>437.77807209637001</c:v>
                </c:pt>
                <c:pt idx="15">
                  <c:v>441.53023086131498</c:v>
                </c:pt>
                <c:pt idx="16">
                  <c:v>440.89317033272403</c:v>
                </c:pt>
                <c:pt idx="17">
                  <c:v>442.24171930663999</c:v>
                </c:pt>
                <c:pt idx="18">
                  <c:v>443.99530799040701</c:v>
                </c:pt>
                <c:pt idx="19">
                  <c:v>444.30605656450598</c:v>
                </c:pt>
                <c:pt idx="20">
                  <c:v>452.00824299961499</c:v>
                </c:pt>
                <c:pt idx="21">
                  <c:v>454.02045043879701</c:v>
                </c:pt>
                <c:pt idx="22">
                  <c:v>454.65232826249098</c:v>
                </c:pt>
                <c:pt idx="23">
                  <c:v>461.18265347118</c:v>
                </c:pt>
                <c:pt idx="24">
                  <c:v>504.902710381715</c:v>
                </c:pt>
                <c:pt idx="25">
                  <c:v>515.00086866965705</c:v>
                </c:pt>
                <c:pt idx="26">
                  <c:v>512.02050549495596</c:v>
                </c:pt>
                <c:pt idx="27">
                  <c:v>512.98246335657598</c:v>
                </c:pt>
                <c:pt idx="28">
                  <c:v>522.473693061978</c:v>
                </c:pt>
                <c:pt idx="29">
                  <c:v>526.26707939205301</c:v>
                </c:pt>
                <c:pt idx="30">
                  <c:v>533.05441028060295</c:v>
                </c:pt>
                <c:pt idx="31">
                  <c:v>538.57782523192304</c:v>
                </c:pt>
                <c:pt idx="32">
                  <c:v>534.74576325277803</c:v>
                </c:pt>
                <c:pt idx="33">
                  <c:v>539.624573875789</c:v>
                </c:pt>
                <c:pt idx="34">
                  <c:v>543.92882428725602</c:v>
                </c:pt>
                <c:pt idx="35">
                  <c:v>543.68735654495697</c:v>
                </c:pt>
                <c:pt idx="36">
                  <c:v>544.86870794774802</c:v>
                </c:pt>
                <c:pt idx="37">
                  <c:v>542.81826502049103</c:v>
                </c:pt>
                <c:pt idx="38">
                  <c:v>538.35043755290701</c:v>
                </c:pt>
                <c:pt idx="39">
                  <c:v>538.89820137368804</c:v>
                </c:pt>
                <c:pt idx="40">
                  <c:v>536.65643852619405</c:v>
                </c:pt>
                <c:pt idx="41">
                  <c:v>541.37103093372002</c:v>
                </c:pt>
                <c:pt idx="42">
                  <c:v>541.34509196639704</c:v>
                </c:pt>
                <c:pt idx="43">
                  <c:v>545.71434118102104</c:v>
                </c:pt>
                <c:pt idx="44">
                  <c:v>543.79970445864706</c:v>
                </c:pt>
                <c:pt idx="45">
                  <c:v>534.61037431034003</c:v>
                </c:pt>
                <c:pt idx="46">
                  <c:v>540.66625939606797</c:v>
                </c:pt>
                <c:pt idx="47">
                  <c:v>547.28243126453503</c:v>
                </c:pt>
                <c:pt idx="48">
                  <c:v>531.92585275441297</c:v>
                </c:pt>
                <c:pt idx="49">
                  <c:v>531.84764657711298</c:v>
                </c:pt>
                <c:pt idx="50">
                  <c:v>533.34805109440003</c:v>
                </c:pt>
                <c:pt idx="51">
                  <c:v>532.67374989246798</c:v>
                </c:pt>
                <c:pt idx="52">
                  <c:v>536.48741415972495</c:v>
                </c:pt>
                <c:pt idx="53">
                  <c:v>536.66711942710799</c:v>
                </c:pt>
                <c:pt idx="54">
                  <c:v>534.00173088091799</c:v>
                </c:pt>
                <c:pt idx="55">
                  <c:v>529.84334931442902</c:v>
                </c:pt>
                <c:pt idx="56">
                  <c:v>529.54952276795802</c:v>
                </c:pt>
                <c:pt idx="57">
                  <c:v>531.63201603080802</c:v>
                </c:pt>
                <c:pt idx="58">
                  <c:v>533.06247056981101</c:v>
                </c:pt>
                <c:pt idx="59">
                  <c:v>532.64137388862503</c:v>
                </c:pt>
                <c:pt idx="60">
                  <c:v>536.72960447845503</c:v>
                </c:pt>
                <c:pt idx="61">
                  <c:v>538.21861060696301</c:v>
                </c:pt>
                <c:pt idx="62">
                  <c:v>537.82345798166602</c:v>
                </c:pt>
                <c:pt idx="63">
                  <c:v>542.29164673746504</c:v>
                </c:pt>
                <c:pt idx="64">
                  <c:v>543.11816477098296</c:v>
                </c:pt>
                <c:pt idx="65">
                  <c:v>544.52766713775497</c:v>
                </c:pt>
                <c:pt idx="66">
                  <c:v>544.829190140935</c:v>
                </c:pt>
                <c:pt idx="67">
                  <c:v>544.37077645791203</c:v>
                </c:pt>
                <c:pt idx="68">
                  <c:v>545.43409856260598</c:v>
                </c:pt>
                <c:pt idx="69">
                  <c:v>545.32979821670801</c:v>
                </c:pt>
                <c:pt idx="70">
                  <c:v>545.08162119958502</c:v>
                </c:pt>
                <c:pt idx="71">
                  <c:v>548.37659262601403</c:v>
                </c:pt>
                <c:pt idx="72">
                  <c:v>550.43295355601799</c:v>
                </c:pt>
                <c:pt idx="73">
                  <c:v>551.12727317824397</c:v>
                </c:pt>
                <c:pt idx="74">
                  <c:v>549.75899837660199</c:v>
                </c:pt>
                <c:pt idx="75">
                  <c:v>549.45215527722996</c:v>
                </c:pt>
                <c:pt idx="76">
                  <c:v>548.179125717543</c:v>
                </c:pt>
                <c:pt idx="77">
                  <c:v>546.53838362697604</c:v>
                </c:pt>
                <c:pt idx="78">
                  <c:v>544.52181783065498</c:v>
                </c:pt>
                <c:pt idx="79">
                  <c:v>546.25339846465795</c:v>
                </c:pt>
                <c:pt idx="80">
                  <c:v>536.45663596573695</c:v>
                </c:pt>
                <c:pt idx="81">
                  <c:v>537.81435708062395</c:v>
                </c:pt>
                <c:pt idx="82">
                  <c:v>538.72191562293801</c:v>
                </c:pt>
                <c:pt idx="83">
                  <c:v>535.57362212354701</c:v>
                </c:pt>
                <c:pt idx="84">
                  <c:v>514.44375715236401</c:v>
                </c:pt>
                <c:pt idx="85">
                  <c:v>511.98181712446899</c:v>
                </c:pt>
                <c:pt idx="86">
                  <c:v>505.53718591856602</c:v>
                </c:pt>
                <c:pt idx="87">
                  <c:v>500.52567820475298</c:v>
                </c:pt>
                <c:pt idx="88">
                  <c:v>457.10452114140901</c:v>
                </c:pt>
                <c:pt idx="89">
                  <c:v>454.569211618596</c:v>
                </c:pt>
                <c:pt idx="90">
                  <c:v>454.74912551720303</c:v>
                </c:pt>
                <c:pt idx="91">
                  <c:v>454.47095903388799</c:v>
                </c:pt>
                <c:pt idx="92">
                  <c:v>446.41954937398299</c:v>
                </c:pt>
                <c:pt idx="93">
                  <c:v>444.117878834034</c:v>
                </c:pt>
                <c:pt idx="94">
                  <c:v>442.75055305003002</c:v>
                </c:pt>
                <c:pt idx="95">
                  <c:v>444.68360020570901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C13-452A-9ADA-24375ECF0380}"/>
            </c:ext>
          </c:extLst>
        </c:ser>
        <c:ser>
          <c:idx val="6"/>
          <c:order val="4"/>
          <c:tx>
            <c:strRef>
              <c:f>'9.3'!$AS$52</c:f>
              <c:strCache>
                <c:ptCount val="1"/>
                <c:pt idx="0">
                  <c:v>VTE</c:v>
                </c:pt>
              </c:strCache>
            </c:strRef>
          </c:tx>
          <c:spPr>
            <a:solidFill>
              <a:schemeClr val="accent4"/>
            </a:solidFill>
          </c:spPr>
          <c:cat>
            <c:numRef>
              <c:f>'9.3'!$AK$54:$AK$149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'9.3'!$AS$54:$AS$149</c:f>
              <c:numCache>
                <c:formatCode>#,##0</c:formatCode>
                <c:ptCount val="96"/>
                <c:pt idx="0">
                  <c:v>9.2699160110027208</c:v>
                </c:pt>
                <c:pt idx="1">
                  <c:v>9.0016981979874195</c:v>
                </c:pt>
                <c:pt idx="2">
                  <c:v>9.4998166949596907</c:v>
                </c:pt>
                <c:pt idx="3">
                  <c:v>9.1284164074358998</c:v>
                </c:pt>
                <c:pt idx="4">
                  <c:v>9.8564933796920098</c:v>
                </c:pt>
                <c:pt idx="5">
                  <c:v>11.365054409691799</c:v>
                </c:pt>
                <c:pt idx="6">
                  <c:v>12.600087417383699</c:v>
                </c:pt>
                <c:pt idx="7">
                  <c:v>14.774230386907499</c:v>
                </c:pt>
                <c:pt idx="8">
                  <c:v>18.909656622324501</c:v>
                </c:pt>
                <c:pt idx="9">
                  <c:v>22.8118875535957</c:v>
                </c:pt>
                <c:pt idx="10">
                  <c:v>24.405886194209899</c:v>
                </c:pt>
                <c:pt idx="11">
                  <c:v>26.552110196243099</c:v>
                </c:pt>
                <c:pt idx="12">
                  <c:v>26.599838564087701</c:v>
                </c:pt>
                <c:pt idx="13">
                  <c:v>29.547952119684101</c:v>
                </c:pt>
                <c:pt idx="14">
                  <c:v>31.301803178367301</c:v>
                </c:pt>
                <c:pt idx="15">
                  <c:v>35.191349347552901</c:v>
                </c:pt>
                <c:pt idx="16">
                  <c:v>39.055640739063698</c:v>
                </c:pt>
                <c:pt idx="17">
                  <c:v>42.753175240861502</c:v>
                </c:pt>
                <c:pt idx="18">
                  <c:v>45.732539464493399</c:v>
                </c:pt>
                <c:pt idx="19">
                  <c:v>47.632423706791499</c:v>
                </c:pt>
                <c:pt idx="20">
                  <c:v>46.485998406799098</c:v>
                </c:pt>
                <c:pt idx="21">
                  <c:v>47.947568527449597</c:v>
                </c:pt>
                <c:pt idx="22">
                  <c:v>48.199781326756103</c:v>
                </c:pt>
                <c:pt idx="23">
                  <c:v>48.744035794494998</c:v>
                </c:pt>
                <c:pt idx="24">
                  <c:v>50.378277780929899</c:v>
                </c:pt>
                <c:pt idx="25">
                  <c:v>55.539194420362101</c:v>
                </c:pt>
                <c:pt idx="26">
                  <c:v>55.722453065483798</c:v>
                </c:pt>
                <c:pt idx="27">
                  <c:v>61.481456745378303</c:v>
                </c:pt>
                <c:pt idx="28">
                  <c:v>63.447055482928498</c:v>
                </c:pt>
                <c:pt idx="29">
                  <c:v>67.707762187639204</c:v>
                </c:pt>
                <c:pt idx="30">
                  <c:v>70.073389337993703</c:v>
                </c:pt>
                <c:pt idx="31">
                  <c:v>67.073953482244207</c:v>
                </c:pt>
                <c:pt idx="32">
                  <c:v>70.061684680792396</c:v>
                </c:pt>
                <c:pt idx="33">
                  <c:v>73.439621889132894</c:v>
                </c:pt>
                <c:pt idx="34">
                  <c:v>83.801339094859202</c:v>
                </c:pt>
                <c:pt idx="35">
                  <c:v>83.422989536960898</c:v>
                </c:pt>
                <c:pt idx="36">
                  <c:v>84.876317720357207</c:v>
                </c:pt>
                <c:pt idx="37">
                  <c:v>89.656584726378398</c:v>
                </c:pt>
                <c:pt idx="38">
                  <c:v>92.5453987848027</c:v>
                </c:pt>
                <c:pt idx="39">
                  <c:v>94.062243527757104</c:v>
                </c:pt>
                <c:pt idx="40">
                  <c:v>87.158141850954195</c:v>
                </c:pt>
                <c:pt idx="41">
                  <c:v>94.237652329034205</c:v>
                </c:pt>
                <c:pt idx="42">
                  <c:v>101.57149558653499</c:v>
                </c:pt>
                <c:pt idx="43">
                  <c:v>100.122813349852</c:v>
                </c:pt>
                <c:pt idx="44">
                  <c:v>99.218094855478299</c:v>
                </c:pt>
                <c:pt idx="45">
                  <c:v>96.383900643946106</c:v>
                </c:pt>
                <c:pt idx="46">
                  <c:v>99.609417971297006</c:v>
                </c:pt>
                <c:pt idx="47">
                  <c:v>105.474307968663</c:v>
                </c:pt>
                <c:pt idx="48">
                  <c:v>103.391524242923</c:v>
                </c:pt>
                <c:pt idx="49">
                  <c:v>97.136579001340706</c:v>
                </c:pt>
                <c:pt idx="50">
                  <c:v>100.194877237003</c:v>
                </c:pt>
                <c:pt idx="51">
                  <c:v>104.795340599475</c:v>
                </c:pt>
                <c:pt idx="52">
                  <c:v>107.402720093857</c:v>
                </c:pt>
                <c:pt idx="53">
                  <c:v>108.42057245908001</c:v>
                </c:pt>
                <c:pt idx="54">
                  <c:v>110.783919087136</c:v>
                </c:pt>
                <c:pt idx="55">
                  <c:v>114.823388371896</c:v>
                </c:pt>
                <c:pt idx="56">
                  <c:v>112.431355119714</c:v>
                </c:pt>
                <c:pt idx="57">
                  <c:v>109.503893103417</c:v>
                </c:pt>
                <c:pt idx="58">
                  <c:v>102.77717561713</c:v>
                </c:pt>
                <c:pt idx="59">
                  <c:v>99.001027930389</c:v>
                </c:pt>
                <c:pt idx="60">
                  <c:v>99.927611035207406</c:v>
                </c:pt>
                <c:pt idx="61">
                  <c:v>98.280047392175504</c:v>
                </c:pt>
                <c:pt idx="62">
                  <c:v>100.455858109405</c:v>
                </c:pt>
                <c:pt idx="63">
                  <c:v>101.123641554372</c:v>
                </c:pt>
                <c:pt idx="64">
                  <c:v>108.00637208212</c:v>
                </c:pt>
                <c:pt idx="65">
                  <c:v>118.434600576596</c:v>
                </c:pt>
                <c:pt idx="66">
                  <c:v>125.301440515533</c:v>
                </c:pt>
                <c:pt idx="67">
                  <c:v>131.47775507719101</c:v>
                </c:pt>
                <c:pt idx="68">
                  <c:v>134.73529130809001</c:v>
                </c:pt>
                <c:pt idx="69">
                  <c:v>134.23458082025999</c:v>
                </c:pt>
                <c:pt idx="70">
                  <c:v>145.56060339833101</c:v>
                </c:pt>
                <c:pt idx="71">
                  <c:v>142.30647611603899</c:v>
                </c:pt>
                <c:pt idx="72">
                  <c:v>136.686562170326</c:v>
                </c:pt>
                <c:pt idx="73">
                  <c:v>130.84527084480899</c:v>
                </c:pt>
                <c:pt idx="74">
                  <c:v>130.89794103037801</c:v>
                </c:pt>
                <c:pt idx="75">
                  <c:v>133.33264660074201</c:v>
                </c:pt>
                <c:pt idx="76">
                  <c:v>139.353616532145</c:v>
                </c:pt>
                <c:pt idx="77">
                  <c:v>132.18868166116599</c:v>
                </c:pt>
                <c:pt idx="78">
                  <c:v>131.690872252921</c:v>
                </c:pt>
                <c:pt idx="79">
                  <c:v>126.59064982087899</c:v>
                </c:pt>
                <c:pt idx="80">
                  <c:v>120.10869844646599</c:v>
                </c:pt>
                <c:pt idx="81">
                  <c:v>126.47300687582</c:v>
                </c:pt>
                <c:pt idx="82">
                  <c:v>131.36642884957999</c:v>
                </c:pt>
                <c:pt idx="83">
                  <c:v>133.398314013911</c:v>
                </c:pt>
                <c:pt idx="84">
                  <c:v>135.960331079421</c:v>
                </c:pt>
                <c:pt idx="85">
                  <c:v>138.74764491515401</c:v>
                </c:pt>
                <c:pt idx="86">
                  <c:v>135.03129816263001</c:v>
                </c:pt>
                <c:pt idx="87">
                  <c:v>130.861450100816</c:v>
                </c:pt>
                <c:pt idx="88">
                  <c:v>132.36786834933699</c:v>
                </c:pt>
                <c:pt idx="89">
                  <c:v>139.49979636487001</c:v>
                </c:pt>
                <c:pt idx="90">
                  <c:v>142.68879600562801</c:v>
                </c:pt>
                <c:pt idx="91">
                  <c:v>139.49479177103601</c:v>
                </c:pt>
                <c:pt idx="92">
                  <c:v>135.84711385013</c:v>
                </c:pt>
                <c:pt idx="93">
                  <c:v>131.55470520977201</c:v>
                </c:pt>
                <c:pt idx="94">
                  <c:v>123.19704997304601</c:v>
                </c:pt>
                <c:pt idx="95">
                  <c:v>126.538922820639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C13-452A-9ADA-24375ECF0380}"/>
            </c:ext>
          </c:extLst>
        </c:ser>
        <c:ser>
          <c:idx val="7"/>
          <c:order val="5"/>
          <c:tx>
            <c:strRef>
              <c:f>'9.3'!$AR$52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7C9C7"/>
            </a:solidFill>
            <a:ln w="25400">
              <a:noFill/>
            </a:ln>
          </c:spPr>
          <c:cat>
            <c:numRef>
              <c:f>'9.3'!$AK$54:$AK$149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'9.3'!$AR$54:$AR$149</c:f>
              <c:numCache>
                <c:formatCode>#,##0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11.5738568890889</c:v>
                </c:pt>
                <c:pt idx="28">
                  <c:v>14.8538506139119</c:v>
                </c:pt>
                <c:pt idx="29">
                  <c:v>14.380396610895801</c:v>
                </c:pt>
                <c:pt idx="30">
                  <c:v>14.3932313982646</c:v>
                </c:pt>
                <c:pt idx="31">
                  <c:v>14.5737093461355</c:v>
                </c:pt>
                <c:pt idx="32">
                  <c:v>14.6273845392863</c:v>
                </c:pt>
                <c:pt idx="33">
                  <c:v>16.056111330032302</c:v>
                </c:pt>
                <c:pt idx="34">
                  <c:v>17.488653078715</c:v>
                </c:pt>
                <c:pt idx="35">
                  <c:v>19.5793128293355</c:v>
                </c:pt>
                <c:pt idx="36">
                  <c:v>22.945892678578701</c:v>
                </c:pt>
                <c:pt idx="37">
                  <c:v>25.8030354639689</c:v>
                </c:pt>
                <c:pt idx="38">
                  <c:v>31.4701012179057</c:v>
                </c:pt>
                <c:pt idx="39">
                  <c:v>35.360749692281097</c:v>
                </c:pt>
                <c:pt idx="40">
                  <c:v>39.9825525461833</c:v>
                </c:pt>
                <c:pt idx="41">
                  <c:v>45.848313201904297</c:v>
                </c:pt>
                <c:pt idx="42">
                  <c:v>52.345756660461397</c:v>
                </c:pt>
                <c:pt idx="43">
                  <c:v>56.676340998331703</c:v>
                </c:pt>
                <c:pt idx="44">
                  <c:v>63.411730979919398</c:v>
                </c:pt>
                <c:pt idx="45">
                  <c:v>67.532914774576795</c:v>
                </c:pt>
                <c:pt idx="46">
                  <c:v>72.50880762736</c:v>
                </c:pt>
                <c:pt idx="47">
                  <c:v>75.384385116577107</c:v>
                </c:pt>
                <c:pt idx="48">
                  <c:v>72.367095392863007</c:v>
                </c:pt>
                <c:pt idx="49">
                  <c:v>69.913477808634497</c:v>
                </c:pt>
                <c:pt idx="50">
                  <c:v>68.009040532430006</c:v>
                </c:pt>
                <c:pt idx="51">
                  <c:v>63.375981722513799</c:v>
                </c:pt>
                <c:pt idx="52">
                  <c:v>60.204322400411002</c:v>
                </c:pt>
                <c:pt idx="53">
                  <c:v>55.535512278238897</c:v>
                </c:pt>
                <c:pt idx="54">
                  <c:v>52.784755897521997</c:v>
                </c:pt>
                <c:pt idx="55">
                  <c:v>47.700686480204297</c:v>
                </c:pt>
                <c:pt idx="56">
                  <c:v>39.240479206085197</c:v>
                </c:pt>
                <c:pt idx="57">
                  <c:v>28.855325580596901</c:v>
                </c:pt>
                <c:pt idx="58">
                  <c:v>24.516953745524098</c:v>
                </c:pt>
                <c:pt idx="59">
                  <c:v>20.808878074646</c:v>
                </c:pt>
                <c:pt idx="60">
                  <c:v>18.282585445404099</c:v>
                </c:pt>
                <c:pt idx="61">
                  <c:v>16.966860970814999</c:v>
                </c:pt>
                <c:pt idx="62">
                  <c:v>15.6655544172923</c:v>
                </c:pt>
                <c:pt idx="63">
                  <c:v>15.1213653405507</c:v>
                </c:pt>
                <c:pt idx="64">
                  <c:v>14.731233011245701</c:v>
                </c:pt>
                <c:pt idx="65">
                  <c:v>14.913498421986899</c:v>
                </c:pt>
                <c:pt idx="66">
                  <c:v>15.0260194536845</c:v>
                </c:pt>
                <c:pt idx="67">
                  <c:v>2.02294511413574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C13-452A-9ADA-24375ECF0380}"/>
            </c:ext>
          </c:extLst>
        </c:ser>
        <c:ser>
          <c:idx val="4"/>
          <c:order val="6"/>
          <c:tx>
            <c:strRef>
              <c:f>'9.3'!$AP$52</c:f>
              <c:strCache>
                <c:ptCount val="1"/>
                <c:pt idx="0">
                  <c:v>VE</c:v>
                </c:pt>
              </c:strCache>
            </c:strRef>
          </c:tx>
          <c:spPr>
            <a:solidFill>
              <a:schemeClr val="accent3"/>
            </a:solidFill>
          </c:spPr>
          <c:cat>
            <c:numRef>
              <c:f>'9.3'!$AK$54:$AK$149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'9.3'!$AP$54:$AP$149</c:f>
              <c:numCache>
                <c:formatCode>#,##0</c:formatCode>
                <c:ptCount val="96"/>
                <c:pt idx="0">
                  <c:v>256.07873351587301</c:v>
                </c:pt>
                <c:pt idx="1">
                  <c:v>261.16489201656401</c:v>
                </c:pt>
                <c:pt idx="2">
                  <c:v>260.630998402545</c:v>
                </c:pt>
                <c:pt idx="3">
                  <c:v>250.22734287504201</c:v>
                </c:pt>
                <c:pt idx="4">
                  <c:v>188.42240071401901</c:v>
                </c:pt>
                <c:pt idx="5">
                  <c:v>186.0807620754</c:v>
                </c:pt>
                <c:pt idx="6">
                  <c:v>186.022807730843</c:v>
                </c:pt>
                <c:pt idx="7">
                  <c:v>185.99043114997599</c:v>
                </c:pt>
                <c:pt idx="8">
                  <c:v>182.24618174244901</c:v>
                </c:pt>
                <c:pt idx="9">
                  <c:v>181.88030673908699</c:v>
                </c:pt>
                <c:pt idx="10">
                  <c:v>181.862557214264</c:v>
                </c:pt>
                <c:pt idx="11">
                  <c:v>181.83413502495301</c:v>
                </c:pt>
                <c:pt idx="12">
                  <c:v>181.797191695577</c:v>
                </c:pt>
                <c:pt idx="13">
                  <c:v>181.745942383802</c:v>
                </c:pt>
                <c:pt idx="14">
                  <c:v>181.623647528861</c:v>
                </c:pt>
                <c:pt idx="15">
                  <c:v>181.54324340612499</c:v>
                </c:pt>
                <c:pt idx="16">
                  <c:v>178.200930757995</c:v>
                </c:pt>
                <c:pt idx="17">
                  <c:v>178.167936303446</c:v>
                </c:pt>
                <c:pt idx="18">
                  <c:v>178.13635523494199</c:v>
                </c:pt>
                <c:pt idx="19">
                  <c:v>183.769871479161</c:v>
                </c:pt>
                <c:pt idx="20">
                  <c:v>267.10825756814802</c:v>
                </c:pt>
                <c:pt idx="21">
                  <c:v>298.44491400080398</c:v>
                </c:pt>
                <c:pt idx="22">
                  <c:v>311.31739856744002</c:v>
                </c:pt>
                <c:pt idx="23">
                  <c:v>314.052923954074</c:v>
                </c:pt>
                <c:pt idx="24">
                  <c:v>362.84852252818899</c:v>
                </c:pt>
                <c:pt idx="25">
                  <c:v>369.026663528244</c:v>
                </c:pt>
                <c:pt idx="26">
                  <c:v>368.998848179155</c:v>
                </c:pt>
                <c:pt idx="27">
                  <c:v>372.13342507576499</c:v>
                </c:pt>
                <c:pt idx="28">
                  <c:v>402.85883562631</c:v>
                </c:pt>
                <c:pt idx="29">
                  <c:v>405.85326553199098</c:v>
                </c:pt>
                <c:pt idx="30">
                  <c:v>405.74977389716901</c:v>
                </c:pt>
                <c:pt idx="31">
                  <c:v>411.02439821396302</c:v>
                </c:pt>
                <c:pt idx="32">
                  <c:v>462.29868973918502</c:v>
                </c:pt>
                <c:pt idx="33">
                  <c:v>469.908117467007</c:v>
                </c:pt>
                <c:pt idx="34">
                  <c:v>470.030207099618</c:v>
                </c:pt>
                <c:pt idx="35">
                  <c:v>463.02462069985199</c:v>
                </c:pt>
                <c:pt idx="36">
                  <c:v>361.099443506223</c:v>
                </c:pt>
                <c:pt idx="37">
                  <c:v>354.50168242269899</c:v>
                </c:pt>
                <c:pt idx="38">
                  <c:v>348.98448751894398</c:v>
                </c:pt>
                <c:pt idx="39">
                  <c:v>343.10464710515498</c:v>
                </c:pt>
                <c:pt idx="40">
                  <c:v>270.95721891101601</c:v>
                </c:pt>
                <c:pt idx="41">
                  <c:v>262.68323052586197</c:v>
                </c:pt>
                <c:pt idx="42">
                  <c:v>262.84130137026</c:v>
                </c:pt>
                <c:pt idx="43">
                  <c:v>266.99044671077598</c:v>
                </c:pt>
                <c:pt idx="44">
                  <c:v>260.742446264352</c:v>
                </c:pt>
                <c:pt idx="45">
                  <c:v>259.965888278975</c:v>
                </c:pt>
                <c:pt idx="46">
                  <c:v>260.004912518639</c:v>
                </c:pt>
                <c:pt idx="47">
                  <c:v>261.35521145371001</c:v>
                </c:pt>
                <c:pt idx="48">
                  <c:v>256.80178143381198</c:v>
                </c:pt>
                <c:pt idx="49">
                  <c:v>259.86906967990399</c:v>
                </c:pt>
                <c:pt idx="50">
                  <c:v>258.22678902029799</c:v>
                </c:pt>
                <c:pt idx="51">
                  <c:v>261.64191808169602</c:v>
                </c:pt>
                <c:pt idx="52">
                  <c:v>321.29581908440201</c:v>
                </c:pt>
                <c:pt idx="53">
                  <c:v>338.89443598476299</c:v>
                </c:pt>
                <c:pt idx="54">
                  <c:v>329.41632213054498</c:v>
                </c:pt>
                <c:pt idx="55">
                  <c:v>325.128408981424</c:v>
                </c:pt>
                <c:pt idx="56">
                  <c:v>298.70891818440901</c:v>
                </c:pt>
                <c:pt idx="57">
                  <c:v>295.93847631474199</c:v>
                </c:pt>
                <c:pt idx="58">
                  <c:v>296.044587292632</c:v>
                </c:pt>
                <c:pt idx="59">
                  <c:v>297.28661489862202</c:v>
                </c:pt>
                <c:pt idx="60">
                  <c:v>304.69700565366998</c:v>
                </c:pt>
                <c:pt idx="61">
                  <c:v>304.68264009059402</c:v>
                </c:pt>
                <c:pt idx="62">
                  <c:v>304.74432815753499</c:v>
                </c:pt>
                <c:pt idx="63">
                  <c:v>313.62013654113201</c:v>
                </c:pt>
                <c:pt idx="64">
                  <c:v>429.405769490041</c:v>
                </c:pt>
                <c:pt idx="65">
                  <c:v>443.29612371139098</c:v>
                </c:pt>
                <c:pt idx="66">
                  <c:v>443.388608367931</c:v>
                </c:pt>
                <c:pt idx="67">
                  <c:v>444.96385083652899</c:v>
                </c:pt>
                <c:pt idx="68">
                  <c:v>473.27596595168302</c:v>
                </c:pt>
                <c:pt idx="69">
                  <c:v>476.02826219536303</c:v>
                </c:pt>
                <c:pt idx="70">
                  <c:v>476.20078356046798</c:v>
                </c:pt>
                <c:pt idx="71">
                  <c:v>469.88341355323797</c:v>
                </c:pt>
                <c:pt idx="72">
                  <c:v>376.32752072655001</c:v>
                </c:pt>
                <c:pt idx="73">
                  <c:v>364.24728482674197</c:v>
                </c:pt>
                <c:pt idx="74">
                  <c:v>361.99771488327298</c:v>
                </c:pt>
                <c:pt idx="75">
                  <c:v>365.53977947229299</c:v>
                </c:pt>
                <c:pt idx="76">
                  <c:v>403.40404736214401</c:v>
                </c:pt>
                <c:pt idx="77">
                  <c:v>408.89336292274999</c:v>
                </c:pt>
                <c:pt idx="78">
                  <c:v>408.523099912909</c:v>
                </c:pt>
                <c:pt idx="79">
                  <c:v>401.06460769182002</c:v>
                </c:pt>
                <c:pt idx="80">
                  <c:v>311.99454398763402</c:v>
                </c:pt>
                <c:pt idx="81">
                  <c:v>300.02997404084903</c:v>
                </c:pt>
                <c:pt idx="82">
                  <c:v>298.85116594585202</c:v>
                </c:pt>
                <c:pt idx="83">
                  <c:v>291.94309876977701</c:v>
                </c:pt>
                <c:pt idx="84">
                  <c:v>199.897229637999</c:v>
                </c:pt>
                <c:pt idx="85">
                  <c:v>194.156731876008</c:v>
                </c:pt>
                <c:pt idx="86">
                  <c:v>194.14590915648299</c:v>
                </c:pt>
                <c:pt idx="87">
                  <c:v>194.04545944619201</c:v>
                </c:pt>
                <c:pt idx="88">
                  <c:v>193.96892034399801</c:v>
                </c:pt>
                <c:pt idx="89">
                  <c:v>193.30687641856801</c:v>
                </c:pt>
                <c:pt idx="90">
                  <c:v>193.18816412762999</c:v>
                </c:pt>
                <c:pt idx="91">
                  <c:v>193.17237414505101</c:v>
                </c:pt>
                <c:pt idx="92">
                  <c:v>188.85168279716899</c:v>
                </c:pt>
                <c:pt idx="93">
                  <c:v>188.86705681836</c:v>
                </c:pt>
                <c:pt idx="94">
                  <c:v>188.85201380092701</c:v>
                </c:pt>
                <c:pt idx="95">
                  <c:v>192.27640545080601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C13-452A-9ADA-24375ECF0380}"/>
            </c:ext>
          </c:extLst>
        </c:ser>
        <c:ser>
          <c:idx val="5"/>
          <c:order val="7"/>
          <c:tx>
            <c:strRef>
              <c:f>'9.3'!$AQ$52</c:f>
              <c:strCache>
                <c:ptCount val="1"/>
                <c:pt idx="0">
                  <c:v>PVE</c:v>
                </c:pt>
              </c:strCache>
            </c:strRef>
          </c:tx>
          <c:spPr>
            <a:solidFill>
              <a:srgbClr val="F0948F"/>
            </a:solidFill>
          </c:spPr>
          <c:cat>
            <c:numRef>
              <c:f>'9.3'!$AK$54:$AK$149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'9.3'!$AQ$54:$AQ$149</c:f>
              <c:numCache>
                <c:formatCode>#,##0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95.944399500753704</c:v>
                </c:pt>
                <c:pt idx="31">
                  <c:v>111.26949205429599</c:v>
                </c:pt>
                <c:pt idx="32">
                  <c:v>310.52852589245998</c:v>
                </c:pt>
                <c:pt idx="33">
                  <c:v>408.80485820291602</c:v>
                </c:pt>
                <c:pt idx="34">
                  <c:v>399.74643355046601</c:v>
                </c:pt>
                <c:pt idx="35">
                  <c:v>349.18611007239798</c:v>
                </c:pt>
                <c:pt idx="36">
                  <c:v>195.36371516286599</c:v>
                </c:pt>
                <c:pt idx="37">
                  <c:v>47.111682755734499</c:v>
                </c:pt>
                <c:pt idx="38">
                  <c:v>0</c:v>
                </c:pt>
                <c:pt idx="39">
                  <c:v>0</c:v>
                </c:pt>
                <c:pt idx="40">
                  <c:v>85.132097186690601</c:v>
                </c:pt>
                <c:pt idx="41">
                  <c:v>94.065713378481306</c:v>
                </c:pt>
                <c:pt idx="42">
                  <c:v>88.357395925567999</c:v>
                </c:pt>
                <c:pt idx="43">
                  <c:v>69.025316210811098</c:v>
                </c:pt>
                <c:pt idx="44">
                  <c:v>59.894635228657499</c:v>
                </c:pt>
                <c:pt idx="45">
                  <c:v>59.158925441768702</c:v>
                </c:pt>
                <c:pt idx="46">
                  <c:v>11.797627268202399</c:v>
                </c:pt>
                <c:pt idx="47">
                  <c:v>0</c:v>
                </c:pt>
                <c:pt idx="48">
                  <c:v>124.58675271564999</c:v>
                </c:pt>
                <c:pt idx="49">
                  <c:v>144.12968319373701</c:v>
                </c:pt>
                <c:pt idx="50">
                  <c:v>135.69941739184199</c:v>
                </c:pt>
                <c:pt idx="51">
                  <c:v>119.049477701044</c:v>
                </c:pt>
                <c:pt idx="52">
                  <c:v>118.04940830101</c:v>
                </c:pt>
                <c:pt idx="53">
                  <c:v>118.661395645976</c:v>
                </c:pt>
                <c:pt idx="54">
                  <c:v>117.77941011065499</c:v>
                </c:pt>
                <c:pt idx="55">
                  <c:v>268.128210423854</c:v>
                </c:pt>
                <c:pt idx="56">
                  <c:v>261.661990714409</c:v>
                </c:pt>
                <c:pt idx="57">
                  <c:v>266.74724062472899</c:v>
                </c:pt>
                <c:pt idx="58">
                  <c:v>289.39001262641699</c:v>
                </c:pt>
                <c:pt idx="59">
                  <c:v>290.53956070324</c:v>
                </c:pt>
                <c:pt idx="60">
                  <c:v>323.055288449719</c:v>
                </c:pt>
                <c:pt idx="61">
                  <c:v>347.56360910474802</c:v>
                </c:pt>
                <c:pt idx="62">
                  <c:v>332.57353153103799</c:v>
                </c:pt>
                <c:pt idx="63">
                  <c:v>318.39141581404198</c:v>
                </c:pt>
                <c:pt idx="64">
                  <c:v>314.88366450011398</c:v>
                </c:pt>
                <c:pt idx="65">
                  <c:v>335.90393152485302</c:v>
                </c:pt>
                <c:pt idx="66">
                  <c:v>324.95368729049801</c:v>
                </c:pt>
                <c:pt idx="67">
                  <c:v>313.28086522540002</c:v>
                </c:pt>
                <c:pt idx="68">
                  <c:v>309.37897581098701</c:v>
                </c:pt>
                <c:pt idx="69">
                  <c:v>318.59505209526299</c:v>
                </c:pt>
                <c:pt idx="70">
                  <c:v>305.148648670966</c:v>
                </c:pt>
                <c:pt idx="71">
                  <c:v>297.57477905657601</c:v>
                </c:pt>
                <c:pt idx="72">
                  <c:v>335.20636971223701</c:v>
                </c:pt>
                <c:pt idx="73">
                  <c:v>353.840973814297</c:v>
                </c:pt>
                <c:pt idx="74">
                  <c:v>366.34666550317399</c:v>
                </c:pt>
                <c:pt idx="75">
                  <c:v>363.52862379070802</c:v>
                </c:pt>
                <c:pt idx="76">
                  <c:v>410.84247993486503</c:v>
                </c:pt>
                <c:pt idx="77">
                  <c:v>424.01585213447601</c:v>
                </c:pt>
                <c:pt idx="78">
                  <c:v>422.11733702403899</c:v>
                </c:pt>
                <c:pt idx="79">
                  <c:v>417.36057896485801</c:v>
                </c:pt>
                <c:pt idx="80">
                  <c:v>314.38426828088598</c:v>
                </c:pt>
                <c:pt idx="81">
                  <c:v>297.29231996641602</c:v>
                </c:pt>
                <c:pt idx="82">
                  <c:v>340.86997095757499</c:v>
                </c:pt>
                <c:pt idx="83">
                  <c:v>340.35103341735203</c:v>
                </c:pt>
                <c:pt idx="84">
                  <c:v>34.933062623994097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30.0736266176052</c:v>
                </c:pt>
                <c:pt idx="89">
                  <c:v>44.374989710275699</c:v>
                </c:pt>
                <c:pt idx="90">
                  <c:v>44.325385165476902</c:v>
                </c:pt>
                <c:pt idx="91">
                  <c:v>31.860847422438901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C13-452A-9ADA-24375ECF0380}"/>
            </c:ext>
          </c:extLst>
        </c:ser>
        <c:ser>
          <c:idx val="10"/>
          <c:order val="10"/>
          <c:tx>
            <c:strRef>
              <c:f>'9.3'!$AZ$53</c:f>
              <c:strCache>
                <c:ptCount val="1"/>
                <c:pt idx="0">
                  <c:v>+</c:v>
                </c:pt>
              </c:strCache>
            </c:strRef>
          </c:tx>
          <c:spPr>
            <a:solidFill>
              <a:schemeClr val="tx1"/>
            </a:solidFill>
            <a:ln w="25400">
              <a:noFill/>
            </a:ln>
          </c:spPr>
          <c:cat>
            <c:numRef>
              <c:f>'9.3'!$AK$54:$AK$149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'9.3'!$AZ$54:$AZ$149</c:f>
              <c:numCache>
                <c:formatCode>#,##0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CC13-452A-9ADA-24375ECF03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9771392"/>
        <c:axId val="169772928"/>
      </c:areaChart>
      <c:areaChart>
        <c:grouping val="stacked"/>
        <c:varyColors val="0"/>
        <c:ser>
          <c:idx val="8"/>
          <c:order val="8"/>
          <c:tx>
            <c:strRef>
              <c:f>'9.3'!$AT$52</c:f>
              <c:strCache>
                <c:ptCount val="1"/>
                <c:pt idx="0">
                  <c:v>Přeshraniční saldo</c:v>
                </c:pt>
              </c:strCache>
            </c:strRef>
          </c:tx>
          <c:spPr>
            <a:solidFill>
              <a:schemeClr val="tx1"/>
            </a:solidFill>
          </c:spPr>
          <c:cat>
            <c:numLit>
              <c:formatCode>h:mm;@</c:formatCode>
              <c:ptCount val="24"/>
              <c:pt idx="0">
                <c:v>0</c:v>
              </c:pt>
              <c:pt idx="1">
                <c:v>4.1666666666666664E-2</c:v>
              </c:pt>
              <c:pt idx="2">
                <c:v>8.3333333333333301E-2</c:v>
              </c:pt>
              <c:pt idx="3">
                <c:v>0.125</c:v>
              </c:pt>
              <c:pt idx="4">
                <c:v>0.16666666666666699</c:v>
              </c:pt>
              <c:pt idx="5">
                <c:v>0.20833333333333301</c:v>
              </c:pt>
              <c:pt idx="6">
                <c:v>0.25</c:v>
              </c:pt>
              <c:pt idx="7">
                <c:v>0.29166666666666702</c:v>
              </c:pt>
              <c:pt idx="8">
                <c:v>0.33333333333333298</c:v>
              </c:pt>
              <c:pt idx="9">
                <c:v>0.375</c:v>
              </c:pt>
              <c:pt idx="10">
                <c:v>0.41666666666666702</c:v>
              </c:pt>
              <c:pt idx="11">
                <c:v>0.45833333333333298</c:v>
              </c:pt>
              <c:pt idx="12">
                <c:v>0.5</c:v>
              </c:pt>
              <c:pt idx="13">
                <c:v>0.54166666666666696</c:v>
              </c:pt>
              <c:pt idx="14">
                <c:v>0.58333333333333304</c:v>
              </c:pt>
              <c:pt idx="15">
                <c:v>0.625</c:v>
              </c:pt>
              <c:pt idx="16">
                <c:v>0.66666666666666696</c:v>
              </c:pt>
              <c:pt idx="17">
                <c:v>0.70833333333333304</c:v>
              </c:pt>
              <c:pt idx="18">
                <c:v>0.75</c:v>
              </c:pt>
              <c:pt idx="19">
                <c:v>0.79166666666666696</c:v>
              </c:pt>
              <c:pt idx="20">
                <c:v>0.83333333333333304</c:v>
              </c:pt>
              <c:pt idx="21">
                <c:v>0.875</c:v>
              </c:pt>
              <c:pt idx="22">
                <c:v>0.91666666666666696</c:v>
              </c:pt>
              <c:pt idx="23">
                <c:v>0.95833333333333304</c:v>
              </c:pt>
            </c:numLit>
          </c:cat>
          <c:val>
            <c:numRef>
              <c:f>'9.3'!$BA$54:$BA$149</c:f>
              <c:numCache>
                <c:formatCode>#,##0</c:formatCode>
                <c:ptCount val="96"/>
                <c:pt idx="0">
                  <c:v>-2203.5182727102401</c:v>
                </c:pt>
                <c:pt idx="1">
                  <c:v>-2241.31838549126</c:v>
                </c:pt>
                <c:pt idx="2">
                  <c:v>-2174.0264133532901</c:v>
                </c:pt>
                <c:pt idx="3">
                  <c:v>-2062.08133183572</c:v>
                </c:pt>
                <c:pt idx="4">
                  <c:v>-1625.78804649414</c:v>
                </c:pt>
                <c:pt idx="5">
                  <c:v>-1395.0499091316799</c:v>
                </c:pt>
                <c:pt idx="6">
                  <c:v>-1169.57230245446</c:v>
                </c:pt>
                <c:pt idx="7">
                  <c:v>-1138.6553994919</c:v>
                </c:pt>
                <c:pt idx="8">
                  <c:v>-1228.27636582228</c:v>
                </c:pt>
                <c:pt idx="9">
                  <c:v>-1253.4508308751399</c:v>
                </c:pt>
                <c:pt idx="10">
                  <c:v>-1274.4037943723699</c:v>
                </c:pt>
                <c:pt idx="11">
                  <c:v>-1257.1572511545601</c:v>
                </c:pt>
                <c:pt idx="12">
                  <c:v>-1232.8742193542</c:v>
                </c:pt>
                <c:pt idx="13">
                  <c:v>-1237.9950895101299</c:v>
                </c:pt>
                <c:pt idx="14">
                  <c:v>-1267.8983851092401</c:v>
                </c:pt>
                <c:pt idx="15">
                  <c:v>-1261.58284316966</c:v>
                </c:pt>
                <c:pt idx="16">
                  <c:v>-1156.45805379322</c:v>
                </c:pt>
                <c:pt idx="17">
                  <c:v>-1091.9434056272501</c:v>
                </c:pt>
                <c:pt idx="18">
                  <c:v>-1047.31635873144</c:v>
                </c:pt>
                <c:pt idx="19">
                  <c:v>-1119.92239132553</c:v>
                </c:pt>
                <c:pt idx="20">
                  <c:v>-1633.8157451796701</c:v>
                </c:pt>
                <c:pt idx="21">
                  <c:v>-1688.9774756603299</c:v>
                </c:pt>
                <c:pt idx="22">
                  <c:v>-1606.99928395336</c:v>
                </c:pt>
                <c:pt idx="23">
                  <c:v>-1556.0986203381301</c:v>
                </c:pt>
                <c:pt idx="24">
                  <c:v>-1278.6170581296501</c:v>
                </c:pt>
                <c:pt idx="25">
                  <c:v>-1344.55206987666</c:v>
                </c:pt>
                <c:pt idx="26">
                  <c:v>-1131.69694315586</c:v>
                </c:pt>
                <c:pt idx="27">
                  <c:v>-989.67024357216201</c:v>
                </c:pt>
                <c:pt idx="28">
                  <c:v>-933.28802556004405</c:v>
                </c:pt>
                <c:pt idx="29">
                  <c:v>-949.11060762691</c:v>
                </c:pt>
                <c:pt idx="30">
                  <c:v>-1020.77990703674</c:v>
                </c:pt>
                <c:pt idx="31">
                  <c:v>-996.52790825648299</c:v>
                </c:pt>
                <c:pt idx="32">
                  <c:v>-1188.6890010030099</c:v>
                </c:pt>
                <c:pt idx="33">
                  <c:v>-1197.3213063328201</c:v>
                </c:pt>
                <c:pt idx="34">
                  <c:v>-1179.53436354257</c:v>
                </c:pt>
                <c:pt idx="35">
                  <c:v>-1115.1263132833001</c:v>
                </c:pt>
                <c:pt idx="36">
                  <c:v>-846.43961164599102</c:v>
                </c:pt>
                <c:pt idx="37">
                  <c:v>-736.45498685170696</c:v>
                </c:pt>
                <c:pt idx="38">
                  <c:v>-706.74066316329595</c:v>
                </c:pt>
                <c:pt idx="39">
                  <c:v>-695.81477170780795</c:v>
                </c:pt>
                <c:pt idx="40">
                  <c:v>-722.674582855631</c:v>
                </c:pt>
                <c:pt idx="41">
                  <c:v>-851.93380927253804</c:v>
                </c:pt>
                <c:pt idx="42">
                  <c:v>-950.29687048884603</c:v>
                </c:pt>
                <c:pt idx="43">
                  <c:v>-966.63074524060198</c:v>
                </c:pt>
                <c:pt idx="44">
                  <c:v>-963.63773819724395</c:v>
                </c:pt>
                <c:pt idx="45">
                  <c:v>-988.73922113217202</c:v>
                </c:pt>
                <c:pt idx="46">
                  <c:v>-961.95244781686404</c:v>
                </c:pt>
                <c:pt idx="47">
                  <c:v>-978.15985445553304</c:v>
                </c:pt>
                <c:pt idx="48">
                  <c:v>-1088.74682945369</c:v>
                </c:pt>
                <c:pt idx="49">
                  <c:v>-1034.40686910461</c:v>
                </c:pt>
                <c:pt idx="50">
                  <c:v>-1102.0354329080401</c:v>
                </c:pt>
                <c:pt idx="51">
                  <c:v>-960.142722905504</c:v>
                </c:pt>
                <c:pt idx="52">
                  <c:v>-967.14963898581595</c:v>
                </c:pt>
                <c:pt idx="53">
                  <c:v>-970.89328854236396</c:v>
                </c:pt>
                <c:pt idx="54">
                  <c:v>-1061.4158043008199</c:v>
                </c:pt>
                <c:pt idx="55">
                  <c:v>-1292.37449976024</c:v>
                </c:pt>
                <c:pt idx="56">
                  <c:v>-1255.44041438403</c:v>
                </c:pt>
                <c:pt idx="57">
                  <c:v>-1240.17872689518</c:v>
                </c:pt>
                <c:pt idx="58">
                  <c:v>-1276.6273233954701</c:v>
                </c:pt>
                <c:pt idx="59">
                  <c:v>-1286.75858965783</c:v>
                </c:pt>
                <c:pt idx="60">
                  <c:v>-1289.2270399670499</c:v>
                </c:pt>
                <c:pt idx="61">
                  <c:v>-1313.0961761245801</c:v>
                </c:pt>
                <c:pt idx="62">
                  <c:v>-1250.48414897002</c:v>
                </c:pt>
                <c:pt idx="63">
                  <c:v>-1106.50697353178</c:v>
                </c:pt>
                <c:pt idx="64">
                  <c:v>-1240.2527078959099</c:v>
                </c:pt>
                <c:pt idx="65">
                  <c:v>-1179.0910744800899</c:v>
                </c:pt>
                <c:pt idx="66">
                  <c:v>-1189.46238302336</c:v>
                </c:pt>
                <c:pt idx="67">
                  <c:v>-1256.9551823383599</c:v>
                </c:pt>
                <c:pt idx="68">
                  <c:v>-1290.5996322768201</c:v>
                </c:pt>
                <c:pt idx="69">
                  <c:v>-1418.2833260325699</c:v>
                </c:pt>
                <c:pt idx="70">
                  <c:v>-1414.4835440383999</c:v>
                </c:pt>
                <c:pt idx="71">
                  <c:v>-1383.01222530736</c:v>
                </c:pt>
                <c:pt idx="72">
                  <c:v>-1395.5719228932801</c:v>
                </c:pt>
                <c:pt idx="73">
                  <c:v>-1457.2635054185</c:v>
                </c:pt>
                <c:pt idx="74">
                  <c:v>-1555.38962845182</c:v>
                </c:pt>
                <c:pt idx="75">
                  <c:v>-1619.10874407296</c:v>
                </c:pt>
                <c:pt idx="76">
                  <c:v>-1736.9430077402001</c:v>
                </c:pt>
                <c:pt idx="77">
                  <c:v>-1701.8499628479599</c:v>
                </c:pt>
                <c:pt idx="78">
                  <c:v>-1677.5680771760699</c:v>
                </c:pt>
                <c:pt idx="79">
                  <c:v>-1692.19840706383</c:v>
                </c:pt>
                <c:pt idx="80">
                  <c:v>-1431.0165347337099</c:v>
                </c:pt>
                <c:pt idx="81">
                  <c:v>-1187.1847233078499</c:v>
                </c:pt>
                <c:pt idx="82">
                  <c:v>-1101.9421905816801</c:v>
                </c:pt>
                <c:pt idx="83">
                  <c:v>-1195.16941033894</c:v>
                </c:pt>
                <c:pt idx="84">
                  <c:v>-837.31011737881602</c:v>
                </c:pt>
                <c:pt idx="85">
                  <c:v>-914.11275507127198</c:v>
                </c:pt>
                <c:pt idx="86">
                  <c:v>-1044.7955128409501</c:v>
                </c:pt>
                <c:pt idx="87">
                  <c:v>-1171.4962701085899</c:v>
                </c:pt>
                <c:pt idx="88">
                  <c:v>-1269.7061162346199</c:v>
                </c:pt>
                <c:pt idx="89">
                  <c:v>-1353.6656456928999</c:v>
                </c:pt>
                <c:pt idx="90">
                  <c:v>-1402.95038755732</c:v>
                </c:pt>
                <c:pt idx="91">
                  <c:v>-1399.07016963056</c:v>
                </c:pt>
                <c:pt idx="92">
                  <c:v>-1653.6676851401201</c:v>
                </c:pt>
                <c:pt idx="93">
                  <c:v>-1784.4823790107901</c:v>
                </c:pt>
                <c:pt idx="94">
                  <c:v>-1904.60758634084</c:v>
                </c:pt>
                <c:pt idx="95">
                  <c:v>-1877.9609431491399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CC13-452A-9ADA-24375ECF0380}"/>
            </c:ext>
          </c:extLst>
        </c:ser>
        <c:ser>
          <c:idx val="9"/>
          <c:order val="9"/>
          <c:tx>
            <c:strRef>
              <c:f>'9.3'!$AU$52</c:f>
              <c:strCache>
                <c:ptCount val="1"/>
                <c:pt idx="0">
                  <c:v>Čerpání PVE</c:v>
                </c:pt>
              </c:strCache>
            </c:strRef>
          </c:tx>
          <c:spPr>
            <a:solidFill>
              <a:srgbClr val="646363"/>
            </a:solidFill>
            <a:ln w="25400">
              <a:noFill/>
            </a:ln>
          </c:spPr>
          <c:cat>
            <c:numLit>
              <c:formatCode>h:mm;@</c:formatCode>
              <c:ptCount val="24"/>
              <c:pt idx="0">
                <c:v>0</c:v>
              </c:pt>
              <c:pt idx="1">
                <c:v>4.1666666666666664E-2</c:v>
              </c:pt>
              <c:pt idx="2">
                <c:v>8.3333333333333301E-2</c:v>
              </c:pt>
              <c:pt idx="3">
                <c:v>0.125</c:v>
              </c:pt>
              <c:pt idx="4">
                <c:v>0.16666666666666699</c:v>
              </c:pt>
              <c:pt idx="5">
                <c:v>0.20833333333333301</c:v>
              </c:pt>
              <c:pt idx="6">
                <c:v>0.25</c:v>
              </c:pt>
              <c:pt idx="7">
                <c:v>0.29166666666666702</c:v>
              </c:pt>
              <c:pt idx="8">
                <c:v>0.33333333333333298</c:v>
              </c:pt>
              <c:pt idx="9">
                <c:v>0.375</c:v>
              </c:pt>
              <c:pt idx="10">
                <c:v>0.41666666666666702</c:v>
              </c:pt>
              <c:pt idx="11">
                <c:v>0.45833333333333298</c:v>
              </c:pt>
              <c:pt idx="12">
                <c:v>0.5</c:v>
              </c:pt>
              <c:pt idx="13">
                <c:v>0.54166666666666696</c:v>
              </c:pt>
              <c:pt idx="14">
                <c:v>0.58333333333333304</c:v>
              </c:pt>
              <c:pt idx="15">
                <c:v>0.625</c:v>
              </c:pt>
              <c:pt idx="16">
                <c:v>0.66666666666666696</c:v>
              </c:pt>
              <c:pt idx="17">
                <c:v>0.70833333333333304</c:v>
              </c:pt>
              <c:pt idx="18">
                <c:v>0.75</c:v>
              </c:pt>
              <c:pt idx="19">
                <c:v>0.79166666666666696</c:v>
              </c:pt>
              <c:pt idx="20">
                <c:v>0.83333333333333304</c:v>
              </c:pt>
              <c:pt idx="21">
                <c:v>0.875</c:v>
              </c:pt>
              <c:pt idx="22">
                <c:v>0.91666666666666696</c:v>
              </c:pt>
              <c:pt idx="23">
                <c:v>0.95833333333333304</c:v>
              </c:pt>
            </c:numLit>
          </c:cat>
          <c:val>
            <c:numRef>
              <c:f>'9.3'!$AU$54:$AU$149</c:f>
              <c:numCache>
                <c:formatCode>#,##0</c:formatCode>
                <c:ptCount val="96"/>
                <c:pt idx="0">
                  <c:v>-44.9160713877543</c:v>
                </c:pt>
                <c:pt idx="1">
                  <c:v>-51.840925879422699</c:v>
                </c:pt>
                <c:pt idx="2">
                  <c:v>-51.545657416668803</c:v>
                </c:pt>
                <c:pt idx="3">
                  <c:v>-51.624983360219197</c:v>
                </c:pt>
                <c:pt idx="4">
                  <c:v>-381.44607200065002</c:v>
                </c:pt>
                <c:pt idx="5">
                  <c:v>-682.35640908815105</c:v>
                </c:pt>
                <c:pt idx="6">
                  <c:v>-965.10742222813201</c:v>
                </c:pt>
                <c:pt idx="7">
                  <c:v>-989.208557372531</c:v>
                </c:pt>
                <c:pt idx="8">
                  <c:v>-985.18132649518805</c:v>
                </c:pt>
                <c:pt idx="9">
                  <c:v>-985.95299121794801</c:v>
                </c:pt>
                <c:pt idx="10">
                  <c:v>-982.30866186296305</c:v>
                </c:pt>
                <c:pt idx="11">
                  <c:v>-981.78668168608499</c:v>
                </c:pt>
                <c:pt idx="12">
                  <c:v>-978.22543168405798</c:v>
                </c:pt>
                <c:pt idx="13">
                  <c:v>-977.49224676810695</c:v>
                </c:pt>
                <c:pt idx="14">
                  <c:v>-974.18677647403604</c:v>
                </c:pt>
                <c:pt idx="15">
                  <c:v>-973.70348091451899</c:v>
                </c:pt>
                <c:pt idx="16">
                  <c:v>-971.26712010839401</c:v>
                </c:pt>
                <c:pt idx="17">
                  <c:v>-967.27407211244599</c:v>
                </c:pt>
                <c:pt idx="18">
                  <c:v>-895.05417203815796</c:v>
                </c:pt>
                <c:pt idx="19">
                  <c:v>-741.31707054118101</c:v>
                </c:pt>
                <c:pt idx="20">
                  <c:v>-169.44552206501501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CC13-452A-9ADA-24375ECF03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9784448"/>
        <c:axId val="169774464"/>
      </c:areaChart>
      <c:catAx>
        <c:axId val="169771392"/>
        <c:scaling>
          <c:orientation val="minMax"/>
        </c:scaling>
        <c:delete val="0"/>
        <c:axPos val="b"/>
        <c:numFmt formatCode="h:mm;@" sourceLinked="1"/>
        <c:majorTickMark val="none"/>
        <c:minorTickMark val="none"/>
        <c:tickLblPos val="low"/>
        <c:txPr>
          <a:bodyPr rot="-5400000" vert="horz"/>
          <a:lstStyle/>
          <a:p>
            <a:pPr>
              <a:defRPr sz="900"/>
            </a:pPr>
            <a:endParaRPr lang="cs-CZ"/>
          </a:p>
        </c:txPr>
        <c:crossAx val="169772928"/>
        <c:crosses val="autoZero"/>
        <c:auto val="1"/>
        <c:lblAlgn val="ctr"/>
        <c:lblOffset val="100"/>
        <c:tickLblSkip val="4"/>
        <c:tickMarkSkip val="4"/>
        <c:noMultiLvlLbl val="0"/>
      </c:catAx>
      <c:valAx>
        <c:axId val="169772928"/>
        <c:scaling>
          <c:orientation val="minMax"/>
          <c:max val="14000"/>
          <c:min val="-4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9771392"/>
        <c:crosses val="autoZero"/>
        <c:crossBetween val="midCat"/>
        <c:majorUnit val="2000"/>
      </c:valAx>
      <c:valAx>
        <c:axId val="169774464"/>
        <c:scaling>
          <c:orientation val="minMax"/>
          <c:max val="10000"/>
          <c:min val="-2000"/>
        </c:scaling>
        <c:delete val="1"/>
        <c:axPos val="r"/>
        <c:numFmt formatCode="#,##0" sourceLinked="1"/>
        <c:majorTickMark val="out"/>
        <c:minorTickMark val="none"/>
        <c:tickLblPos val="nextTo"/>
        <c:crossAx val="169784448"/>
        <c:crosses val="max"/>
        <c:crossBetween val="midCat"/>
      </c:valAx>
      <c:catAx>
        <c:axId val="169784448"/>
        <c:scaling>
          <c:orientation val="minMax"/>
        </c:scaling>
        <c:delete val="1"/>
        <c:axPos val="b"/>
        <c:numFmt formatCode="h:mm;@" sourceLinked="1"/>
        <c:majorTickMark val="out"/>
        <c:minorTickMark val="none"/>
        <c:tickLblPos val="nextTo"/>
        <c:crossAx val="169774464"/>
        <c:crosses val="autoZero"/>
        <c:auto val="1"/>
        <c:lblAlgn val="ctr"/>
        <c:lblOffset val="100"/>
        <c:noMultiLvlLbl val="0"/>
      </c:catAx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80284533601559338"/>
          <c:y val="0.1047461831630697"/>
          <c:w val="0.19493613969086698"/>
          <c:h val="0.73036285321245742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en-US" sz="1000">
                <a:solidFill>
                  <a:srgbClr val="233060"/>
                </a:solidFill>
              </a:rPr>
              <a:t>Zatížení brutto ve dni m</a:t>
            </a:r>
            <a:r>
              <a:rPr lang="cs-CZ" sz="1000">
                <a:solidFill>
                  <a:srgbClr val="233060"/>
                </a:solidFill>
              </a:rPr>
              <a:t>in</a:t>
            </a:r>
            <a:r>
              <a:rPr lang="en-US" sz="1000">
                <a:solidFill>
                  <a:srgbClr val="233060"/>
                </a:solidFill>
              </a:rPr>
              <a:t>ima</a:t>
            </a:r>
            <a:r>
              <a:rPr lang="cs-CZ" sz="1000">
                <a:solidFill>
                  <a:srgbClr val="233060"/>
                </a:solidFill>
              </a:rPr>
              <a:t> (MW)</a:t>
            </a:r>
            <a:endParaRPr lang="en-US" sz="1000">
              <a:solidFill>
                <a:srgbClr val="233060"/>
              </a:solidFill>
            </a:endParaRPr>
          </a:p>
        </c:rich>
      </c:tx>
      <c:layout>
        <c:manualLayout>
          <c:xMode val="edge"/>
          <c:yMode val="edge"/>
          <c:x val="1.2713524870985378E-3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7775777103176827E-2"/>
          <c:y val="0.12665593417404525"/>
          <c:w val="0.71371310811430433"/>
          <c:h val="0.70608890081388065"/>
        </c:manualLayout>
      </c:layout>
      <c:areaChart>
        <c:grouping val="stacked"/>
        <c:varyColors val="0"/>
        <c:ser>
          <c:idx val="0"/>
          <c:order val="0"/>
          <c:tx>
            <c:strRef>
              <c:f>'9.4'!$B$52</c:f>
              <c:strCache>
                <c:ptCount val="1"/>
                <c:pt idx="0">
                  <c:v>JE</c:v>
                </c:pt>
              </c:strCache>
            </c:strRef>
          </c:tx>
          <c:spPr>
            <a:solidFill>
              <a:schemeClr val="accent1"/>
            </a:solidFill>
          </c:spPr>
          <c:cat>
            <c:numRef>
              <c:f>'9.4'!$A$54:$A$149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'9.4'!$B$54:$B$149</c:f>
              <c:numCache>
                <c:formatCode>#,##0</c:formatCode>
                <c:ptCount val="96"/>
                <c:pt idx="0">
                  <c:v>2991.3991022499199</c:v>
                </c:pt>
                <c:pt idx="1">
                  <c:v>2994.4064154131802</c:v>
                </c:pt>
                <c:pt idx="2">
                  <c:v>2996.3668098181602</c:v>
                </c:pt>
                <c:pt idx="3">
                  <c:v>2997.5270664979498</c:v>
                </c:pt>
                <c:pt idx="4">
                  <c:v>3003.98222558219</c:v>
                </c:pt>
                <c:pt idx="5">
                  <c:v>3004.5894926712599</c:v>
                </c:pt>
                <c:pt idx="6">
                  <c:v>3004.2758316849199</c:v>
                </c:pt>
                <c:pt idx="7">
                  <c:v>3003.9622032816601</c:v>
                </c:pt>
                <c:pt idx="8">
                  <c:v>3003.5484470841802</c:v>
                </c:pt>
                <c:pt idx="9">
                  <c:v>3004.40262872729</c:v>
                </c:pt>
                <c:pt idx="10">
                  <c:v>3002.87451502052</c:v>
                </c:pt>
                <c:pt idx="11">
                  <c:v>3004.1890629520899</c:v>
                </c:pt>
                <c:pt idx="12">
                  <c:v>3004.71624083901</c:v>
                </c:pt>
                <c:pt idx="13">
                  <c:v>3005.6371200397898</c:v>
                </c:pt>
                <c:pt idx="14">
                  <c:v>3006.6313926204898</c:v>
                </c:pt>
                <c:pt idx="15">
                  <c:v>3008.0527641684998</c:v>
                </c:pt>
                <c:pt idx="16">
                  <c:v>3009.1004241201199</c:v>
                </c:pt>
                <c:pt idx="17">
                  <c:v>3010.4550492358298</c:v>
                </c:pt>
                <c:pt idx="18">
                  <c:v>3010.41500463477</c:v>
                </c:pt>
                <c:pt idx="19">
                  <c:v>3011.4827194699901</c:v>
                </c:pt>
                <c:pt idx="20">
                  <c:v>3010.5885258088902</c:v>
                </c:pt>
                <c:pt idx="21">
                  <c:v>3007.9393261875198</c:v>
                </c:pt>
                <c:pt idx="22">
                  <c:v>3006.2109894753999</c:v>
                </c:pt>
                <c:pt idx="23">
                  <c:v>3004.70288177763</c:v>
                </c:pt>
                <c:pt idx="24">
                  <c:v>3004.6562065204798</c:v>
                </c:pt>
                <c:pt idx="25">
                  <c:v>3004.5427359564201</c:v>
                </c:pt>
                <c:pt idx="26">
                  <c:v>3005.8773550631399</c:v>
                </c:pt>
                <c:pt idx="27">
                  <c:v>3007.2986940280798</c:v>
                </c:pt>
                <c:pt idx="28">
                  <c:v>3007.6590465631002</c:v>
                </c:pt>
                <c:pt idx="29">
                  <c:v>3008.2062141674801</c:v>
                </c:pt>
                <c:pt idx="30">
                  <c:v>3007.9993605060499</c:v>
                </c:pt>
                <c:pt idx="31">
                  <c:v>3008.5599034633501</c:v>
                </c:pt>
                <c:pt idx="32">
                  <c:v>3008.3997250590701</c:v>
                </c:pt>
                <c:pt idx="33">
                  <c:v>3008.0260623372801</c:v>
                </c:pt>
                <c:pt idx="34">
                  <c:v>3007.3187326201501</c:v>
                </c:pt>
                <c:pt idx="35">
                  <c:v>3005.7372641255502</c:v>
                </c:pt>
                <c:pt idx="36">
                  <c:v>3002.34067389444</c:v>
                </c:pt>
                <c:pt idx="37">
                  <c:v>3002.5741968040202</c:v>
                </c:pt>
                <c:pt idx="38">
                  <c:v>3001.13286812162</c:v>
                </c:pt>
                <c:pt idx="39">
                  <c:v>3000.8992963374299</c:v>
                </c:pt>
                <c:pt idx="40">
                  <c:v>3000.5923637564001</c:v>
                </c:pt>
                <c:pt idx="41">
                  <c:v>2999.3711826306599</c:v>
                </c:pt>
                <c:pt idx="42">
                  <c:v>2998.82396615166</c:v>
                </c:pt>
                <c:pt idx="43">
                  <c:v>2997.6628845106102</c:v>
                </c:pt>
                <c:pt idx="44">
                  <c:v>2994.1261870503699</c:v>
                </c:pt>
                <c:pt idx="45">
                  <c:v>2990.2491593556501</c:v>
                </c:pt>
                <c:pt idx="46">
                  <c:v>2987.1061469177398</c:v>
                </c:pt>
                <c:pt idx="47">
                  <c:v>2985.3044494087799</c:v>
                </c:pt>
                <c:pt idx="48">
                  <c:v>2981.1137933107898</c:v>
                </c:pt>
                <c:pt idx="49">
                  <c:v>2979.6791115760102</c:v>
                </c:pt>
                <c:pt idx="50">
                  <c:v>2978.4179347238201</c:v>
                </c:pt>
                <c:pt idx="51">
                  <c:v>2977.44363556904</c:v>
                </c:pt>
                <c:pt idx="52">
                  <c:v>2976.7096040206902</c:v>
                </c:pt>
                <c:pt idx="53">
                  <c:v>2976.5561214386298</c:v>
                </c:pt>
                <c:pt idx="54">
                  <c:v>2975.5084777785601</c:v>
                </c:pt>
                <c:pt idx="55">
                  <c:v>2977.1500294663101</c:v>
                </c:pt>
                <c:pt idx="56">
                  <c:v>2975.8020838812899</c:v>
                </c:pt>
                <c:pt idx="57">
                  <c:v>2973.8401916765101</c:v>
                </c:pt>
                <c:pt idx="58">
                  <c:v>2972.8259293783499</c:v>
                </c:pt>
                <c:pt idx="59">
                  <c:v>2972.1119038390002</c:v>
                </c:pt>
                <c:pt idx="60">
                  <c:v>2972.1986399887501</c:v>
                </c:pt>
                <c:pt idx="61">
                  <c:v>2972.1653075014501</c:v>
                </c:pt>
                <c:pt idx="62">
                  <c:v>2972.26540271259</c:v>
                </c:pt>
                <c:pt idx="63">
                  <c:v>2970.0899610241499</c:v>
                </c:pt>
                <c:pt idx="64">
                  <c:v>2971.3979271742601</c:v>
                </c:pt>
                <c:pt idx="65">
                  <c:v>2970.9641649677801</c:v>
                </c:pt>
                <c:pt idx="66">
                  <c:v>2971.8116019140398</c:v>
                </c:pt>
                <c:pt idx="67">
                  <c:v>2972.9726998466399</c:v>
                </c:pt>
                <c:pt idx="68">
                  <c:v>2973.4731921938701</c:v>
                </c:pt>
                <c:pt idx="69">
                  <c:v>2971.97176402679</c:v>
                </c:pt>
                <c:pt idx="70">
                  <c:v>2971.0241992863098</c:v>
                </c:pt>
                <c:pt idx="71">
                  <c:v>2971.7115229944402</c:v>
                </c:pt>
                <c:pt idx="72">
                  <c:v>2972.9727161381702</c:v>
                </c:pt>
                <c:pt idx="73">
                  <c:v>2971.6381459060699</c:v>
                </c:pt>
                <c:pt idx="74">
                  <c:v>2971.3178053890401</c:v>
                </c:pt>
                <c:pt idx="75">
                  <c:v>2971.18436139906</c:v>
                </c:pt>
                <c:pt idx="76">
                  <c:v>2972.22532552844</c:v>
                </c:pt>
                <c:pt idx="77">
                  <c:v>2973.4064620531099</c:v>
                </c:pt>
                <c:pt idx="78">
                  <c:v>2975.06806862447</c:v>
                </c:pt>
                <c:pt idx="79">
                  <c:v>2976.4960708285698</c:v>
                </c:pt>
                <c:pt idx="80">
                  <c:v>2979.4588825616602</c:v>
                </c:pt>
                <c:pt idx="81">
                  <c:v>2981.0403836393398</c:v>
                </c:pt>
                <c:pt idx="82">
                  <c:v>2981.7944700713101</c:v>
                </c:pt>
                <c:pt idx="83">
                  <c:v>2983.0356246229699</c:v>
                </c:pt>
                <c:pt idx="84">
                  <c:v>2982.56186669004</c:v>
                </c:pt>
                <c:pt idx="85">
                  <c:v>2982.65524978741</c:v>
                </c:pt>
                <c:pt idx="86">
                  <c:v>2982.4283901169802</c:v>
                </c:pt>
                <c:pt idx="87">
                  <c:v>2981.4073831219798</c:v>
                </c:pt>
                <c:pt idx="88">
                  <c:v>2982.3750027460701</c:v>
                </c:pt>
                <c:pt idx="89">
                  <c:v>2981.7944537797698</c:v>
                </c:pt>
                <c:pt idx="90">
                  <c:v>2983.44934823737</c:v>
                </c:pt>
                <c:pt idx="91">
                  <c:v>2986.7925510975501</c:v>
                </c:pt>
                <c:pt idx="92">
                  <c:v>2985.7782073417102</c:v>
                </c:pt>
                <c:pt idx="93">
                  <c:v>2985.66478565226</c:v>
                </c:pt>
                <c:pt idx="94">
                  <c:v>2987.6266452739701</c:v>
                </c:pt>
                <c:pt idx="95">
                  <c:v>2988.5608998276698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AE-4B70-A8D0-055829CFFD6C}"/>
            </c:ext>
          </c:extLst>
        </c:ser>
        <c:ser>
          <c:idx val="1"/>
          <c:order val="1"/>
          <c:tx>
            <c:strRef>
              <c:f>'9.4'!$C$52</c:f>
              <c:strCache>
                <c:ptCount val="1"/>
                <c:pt idx="0">
                  <c:v>PE</c:v>
                </c:pt>
              </c:strCache>
            </c:strRef>
          </c:tx>
          <c:spPr>
            <a:solidFill>
              <a:schemeClr val="accent5"/>
            </a:solidFill>
          </c:spPr>
          <c:cat>
            <c:numRef>
              <c:f>'9.4'!$A$54:$A$149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'9.4'!$C$54:$C$149</c:f>
              <c:numCache>
                <c:formatCode>#,##0</c:formatCode>
                <c:ptCount val="96"/>
                <c:pt idx="0">
                  <c:v>4215.2064916541703</c:v>
                </c:pt>
                <c:pt idx="1">
                  <c:v>4195.5187364782996</c:v>
                </c:pt>
                <c:pt idx="2">
                  <c:v>4175.2126158751698</c:v>
                </c:pt>
                <c:pt idx="3">
                  <c:v>4167.3737423129896</c:v>
                </c:pt>
                <c:pt idx="4">
                  <c:v>4323.9750490761498</c:v>
                </c:pt>
                <c:pt idx="5">
                  <c:v>4300.0474032994298</c:v>
                </c:pt>
                <c:pt idx="6">
                  <c:v>4271.8198359309999</c:v>
                </c:pt>
                <c:pt idx="7">
                  <c:v>4263.0682669008902</c:v>
                </c:pt>
                <c:pt idx="8">
                  <c:v>4268.0930065888097</c:v>
                </c:pt>
                <c:pt idx="9">
                  <c:v>4249.0090673161803</c:v>
                </c:pt>
                <c:pt idx="10">
                  <c:v>4236.4326949727501</c:v>
                </c:pt>
                <c:pt idx="11">
                  <c:v>4229.9181112534898</c:v>
                </c:pt>
                <c:pt idx="12">
                  <c:v>4109.2760081643801</c:v>
                </c:pt>
                <c:pt idx="13">
                  <c:v>4131.9343329353796</c:v>
                </c:pt>
                <c:pt idx="14">
                  <c:v>4121.0017497338204</c:v>
                </c:pt>
                <c:pt idx="15">
                  <c:v>4065.6825680369998</c:v>
                </c:pt>
                <c:pt idx="16">
                  <c:v>3901.8840239788801</c:v>
                </c:pt>
                <c:pt idx="17">
                  <c:v>3862.0442075408801</c:v>
                </c:pt>
                <c:pt idx="18">
                  <c:v>3743.7379612301602</c:v>
                </c:pt>
                <c:pt idx="19">
                  <c:v>3734.2714628824001</c:v>
                </c:pt>
                <c:pt idx="20">
                  <c:v>3779.4751421042602</c:v>
                </c:pt>
                <c:pt idx="21">
                  <c:v>3773.4633848251001</c:v>
                </c:pt>
                <c:pt idx="22">
                  <c:v>3765.3740539146402</c:v>
                </c:pt>
                <c:pt idx="23">
                  <c:v>3775.9690152869698</c:v>
                </c:pt>
                <c:pt idx="24">
                  <c:v>3746.57755826318</c:v>
                </c:pt>
                <c:pt idx="25">
                  <c:v>3747.4960071291098</c:v>
                </c:pt>
                <c:pt idx="26">
                  <c:v>3765.5568168188101</c:v>
                </c:pt>
                <c:pt idx="27">
                  <c:v>3768.2055897981299</c:v>
                </c:pt>
                <c:pt idx="28">
                  <c:v>3784.5439570246899</c:v>
                </c:pt>
                <c:pt idx="29">
                  <c:v>3791.8412718354298</c:v>
                </c:pt>
                <c:pt idx="30">
                  <c:v>3750.83255608031</c:v>
                </c:pt>
                <c:pt idx="31">
                  <c:v>3714.80811108434</c:v>
                </c:pt>
                <c:pt idx="32">
                  <c:v>3681.0334448025001</c:v>
                </c:pt>
                <c:pt idx="33">
                  <c:v>3680.9014149223499</c:v>
                </c:pt>
                <c:pt idx="34">
                  <c:v>3678.2377435027201</c:v>
                </c:pt>
                <c:pt idx="35">
                  <c:v>3673.4198196226198</c:v>
                </c:pt>
                <c:pt idx="36">
                  <c:v>3508.6979149455101</c:v>
                </c:pt>
                <c:pt idx="37">
                  <c:v>3434.1431334018198</c:v>
                </c:pt>
                <c:pt idx="38">
                  <c:v>3411.5416119941701</c:v>
                </c:pt>
                <c:pt idx="39">
                  <c:v>3387.84088594472</c:v>
                </c:pt>
                <c:pt idx="40">
                  <c:v>3242.2409091153199</c:v>
                </c:pt>
                <c:pt idx="41">
                  <c:v>3234.6982514238498</c:v>
                </c:pt>
                <c:pt idx="42">
                  <c:v>3190.6793490464202</c:v>
                </c:pt>
                <c:pt idx="43">
                  <c:v>2972.3980246679298</c:v>
                </c:pt>
                <c:pt idx="44">
                  <c:v>2776.9991870260301</c:v>
                </c:pt>
                <c:pt idx="45">
                  <c:v>2724.2647297014701</c:v>
                </c:pt>
                <c:pt idx="46">
                  <c:v>2698.6532501251199</c:v>
                </c:pt>
                <c:pt idx="47">
                  <c:v>2676.6517948134701</c:v>
                </c:pt>
                <c:pt idx="48">
                  <c:v>2673.0321591781899</c:v>
                </c:pt>
                <c:pt idx="49">
                  <c:v>2689.36579415099</c:v>
                </c:pt>
                <c:pt idx="50">
                  <c:v>2687.7015910454402</c:v>
                </c:pt>
                <c:pt idx="51">
                  <c:v>2644.4632004956402</c:v>
                </c:pt>
                <c:pt idx="52">
                  <c:v>2632.3873537379</c:v>
                </c:pt>
                <c:pt idx="53">
                  <c:v>2626.5437056943501</c:v>
                </c:pt>
                <c:pt idx="54">
                  <c:v>2621.8981174420101</c:v>
                </c:pt>
                <c:pt idx="55">
                  <c:v>2620.3807773844601</c:v>
                </c:pt>
                <c:pt idx="56">
                  <c:v>2636.57996739587</c:v>
                </c:pt>
                <c:pt idx="57">
                  <c:v>2647.1379845525698</c:v>
                </c:pt>
                <c:pt idx="58">
                  <c:v>2682.8755244252302</c:v>
                </c:pt>
                <c:pt idx="59">
                  <c:v>2753.2117301876801</c:v>
                </c:pt>
                <c:pt idx="60">
                  <c:v>2812.2464164538901</c:v>
                </c:pt>
                <c:pt idx="61">
                  <c:v>2931.3877423736299</c:v>
                </c:pt>
                <c:pt idx="62">
                  <c:v>3034.1712988263598</c:v>
                </c:pt>
                <c:pt idx="63">
                  <c:v>3111.682123482</c:v>
                </c:pt>
                <c:pt idx="64">
                  <c:v>3250.3914982349202</c:v>
                </c:pt>
                <c:pt idx="65">
                  <c:v>3373.21177614321</c:v>
                </c:pt>
                <c:pt idx="66">
                  <c:v>3358.4147039691302</c:v>
                </c:pt>
                <c:pt idx="67">
                  <c:v>3414.3274734697302</c:v>
                </c:pt>
                <c:pt idx="68">
                  <c:v>3676.7608071014902</c:v>
                </c:pt>
                <c:pt idx="69">
                  <c:v>3783.80603548098</c:v>
                </c:pt>
                <c:pt idx="70">
                  <c:v>3825.4123696146198</c:v>
                </c:pt>
                <c:pt idx="71">
                  <c:v>3842.24635067383</c:v>
                </c:pt>
                <c:pt idx="72">
                  <c:v>3965.6114088996001</c:v>
                </c:pt>
                <c:pt idx="73">
                  <c:v>4001.4246485144399</c:v>
                </c:pt>
                <c:pt idx="74">
                  <c:v>4036.2559781085001</c:v>
                </c:pt>
                <c:pt idx="75">
                  <c:v>4175.6412981988697</c:v>
                </c:pt>
                <c:pt idx="76">
                  <c:v>4308.5750551356996</c:v>
                </c:pt>
                <c:pt idx="77">
                  <c:v>4323.8797186398797</c:v>
                </c:pt>
                <c:pt idx="78">
                  <c:v>4324.9055733482501</c:v>
                </c:pt>
                <c:pt idx="79">
                  <c:v>4305.2660022107002</c:v>
                </c:pt>
                <c:pt idx="80">
                  <c:v>4339.3307882848003</c:v>
                </c:pt>
                <c:pt idx="81">
                  <c:v>4350.9896255768199</c:v>
                </c:pt>
                <c:pt idx="82">
                  <c:v>4369.9848269322201</c:v>
                </c:pt>
                <c:pt idx="83">
                  <c:v>4300.8057061705804</c:v>
                </c:pt>
                <c:pt idx="84">
                  <c:v>4296.08268845572</c:v>
                </c:pt>
                <c:pt idx="85">
                  <c:v>4306.1895423289698</c:v>
                </c:pt>
                <c:pt idx="86">
                  <c:v>4283.8713523771303</c:v>
                </c:pt>
                <c:pt idx="87">
                  <c:v>4251.0796078393096</c:v>
                </c:pt>
                <c:pt idx="88">
                  <c:v>4337.9769720721297</c:v>
                </c:pt>
                <c:pt idx="89">
                  <c:v>4355.0293058474799</c:v>
                </c:pt>
                <c:pt idx="90">
                  <c:v>4340.0283551265502</c:v>
                </c:pt>
                <c:pt idx="91">
                  <c:v>4314.3608065020999</c:v>
                </c:pt>
                <c:pt idx="92">
                  <c:v>4321.0387998394299</c:v>
                </c:pt>
                <c:pt idx="93">
                  <c:v>4343.08075671611</c:v>
                </c:pt>
                <c:pt idx="94">
                  <c:v>4333.9507705656597</c:v>
                </c:pt>
                <c:pt idx="95">
                  <c:v>4314.8168325842498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FAE-4B70-A8D0-055829CFFD6C}"/>
            </c:ext>
          </c:extLst>
        </c:ser>
        <c:ser>
          <c:idx val="2"/>
          <c:order val="2"/>
          <c:tx>
            <c:strRef>
              <c:f>'9.4'!$D$52</c:f>
              <c:strCache>
                <c:ptCount val="1"/>
                <c:pt idx="0">
                  <c:v>PPE</c:v>
                </c:pt>
              </c:strCache>
            </c:strRef>
          </c:tx>
          <c:spPr>
            <a:solidFill>
              <a:schemeClr val="accent2"/>
            </a:solidFill>
          </c:spPr>
          <c:cat>
            <c:numRef>
              <c:f>'9.4'!$A$54:$A$149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'9.4'!$D$54:$D$149</c:f>
              <c:numCache>
                <c:formatCode>#,##0</c:formatCode>
                <c:ptCount val="96"/>
                <c:pt idx="0">
                  <c:v>12.049795526776199</c:v>
                </c:pt>
                <c:pt idx="1">
                  <c:v>12.0765283973622</c:v>
                </c:pt>
                <c:pt idx="2">
                  <c:v>12.049795526776199</c:v>
                </c:pt>
                <c:pt idx="3">
                  <c:v>12.0297458738368</c:v>
                </c:pt>
                <c:pt idx="4">
                  <c:v>12.048242289814301</c:v>
                </c:pt>
                <c:pt idx="5">
                  <c:v>12.048242289814301</c:v>
                </c:pt>
                <c:pt idx="6">
                  <c:v>12.068322770231299</c:v>
                </c:pt>
                <c:pt idx="7">
                  <c:v>12.061629276759</c:v>
                </c:pt>
                <c:pt idx="8">
                  <c:v>12.081709757176</c:v>
                </c:pt>
                <c:pt idx="9">
                  <c:v>12.101790237593001</c:v>
                </c:pt>
                <c:pt idx="10">
                  <c:v>12.048242289814301</c:v>
                </c:pt>
                <c:pt idx="11">
                  <c:v>12.081709757176</c:v>
                </c:pt>
                <c:pt idx="12">
                  <c:v>12.0884032506483</c:v>
                </c:pt>
                <c:pt idx="13">
                  <c:v>12.081709757176</c:v>
                </c:pt>
                <c:pt idx="14">
                  <c:v>12.1084837310653</c:v>
                </c:pt>
                <c:pt idx="15">
                  <c:v>12.095096744120699</c:v>
                </c:pt>
                <c:pt idx="16">
                  <c:v>12.095096744120699</c:v>
                </c:pt>
                <c:pt idx="17">
                  <c:v>12.048242289814301</c:v>
                </c:pt>
                <c:pt idx="18">
                  <c:v>12.1151772245377</c:v>
                </c:pt>
                <c:pt idx="19">
                  <c:v>12.101790237593001</c:v>
                </c:pt>
                <c:pt idx="20">
                  <c:v>12.095096744120699</c:v>
                </c:pt>
                <c:pt idx="21">
                  <c:v>12.095096744120699</c:v>
                </c:pt>
                <c:pt idx="22">
                  <c:v>12.048242289814301</c:v>
                </c:pt>
                <c:pt idx="23">
                  <c:v>12.048242289814301</c:v>
                </c:pt>
                <c:pt idx="24">
                  <c:v>12.048242289814301</c:v>
                </c:pt>
                <c:pt idx="25">
                  <c:v>12.148644691899401</c:v>
                </c:pt>
                <c:pt idx="26">
                  <c:v>12.0549357832866</c:v>
                </c:pt>
                <c:pt idx="27">
                  <c:v>12.061629276759</c:v>
                </c:pt>
                <c:pt idx="28">
                  <c:v>12.0549357832866</c:v>
                </c:pt>
                <c:pt idx="29">
                  <c:v>12.048242289814301</c:v>
                </c:pt>
                <c:pt idx="30">
                  <c:v>12.075016263703599</c:v>
                </c:pt>
                <c:pt idx="31">
                  <c:v>12.148644691899401</c:v>
                </c:pt>
                <c:pt idx="32">
                  <c:v>12.061629276759</c:v>
                </c:pt>
                <c:pt idx="33">
                  <c:v>12.048242289814301</c:v>
                </c:pt>
                <c:pt idx="34">
                  <c:v>12.0415487963419</c:v>
                </c:pt>
                <c:pt idx="35">
                  <c:v>12.0549357832866</c:v>
                </c:pt>
                <c:pt idx="36">
                  <c:v>12.0549357832866</c:v>
                </c:pt>
                <c:pt idx="37">
                  <c:v>12.0549357832866</c:v>
                </c:pt>
                <c:pt idx="38">
                  <c:v>12.048242289814301</c:v>
                </c:pt>
                <c:pt idx="39">
                  <c:v>12.048242289814301</c:v>
                </c:pt>
                <c:pt idx="40">
                  <c:v>12.048242289814301</c:v>
                </c:pt>
                <c:pt idx="41">
                  <c:v>12.0415487963419</c:v>
                </c:pt>
                <c:pt idx="42">
                  <c:v>12.1419509430915</c:v>
                </c:pt>
                <c:pt idx="43">
                  <c:v>12.048242289814301</c:v>
                </c:pt>
                <c:pt idx="44">
                  <c:v>12.0348553028696</c:v>
                </c:pt>
                <c:pt idx="45">
                  <c:v>12.048242289814301</c:v>
                </c:pt>
                <c:pt idx="46">
                  <c:v>12.0549357832866</c:v>
                </c:pt>
                <c:pt idx="47">
                  <c:v>12.095096744120699</c:v>
                </c:pt>
                <c:pt idx="48">
                  <c:v>12.048242289814301</c:v>
                </c:pt>
                <c:pt idx="49">
                  <c:v>12.048242289814301</c:v>
                </c:pt>
                <c:pt idx="50">
                  <c:v>12.048242289814301</c:v>
                </c:pt>
                <c:pt idx="51">
                  <c:v>12.048242289814301</c:v>
                </c:pt>
                <c:pt idx="52">
                  <c:v>12.061629276759</c:v>
                </c:pt>
                <c:pt idx="53">
                  <c:v>12.081709757176</c:v>
                </c:pt>
                <c:pt idx="54">
                  <c:v>12.048242289814301</c:v>
                </c:pt>
                <c:pt idx="55">
                  <c:v>12.048242289814301</c:v>
                </c:pt>
                <c:pt idx="56">
                  <c:v>12.048242289814301</c:v>
                </c:pt>
                <c:pt idx="57">
                  <c:v>12.061629276759</c:v>
                </c:pt>
                <c:pt idx="58">
                  <c:v>12.0549357832866</c:v>
                </c:pt>
                <c:pt idx="59">
                  <c:v>12.0549357832866</c:v>
                </c:pt>
                <c:pt idx="60">
                  <c:v>12.048242289814301</c:v>
                </c:pt>
                <c:pt idx="61">
                  <c:v>12.0549357832866</c:v>
                </c:pt>
                <c:pt idx="62">
                  <c:v>12.081709757176</c:v>
                </c:pt>
                <c:pt idx="63">
                  <c:v>12.228965911394701</c:v>
                </c:pt>
                <c:pt idx="64">
                  <c:v>13.447176935819201</c:v>
                </c:pt>
                <c:pt idx="65">
                  <c:v>13.922413376508199</c:v>
                </c:pt>
                <c:pt idx="66">
                  <c:v>16.653348372133401</c:v>
                </c:pt>
                <c:pt idx="67">
                  <c:v>17.108504204737599</c:v>
                </c:pt>
                <c:pt idx="68">
                  <c:v>17.141971672099299</c:v>
                </c:pt>
                <c:pt idx="69">
                  <c:v>17.121891191682298</c:v>
                </c:pt>
                <c:pt idx="70">
                  <c:v>17.108504204737599</c:v>
                </c:pt>
                <c:pt idx="71">
                  <c:v>20.321368815354699</c:v>
                </c:pt>
                <c:pt idx="72">
                  <c:v>24.123258425850199</c:v>
                </c:pt>
                <c:pt idx="73">
                  <c:v>24.1433390339349</c:v>
                </c:pt>
                <c:pt idx="74">
                  <c:v>24.223660700267502</c:v>
                </c:pt>
                <c:pt idx="75">
                  <c:v>24.230354321407599</c:v>
                </c:pt>
                <c:pt idx="76">
                  <c:v>24.1968869817137</c:v>
                </c:pt>
                <c:pt idx="77">
                  <c:v>24.1768065012966</c:v>
                </c:pt>
                <c:pt idx="78">
                  <c:v>24.1968869817137</c:v>
                </c:pt>
                <c:pt idx="79">
                  <c:v>24.129952046990301</c:v>
                </c:pt>
                <c:pt idx="80">
                  <c:v>24.1968869817137</c:v>
                </c:pt>
                <c:pt idx="81">
                  <c:v>24.150032527407301</c:v>
                </c:pt>
                <c:pt idx="82">
                  <c:v>24.156726020879599</c:v>
                </c:pt>
                <c:pt idx="83">
                  <c:v>24.190193360573499</c:v>
                </c:pt>
                <c:pt idx="84">
                  <c:v>24.163419514352</c:v>
                </c:pt>
                <c:pt idx="85">
                  <c:v>24.2169673344629</c:v>
                </c:pt>
                <c:pt idx="86">
                  <c:v>24.230354449075399</c:v>
                </c:pt>
                <c:pt idx="87">
                  <c:v>24.210273713322799</c:v>
                </c:pt>
                <c:pt idx="88">
                  <c:v>24.190193488241299</c:v>
                </c:pt>
                <c:pt idx="89">
                  <c:v>24.156725893211799</c:v>
                </c:pt>
                <c:pt idx="90">
                  <c:v>24.136645540462599</c:v>
                </c:pt>
                <c:pt idx="91">
                  <c:v>24.183499994769001</c:v>
                </c:pt>
                <c:pt idx="92">
                  <c:v>24.170113007824298</c:v>
                </c:pt>
                <c:pt idx="93">
                  <c:v>24.156726020879599</c:v>
                </c:pt>
                <c:pt idx="94">
                  <c:v>24.1433390339349</c:v>
                </c:pt>
                <c:pt idx="95">
                  <c:v>24.210273713322799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FAE-4B70-A8D0-055829CFFD6C}"/>
            </c:ext>
          </c:extLst>
        </c:ser>
        <c:ser>
          <c:idx val="3"/>
          <c:order val="3"/>
          <c:tx>
            <c:strRef>
              <c:f>'9.4'!$E$52</c:f>
              <c:strCache>
                <c:ptCount val="1"/>
                <c:pt idx="0">
                  <c:v>PSE</c:v>
                </c:pt>
              </c:strCache>
            </c:strRef>
          </c:tx>
          <c:spPr>
            <a:solidFill>
              <a:schemeClr val="accent6"/>
            </a:solidFill>
          </c:spPr>
          <c:cat>
            <c:numRef>
              <c:f>'9.4'!$A$54:$A$149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'9.4'!$E$54:$E$149</c:f>
              <c:numCache>
                <c:formatCode>#,##0</c:formatCode>
                <c:ptCount val="96"/>
                <c:pt idx="0">
                  <c:v>373.40936629533502</c:v>
                </c:pt>
                <c:pt idx="1">
                  <c:v>370.01219757297298</c:v>
                </c:pt>
                <c:pt idx="2">
                  <c:v>366.66647735936499</c:v>
                </c:pt>
                <c:pt idx="3">
                  <c:v>366.152983581944</c:v>
                </c:pt>
                <c:pt idx="4">
                  <c:v>416.86660125998299</c:v>
                </c:pt>
                <c:pt idx="5">
                  <c:v>420.38542563774303</c:v>
                </c:pt>
                <c:pt idx="6">
                  <c:v>417.838959051693</c:v>
                </c:pt>
                <c:pt idx="7">
                  <c:v>415.57871578676401</c:v>
                </c:pt>
                <c:pt idx="8">
                  <c:v>419.16578974196602</c:v>
                </c:pt>
                <c:pt idx="9">
                  <c:v>417.948330311137</c:v>
                </c:pt>
                <c:pt idx="10">
                  <c:v>409.63209410687602</c:v>
                </c:pt>
                <c:pt idx="11">
                  <c:v>414.18749238115902</c:v>
                </c:pt>
                <c:pt idx="12">
                  <c:v>414.733177335069</c:v>
                </c:pt>
                <c:pt idx="13">
                  <c:v>414.41034888629503</c:v>
                </c:pt>
                <c:pt idx="14">
                  <c:v>407.712032572998</c:v>
                </c:pt>
                <c:pt idx="15">
                  <c:v>400.32815966912301</c:v>
                </c:pt>
                <c:pt idx="16">
                  <c:v>413.57451881881701</c:v>
                </c:pt>
                <c:pt idx="17">
                  <c:v>416.495534764105</c:v>
                </c:pt>
                <c:pt idx="18">
                  <c:v>415.14729004818298</c:v>
                </c:pt>
                <c:pt idx="19">
                  <c:v>418.107523917945</c:v>
                </c:pt>
                <c:pt idx="20">
                  <c:v>420.49118417314997</c:v>
                </c:pt>
                <c:pt idx="21">
                  <c:v>421.24756028396803</c:v>
                </c:pt>
                <c:pt idx="22">
                  <c:v>420.92825365675702</c:v>
                </c:pt>
                <c:pt idx="23">
                  <c:v>422.10125918061101</c:v>
                </c:pt>
                <c:pt idx="24">
                  <c:v>444.29623317788202</c:v>
                </c:pt>
                <c:pt idx="25">
                  <c:v>452.24752451858097</c:v>
                </c:pt>
                <c:pt idx="26">
                  <c:v>453.87746561242</c:v>
                </c:pt>
                <c:pt idx="27">
                  <c:v>448.65799619658299</c:v>
                </c:pt>
                <c:pt idx="28">
                  <c:v>440.14553531484</c:v>
                </c:pt>
                <c:pt idx="29">
                  <c:v>440.58442804235301</c:v>
                </c:pt>
                <c:pt idx="30">
                  <c:v>440.26048798618399</c:v>
                </c:pt>
                <c:pt idx="31">
                  <c:v>441.81244254901401</c:v>
                </c:pt>
                <c:pt idx="32">
                  <c:v>440.79986171118799</c:v>
                </c:pt>
                <c:pt idx="33">
                  <c:v>447.49783649090398</c:v>
                </c:pt>
                <c:pt idx="34">
                  <c:v>449.12100145461397</c:v>
                </c:pt>
                <c:pt idx="35">
                  <c:v>451.40695193917702</c:v>
                </c:pt>
                <c:pt idx="36">
                  <c:v>440.86617636454099</c:v>
                </c:pt>
                <c:pt idx="37">
                  <c:v>435.68419253174699</c:v>
                </c:pt>
                <c:pt idx="38">
                  <c:v>434.46987832651598</c:v>
                </c:pt>
                <c:pt idx="39">
                  <c:v>438.78924702858001</c:v>
                </c:pt>
                <c:pt idx="40">
                  <c:v>418.615242804307</c:v>
                </c:pt>
                <c:pt idx="41">
                  <c:v>419.526532314017</c:v>
                </c:pt>
                <c:pt idx="42">
                  <c:v>412.66088402527902</c:v>
                </c:pt>
                <c:pt idx="43">
                  <c:v>404.55090293719798</c:v>
                </c:pt>
                <c:pt idx="44">
                  <c:v>404.84364526430801</c:v>
                </c:pt>
                <c:pt idx="45">
                  <c:v>405.31938985476</c:v>
                </c:pt>
                <c:pt idx="46">
                  <c:v>405.24763144182401</c:v>
                </c:pt>
                <c:pt idx="47">
                  <c:v>405.321761110723</c:v>
                </c:pt>
                <c:pt idx="48">
                  <c:v>401.79314134209199</c:v>
                </c:pt>
                <c:pt idx="49">
                  <c:v>406.44583123563598</c:v>
                </c:pt>
                <c:pt idx="50">
                  <c:v>406.650872154485</c:v>
                </c:pt>
                <c:pt idx="51">
                  <c:v>399.20001841198399</c:v>
                </c:pt>
                <c:pt idx="52">
                  <c:v>400.97476065379198</c:v>
                </c:pt>
                <c:pt idx="53">
                  <c:v>397.90773845345302</c:v>
                </c:pt>
                <c:pt idx="54">
                  <c:v>397.15751644012101</c:v>
                </c:pt>
                <c:pt idx="55">
                  <c:v>397.12841206517601</c:v>
                </c:pt>
                <c:pt idx="56">
                  <c:v>398.64202266588802</c:v>
                </c:pt>
                <c:pt idx="57">
                  <c:v>400.54641650907803</c:v>
                </c:pt>
                <c:pt idx="58">
                  <c:v>405.88451625063402</c:v>
                </c:pt>
                <c:pt idx="59">
                  <c:v>406.18014927641502</c:v>
                </c:pt>
                <c:pt idx="60">
                  <c:v>401.88184008035199</c:v>
                </c:pt>
                <c:pt idx="61">
                  <c:v>401.53675091431501</c:v>
                </c:pt>
                <c:pt idx="62">
                  <c:v>408.08420678045201</c:v>
                </c:pt>
                <c:pt idx="63">
                  <c:v>411.62273621735</c:v>
                </c:pt>
                <c:pt idx="64">
                  <c:v>417.00235241736698</c:v>
                </c:pt>
                <c:pt idx="65">
                  <c:v>420.27903078501799</c:v>
                </c:pt>
                <c:pt idx="66">
                  <c:v>419.97453346942001</c:v>
                </c:pt>
                <c:pt idx="67">
                  <c:v>422.41539215844801</c:v>
                </c:pt>
                <c:pt idx="68">
                  <c:v>419.36934375606199</c:v>
                </c:pt>
                <c:pt idx="69">
                  <c:v>422.55980502299201</c:v>
                </c:pt>
                <c:pt idx="70">
                  <c:v>433.57647063203802</c:v>
                </c:pt>
                <c:pt idx="71">
                  <c:v>435.928608506491</c:v>
                </c:pt>
                <c:pt idx="72">
                  <c:v>445.560868395478</c:v>
                </c:pt>
                <c:pt idx="73">
                  <c:v>443.40882764389801</c:v>
                </c:pt>
                <c:pt idx="74">
                  <c:v>443.11244142619</c:v>
                </c:pt>
                <c:pt idx="75">
                  <c:v>448.24835848240002</c:v>
                </c:pt>
                <c:pt idx="76">
                  <c:v>455.16278503865999</c:v>
                </c:pt>
                <c:pt idx="77">
                  <c:v>455.41640813540801</c:v>
                </c:pt>
                <c:pt idx="78">
                  <c:v>444.24017232359</c:v>
                </c:pt>
                <c:pt idx="79">
                  <c:v>445.28988032899099</c:v>
                </c:pt>
                <c:pt idx="80">
                  <c:v>454.12163485187801</c:v>
                </c:pt>
                <c:pt idx="81">
                  <c:v>458.626361489967</c:v>
                </c:pt>
                <c:pt idx="82">
                  <c:v>452.32573700716802</c:v>
                </c:pt>
                <c:pt idx="83">
                  <c:v>446.18389317422401</c:v>
                </c:pt>
                <c:pt idx="84">
                  <c:v>445.73202996228503</c:v>
                </c:pt>
                <c:pt idx="85">
                  <c:v>449.59481631540501</c:v>
                </c:pt>
                <c:pt idx="86">
                  <c:v>445.61101799174901</c:v>
                </c:pt>
                <c:pt idx="87">
                  <c:v>448.18709540938499</c:v>
                </c:pt>
                <c:pt idx="88">
                  <c:v>425.72115931776301</c:v>
                </c:pt>
                <c:pt idx="89">
                  <c:v>423.055966309094</c:v>
                </c:pt>
                <c:pt idx="90">
                  <c:v>422.00331566074999</c:v>
                </c:pt>
                <c:pt idx="91">
                  <c:v>422.76351746711498</c:v>
                </c:pt>
                <c:pt idx="92">
                  <c:v>421.01925222760798</c:v>
                </c:pt>
                <c:pt idx="93">
                  <c:v>422.46207447464201</c:v>
                </c:pt>
                <c:pt idx="94">
                  <c:v>419.412779555329</c:v>
                </c:pt>
                <c:pt idx="95">
                  <c:v>419.35317869898103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FAE-4B70-A8D0-055829CFFD6C}"/>
            </c:ext>
          </c:extLst>
        </c:ser>
        <c:ser>
          <c:idx val="6"/>
          <c:order val="4"/>
          <c:tx>
            <c:strRef>
              <c:f>'9.4'!$I$52</c:f>
              <c:strCache>
                <c:ptCount val="1"/>
                <c:pt idx="0">
                  <c:v>VTE</c:v>
                </c:pt>
              </c:strCache>
            </c:strRef>
          </c:tx>
          <c:spPr>
            <a:solidFill>
              <a:schemeClr val="accent4"/>
            </a:solidFill>
          </c:spPr>
          <c:cat>
            <c:numRef>
              <c:f>'9.4'!$A$54:$A$149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'9.4'!$I$54:$I$149</c:f>
              <c:numCache>
                <c:formatCode>#,##0</c:formatCode>
                <c:ptCount val="96"/>
                <c:pt idx="0">
                  <c:v>13.4398525588058</c:v>
                </c:pt>
                <c:pt idx="1">
                  <c:v>13.2585072337429</c:v>
                </c:pt>
                <c:pt idx="2">
                  <c:v>12.943104924525301</c:v>
                </c:pt>
                <c:pt idx="3">
                  <c:v>11.3146523387498</c:v>
                </c:pt>
                <c:pt idx="4">
                  <c:v>9.4874749828977691</c:v>
                </c:pt>
                <c:pt idx="5">
                  <c:v>9.4046715436124</c:v>
                </c:pt>
                <c:pt idx="6">
                  <c:v>10.919349066598601</c:v>
                </c:pt>
                <c:pt idx="7">
                  <c:v>11.0552745944857</c:v>
                </c:pt>
                <c:pt idx="8">
                  <c:v>10.642079182660201</c:v>
                </c:pt>
                <c:pt idx="9">
                  <c:v>9.8880789606735995</c:v>
                </c:pt>
                <c:pt idx="10">
                  <c:v>10.641714120898</c:v>
                </c:pt>
                <c:pt idx="11">
                  <c:v>11.618378785998001</c:v>
                </c:pt>
                <c:pt idx="12">
                  <c:v>13.29846340692</c:v>
                </c:pt>
                <c:pt idx="13">
                  <c:v>13.4764475693859</c:v>
                </c:pt>
                <c:pt idx="14">
                  <c:v>14.226481614034901</c:v>
                </c:pt>
                <c:pt idx="15">
                  <c:v>15.8921001799565</c:v>
                </c:pt>
                <c:pt idx="16">
                  <c:v>17.869145927626001</c:v>
                </c:pt>
                <c:pt idx="17">
                  <c:v>21.8738400346822</c:v>
                </c:pt>
                <c:pt idx="18">
                  <c:v>23.572769489392901</c:v>
                </c:pt>
                <c:pt idx="19">
                  <c:v>24.469169499155999</c:v>
                </c:pt>
                <c:pt idx="20">
                  <c:v>24.440533388600102</c:v>
                </c:pt>
                <c:pt idx="21">
                  <c:v>30.975970716802301</c:v>
                </c:pt>
                <c:pt idx="22">
                  <c:v>30.974121416591</c:v>
                </c:pt>
                <c:pt idx="23">
                  <c:v>30.7224954281169</c:v>
                </c:pt>
                <c:pt idx="24">
                  <c:v>28.163872806715698</c:v>
                </c:pt>
                <c:pt idx="25">
                  <c:v>28.781214971820599</c:v>
                </c:pt>
                <c:pt idx="26">
                  <c:v>34.383970075988998</c:v>
                </c:pt>
                <c:pt idx="27">
                  <c:v>39.576659095228102</c:v>
                </c:pt>
                <c:pt idx="28">
                  <c:v>39.959082528816801</c:v>
                </c:pt>
                <c:pt idx="29">
                  <c:v>41.117942132063902</c:v>
                </c:pt>
                <c:pt idx="30">
                  <c:v>46.015411458416402</c:v>
                </c:pt>
                <c:pt idx="31">
                  <c:v>50.213958235399502</c:v>
                </c:pt>
                <c:pt idx="32">
                  <c:v>48.9387888279687</c:v>
                </c:pt>
                <c:pt idx="33">
                  <c:v>46.292381354893301</c:v>
                </c:pt>
                <c:pt idx="34">
                  <c:v>46.808449424152599</c:v>
                </c:pt>
                <c:pt idx="35">
                  <c:v>41.024400230447398</c:v>
                </c:pt>
                <c:pt idx="36">
                  <c:v>37.649072474678597</c:v>
                </c:pt>
                <c:pt idx="37">
                  <c:v>35.477142743361199</c:v>
                </c:pt>
                <c:pt idx="38">
                  <c:v>30.682614630344801</c:v>
                </c:pt>
                <c:pt idx="39">
                  <c:v>27.008045868441499</c:v>
                </c:pt>
                <c:pt idx="40">
                  <c:v>28.853788895639301</c:v>
                </c:pt>
                <c:pt idx="41">
                  <c:v>33.211498169776299</c:v>
                </c:pt>
                <c:pt idx="42">
                  <c:v>34.323980053299998</c:v>
                </c:pt>
                <c:pt idx="43">
                  <c:v>33.676066007102399</c:v>
                </c:pt>
                <c:pt idx="44">
                  <c:v>33.881263760977703</c:v>
                </c:pt>
                <c:pt idx="45">
                  <c:v>32.261118268058098</c:v>
                </c:pt>
                <c:pt idx="46">
                  <c:v>31.374107821529801</c:v>
                </c:pt>
                <c:pt idx="47">
                  <c:v>26.889250960277099</c:v>
                </c:pt>
                <c:pt idx="48">
                  <c:v>24.656376107975799</c:v>
                </c:pt>
                <c:pt idx="49">
                  <c:v>23.801173574440199</c:v>
                </c:pt>
                <c:pt idx="50">
                  <c:v>22.843176308046701</c:v>
                </c:pt>
                <c:pt idx="51">
                  <c:v>22.982389987168599</c:v>
                </c:pt>
                <c:pt idx="52">
                  <c:v>27.592277748316299</c:v>
                </c:pt>
                <c:pt idx="53">
                  <c:v>29.5974148308309</c:v>
                </c:pt>
                <c:pt idx="54">
                  <c:v>29.935561659662</c:v>
                </c:pt>
                <c:pt idx="55">
                  <c:v>31.143276110580398</c:v>
                </c:pt>
                <c:pt idx="56">
                  <c:v>31.295071665173001</c:v>
                </c:pt>
                <c:pt idx="57">
                  <c:v>33.1059519587578</c:v>
                </c:pt>
                <c:pt idx="58">
                  <c:v>31.342564636868801</c:v>
                </c:pt>
                <c:pt idx="59">
                  <c:v>35.602886928488601</c:v>
                </c:pt>
                <c:pt idx="60">
                  <c:v>35.044803776322503</c:v>
                </c:pt>
                <c:pt idx="61">
                  <c:v>37.7570408676402</c:v>
                </c:pt>
                <c:pt idx="62">
                  <c:v>40.111840777926098</c:v>
                </c:pt>
                <c:pt idx="63">
                  <c:v>32.105851240076603</c:v>
                </c:pt>
                <c:pt idx="64">
                  <c:v>31.480385801920601</c:v>
                </c:pt>
                <c:pt idx="65">
                  <c:v>29.1499431770218</c:v>
                </c:pt>
                <c:pt idx="66">
                  <c:v>25.561491389680199</c:v>
                </c:pt>
                <c:pt idx="67">
                  <c:v>21.0324447738065</c:v>
                </c:pt>
                <c:pt idx="68">
                  <c:v>20.064432901722999</c:v>
                </c:pt>
                <c:pt idx="69">
                  <c:v>20.606936202858702</c:v>
                </c:pt>
                <c:pt idx="70">
                  <c:v>19.006119929474899</c:v>
                </c:pt>
                <c:pt idx="71">
                  <c:v>19.442305876469799</c:v>
                </c:pt>
                <c:pt idx="72">
                  <c:v>19.7423008076236</c:v>
                </c:pt>
                <c:pt idx="73">
                  <c:v>20.6405332793063</c:v>
                </c:pt>
                <c:pt idx="74">
                  <c:v>21.405609299176401</c:v>
                </c:pt>
                <c:pt idx="75">
                  <c:v>23.8551495416806</c:v>
                </c:pt>
                <c:pt idx="76">
                  <c:v>29.8959268528744</c:v>
                </c:pt>
                <c:pt idx="77">
                  <c:v>30.209905542242598</c:v>
                </c:pt>
                <c:pt idx="78">
                  <c:v>35.462922869250697</c:v>
                </c:pt>
                <c:pt idx="79">
                  <c:v>39.062173065774402</c:v>
                </c:pt>
                <c:pt idx="80">
                  <c:v>41.318454789504699</c:v>
                </c:pt>
                <c:pt idx="81">
                  <c:v>45.207000258884399</c:v>
                </c:pt>
                <c:pt idx="82">
                  <c:v>48.709342161471497</c:v>
                </c:pt>
                <c:pt idx="83">
                  <c:v>50.497968816708998</c:v>
                </c:pt>
                <c:pt idx="84">
                  <c:v>50.618053436741199</c:v>
                </c:pt>
                <c:pt idx="85">
                  <c:v>51.207112082588097</c:v>
                </c:pt>
                <c:pt idx="86">
                  <c:v>51.732746327240399</c:v>
                </c:pt>
                <c:pt idx="87">
                  <c:v>49.473142775691599</c:v>
                </c:pt>
                <c:pt idx="88">
                  <c:v>46.0051803604035</c:v>
                </c:pt>
                <c:pt idx="89">
                  <c:v>43.470945029465703</c:v>
                </c:pt>
                <c:pt idx="90">
                  <c:v>39.718828211067603</c:v>
                </c:pt>
                <c:pt idx="91">
                  <c:v>38.206025688843297</c:v>
                </c:pt>
                <c:pt idx="92">
                  <c:v>36.5864271238976</c:v>
                </c:pt>
                <c:pt idx="93">
                  <c:v>36.996604620080802</c:v>
                </c:pt>
                <c:pt idx="94">
                  <c:v>37.729978567649397</c:v>
                </c:pt>
                <c:pt idx="95">
                  <c:v>37.819022746304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FAE-4B70-A8D0-055829CFFD6C}"/>
            </c:ext>
          </c:extLst>
        </c:ser>
        <c:ser>
          <c:idx val="7"/>
          <c:order val="5"/>
          <c:tx>
            <c:strRef>
              <c:f>'9.4'!$H$52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7C9C7"/>
            </a:solidFill>
            <a:ln w="25400">
              <a:noFill/>
            </a:ln>
          </c:spPr>
          <c:cat>
            <c:numRef>
              <c:f>'9.4'!$A$54:$A$149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'9.4'!$H$54:$H$149</c:f>
              <c:numCache>
                <c:formatCode>#,##0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2.8773291206359901</c:v>
                </c:pt>
                <c:pt idx="25">
                  <c:v>21.5081554336548</c:v>
                </c:pt>
                <c:pt idx="26">
                  <c:v>21.535827331543</c:v>
                </c:pt>
                <c:pt idx="27">
                  <c:v>21.596678254445401</c:v>
                </c:pt>
                <c:pt idx="28">
                  <c:v>23.795594837188698</c:v>
                </c:pt>
                <c:pt idx="29">
                  <c:v>38.359045150756799</c:v>
                </c:pt>
                <c:pt idx="30">
                  <c:v>77.280420880635603</c:v>
                </c:pt>
                <c:pt idx="31">
                  <c:v>131.18804918924999</c:v>
                </c:pt>
                <c:pt idx="32">
                  <c:v>179.841731811523</c:v>
                </c:pt>
                <c:pt idx="33">
                  <c:v>244.949218465169</c:v>
                </c:pt>
                <c:pt idx="34">
                  <c:v>305.54903147379599</c:v>
                </c:pt>
                <c:pt idx="35">
                  <c:v>384.59768465169299</c:v>
                </c:pt>
                <c:pt idx="36">
                  <c:v>501.371169372559</c:v>
                </c:pt>
                <c:pt idx="37">
                  <c:v>653.82781518554702</c:v>
                </c:pt>
                <c:pt idx="38">
                  <c:v>750.52163399251299</c:v>
                </c:pt>
                <c:pt idx="39">
                  <c:v>856.98373010253897</c:v>
                </c:pt>
                <c:pt idx="40">
                  <c:v>989.79260664876301</c:v>
                </c:pt>
                <c:pt idx="41">
                  <c:v>1125.4845819498701</c:v>
                </c:pt>
                <c:pt idx="42">
                  <c:v>1283.46201245117</c:v>
                </c:pt>
                <c:pt idx="43">
                  <c:v>1432.21517081706</c:v>
                </c:pt>
                <c:pt idx="44">
                  <c:v>1550.19100390625</c:v>
                </c:pt>
                <c:pt idx="45">
                  <c:v>1612.9612956543001</c:v>
                </c:pt>
                <c:pt idx="46">
                  <c:v>1635.7675855305999</c:v>
                </c:pt>
                <c:pt idx="47">
                  <c:v>1703.1966173502601</c:v>
                </c:pt>
                <c:pt idx="48">
                  <c:v>1754.6555748697899</c:v>
                </c:pt>
                <c:pt idx="49">
                  <c:v>1815.6580296223999</c:v>
                </c:pt>
                <c:pt idx="50">
                  <c:v>1885.6273741862001</c:v>
                </c:pt>
                <c:pt idx="51">
                  <c:v>1913.0526633300799</c:v>
                </c:pt>
                <c:pt idx="52">
                  <c:v>1885.90375976563</c:v>
                </c:pt>
                <c:pt idx="53">
                  <c:v>1862.18079296875</c:v>
                </c:pt>
                <c:pt idx="54">
                  <c:v>1799.8530419921899</c:v>
                </c:pt>
                <c:pt idx="55">
                  <c:v>1724.60603645833</c:v>
                </c:pt>
                <c:pt idx="56">
                  <c:v>1699.3345345052101</c:v>
                </c:pt>
                <c:pt idx="57">
                  <c:v>1646.02566105143</c:v>
                </c:pt>
                <c:pt idx="58">
                  <c:v>1570.68049943034</c:v>
                </c:pt>
                <c:pt idx="59">
                  <c:v>1519.58796280924</c:v>
                </c:pt>
                <c:pt idx="60">
                  <c:v>1476.1166027832001</c:v>
                </c:pt>
                <c:pt idx="61">
                  <c:v>1380.9986691894501</c:v>
                </c:pt>
                <c:pt idx="62">
                  <c:v>1259.0886280110701</c:v>
                </c:pt>
                <c:pt idx="63">
                  <c:v>1133.3055639648401</c:v>
                </c:pt>
                <c:pt idx="64">
                  <c:v>1029.0129705403599</c:v>
                </c:pt>
                <c:pt idx="65">
                  <c:v>859.068198974609</c:v>
                </c:pt>
                <c:pt idx="66">
                  <c:v>700.54075081380199</c:v>
                </c:pt>
                <c:pt idx="67">
                  <c:v>570.60646594238301</c:v>
                </c:pt>
                <c:pt idx="68">
                  <c:v>448.07581683349599</c:v>
                </c:pt>
                <c:pt idx="69">
                  <c:v>337.62971539306602</c:v>
                </c:pt>
                <c:pt idx="70">
                  <c:v>231.50577160644499</c:v>
                </c:pt>
                <c:pt idx="71">
                  <c:v>136.34924535624199</c:v>
                </c:pt>
                <c:pt idx="72">
                  <c:v>78.454766263325993</c:v>
                </c:pt>
                <c:pt idx="73">
                  <c:v>39.187396773020403</c:v>
                </c:pt>
                <c:pt idx="74">
                  <c:v>24.750870321909598</c:v>
                </c:pt>
                <c:pt idx="75">
                  <c:v>23.010455560048399</c:v>
                </c:pt>
                <c:pt idx="76">
                  <c:v>22.5432667312622</c:v>
                </c:pt>
                <c:pt idx="77">
                  <c:v>11.715312781015999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FAE-4B70-A8D0-055829CFFD6C}"/>
            </c:ext>
          </c:extLst>
        </c:ser>
        <c:ser>
          <c:idx val="4"/>
          <c:order val="6"/>
          <c:tx>
            <c:strRef>
              <c:f>'9.4'!$F$52</c:f>
              <c:strCache>
                <c:ptCount val="1"/>
                <c:pt idx="0">
                  <c:v>VE</c:v>
                </c:pt>
              </c:strCache>
            </c:strRef>
          </c:tx>
          <c:spPr>
            <a:solidFill>
              <a:schemeClr val="accent3"/>
            </a:solidFill>
          </c:spPr>
          <c:cat>
            <c:numRef>
              <c:f>'9.4'!$A$54:$A$149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'9.4'!$F$54:$F$149</c:f>
              <c:numCache>
                <c:formatCode>#,##0</c:formatCode>
                <c:ptCount val="96"/>
                <c:pt idx="0">
                  <c:v>84.340497365806002</c:v>
                </c:pt>
                <c:pt idx="1">
                  <c:v>81.496711783232698</c:v>
                </c:pt>
                <c:pt idx="2">
                  <c:v>81.484041435023798</c:v>
                </c:pt>
                <c:pt idx="3">
                  <c:v>81.468568974905807</c:v>
                </c:pt>
                <c:pt idx="4">
                  <c:v>84.118047900793499</c:v>
                </c:pt>
                <c:pt idx="5">
                  <c:v>84.118977018051993</c:v>
                </c:pt>
                <c:pt idx="6">
                  <c:v>84.110747849368295</c:v>
                </c:pt>
                <c:pt idx="7">
                  <c:v>84.084186859513906</c:v>
                </c:pt>
                <c:pt idx="8">
                  <c:v>84.074147927260796</c:v>
                </c:pt>
                <c:pt idx="9">
                  <c:v>84.074933810147002</c:v>
                </c:pt>
                <c:pt idx="10">
                  <c:v>83.886987984520999</c:v>
                </c:pt>
                <c:pt idx="11">
                  <c:v>83.338965651878993</c:v>
                </c:pt>
                <c:pt idx="12">
                  <c:v>80.0246799461368</c:v>
                </c:pt>
                <c:pt idx="13">
                  <c:v>80.005909980279895</c:v>
                </c:pt>
                <c:pt idx="14">
                  <c:v>80.008863168048805</c:v>
                </c:pt>
                <c:pt idx="15">
                  <c:v>79.9978795969418</c:v>
                </c:pt>
                <c:pt idx="16">
                  <c:v>81.060403606811803</c:v>
                </c:pt>
                <c:pt idx="17">
                  <c:v>81.065723974043394</c:v>
                </c:pt>
                <c:pt idx="18">
                  <c:v>81.1760378591772</c:v>
                </c:pt>
                <c:pt idx="19">
                  <c:v>81.401776318983295</c:v>
                </c:pt>
                <c:pt idx="20">
                  <c:v>81.600206029265806</c:v>
                </c:pt>
                <c:pt idx="21">
                  <c:v>82.0325908418381</c:v>
                </c:pt>
                <c:pt idx="22">
                  <c:v>82.240377623407994</c:v>
                </c:pt>
                <c:pt idx="23">
                  <c:v>82.390237810700896</c:v>
                </c:pt>
                <c:pt idx="24">
                  <c:v>86.676543281623594</c:v>
                </c:pt>
                <c:pt idx="25">
                  <c:v>86.644904279273703</c:v>
                </c:pt>
                <c:pt idx="26">
                  <c:v>86.651171736137499</c:v>
                </c:pt>
                <c:pt idx="27">
                  <c:v>86.651251250275607</c:v>
                </c:pt>
                <c:pt idx="28">
                  <c:v>97.167390326757797</c:v>
                </c:pt>
                <c:pt idx="29">
                  <c:v>96.875826686743594</c:v>
                </c:pt>
                <c:pt idx="30">
                  <c:v>96.673680507427605</c:v>
                </c:pt>
                <c:pt idx="31">
                  <c:v>96.663591470375096</c:v>
                </c:pt>
                <c:pt idx="32">
                  <c:v>95.595286346965906</c:v>
                </c:pt>
                <c:pt idx="33">
                  <c:v>95.585189140652602</c:v>
                </c:pt>
                <c:pt idx="34">
                  <c:v>95.572177686713502</c:v>
                </c:pt>
                <c:pt idx="35">
                  <c:v>95.577085233967495</c:v>
                </c:pt>
                <c:pt idx="36">
                  <c:v>83.781930201767494</c:v>
                </c:pt>
                <c:pt idx="37">
                  <c:v>83.791237712872899</c:v>
                </c:pt>
                <c:pt idx="38">
                  <c:v>83.776537400423706</c:v>
                </c:pt>
                <c:pt idx="39">
                  <c:v>83.776015656969093</c:v>
                </c:pt>
                <c:pt idx="40">
                  <c:v>81.601975491148906</c:v>
                </c:pt>
                <c:pt idx="41">
                  <c:v>81.589367054074401</c:v>
                </c:pt>
                <c:pt idx="42">
                  <c:v>81.385003192767698</c:v>
                </c:pt>
                <c:pt idx="43">
                  <c:v>81.175522106513895</c:v>
                </c:pt>
                <c:pt idx="44">
                  <c:v>80.271384541403705</c:v>
                </c:pt>
                <c:pt idx="45">
                  <c:v>80.054809541404694</c:v>
                </c:pt>
                <c:pt idx="46">
                  <c:v>80.051480023023103</c:v>
                </c:pt>
                <c:pt idx="47">
                  <c:v>80.043007138059806</c:v>
                </c:pt>
                <c:pt idx="48">
                  <c:v>77.892319076462996</c:v>
                </c:pt>
                <c:pt idx="49">
                  <c:v>77.909716878818898</c:v>
                </c:pt>
                <c:pt idx="50">
                  <c:v>77.903885115862906</c:v>
                </c:pt>
                <c:pt idx="51">
                  <c:v>77.889071795306407</c:v>
                </c:pt>
                <c:pt idx="52">
                  <c:v>77.881575137005299</c:v>
                </c:pt>
                <c:pt idx="53">
                  <c:v>77.874525064959599</c:v>
                </c:pt>
                <c:pt idx="54">
                  <c:v>77.872040248141701</c:v>
                </c:pt>
                <c:pt idx="55">
                  <c:v>77.855058261159002</c:v>
                </c:pt>
                <c:pt idx="56">
                  <c:v>79.407820971457596</c:v>
                </c:pt>
                <c:pt idx="57">
                  <c:v>79.751445404206393</c:v>
                </c:pt>
                <c:pt idx="58">
                  <c:v>80.003764732401393</c:v>
                </c:pt>
                <c:pt idx="59">
                  <c:v>80.147876210889507</c:v>
                </c:pt>
                <c:pt idx="60">
                  <c:v>80.133566661413795</c:v>
                </c:pt>
                <c:pt idx="61">
                  <c:v>80.131271643754502</c:v>
                </c:pt>
                <c:pt idx="62">
                  <c:v>80.114709284466699</c:v>
                </c:pt>
                <c:pt idx="63">
                  <c:v>80.123023141153695</c:v>
                </c:pt>
                <c:pt idx="64">
                  <c:v>81.187373525423496</c:v>
                </c:pt>
                <c:pt idx="65">
                  <c:v>81.184930371835506</c:v>
                </c:pt>
                <c:pt idx="66">
                  <c:v>81.188486178740504</c:v>
                </c:pt>
                <c:pt idx="67">
                  <c:v>81.4195330241958</c:v>
                </c:pt>
                <c:pt idx="68">
                  <c:v>86.904395946117305</c:v>
                </c:pt>
                <c:pt idx="69">
                  <c:v>86.938674708931003</c:v>
                </c:pt>
                <c:pt idx="70">
                  <c:v>87.265009445874696</c:v>
                </c:pt>
                <c:pt idx="71">
                  <c:v>104.16076770262799</c:v>
                </c:pt>
                <c:pt idx="72">
                  <c:v>323.903392030237</c:v>
                </c:pt>
                <c:pt idx="73">
                  <c:v>352.263883773391</c:v>
                </c:pt>
                <c:pt idx="74">
                  <c:v>351.88274745672402</c:v>
                </c:pt>
                <c:pt idx="75">
                  <c:v>355.05263194753002</c:v>
                </c:pt>
                <c:pt idx="76">
                  <c:v>386.51004143351503</c:v>
                </c:pt>
                <c:pt idx="77">
                  <c:v>391.355598158318</c:v>
                </c:pt>
                <c:pt idx="78">
                  <c:v>391.07945318108398</c:v>
                </c:pt>
                <c:pt idx="79">
                  <c:v>386.21017510146999</c:v>
                </c:pt>
                <c:pt idx="80">
                  <c:v>316.96647296017602</c:v>
                </c:pt>
                <c:pt idx="81">
                  <c:v>309.00970882159999</c:v>
                </c:pt>
                <c:pt idx="82">
                  <c:v>308.80632690543803</c:v>
                </c:pt>
                <c:pt idx="83">
                  <c:v>296.62001514130901</c:v>
                </c:pt>
                <c:pt idx="84">
                  <c:v>112.839984774451</c:v>
                </c:pt>
                <c:pt idx="85">
                  <c:v>101.48020995044</c:v>
                </c:pt>
                <c:pt idx="86">
                  <c:v>101.512733411422</c:v>
                </c:pt>
                <c:pt idx="87">
                  <c:v>101.351101863976</c:v>
                </c:pt>
                <c:pt idx="88">
                  <c:v>84.003249091496301</c:v>
                </c:pt>
                <c:pt idx="89">
                  <c:v>81.615301189318998</c:v>
                </c:pt>
                <c:pt idx="90">
                  <c:v>81.594338321562503</c:v>
                </c:pt>
                <c:pt idx="91">
                  <c:v>81.550643124166399</c:v>
                </c:pt>
                <c:pt idx="92">
                  <c:v>81.530759143449103</c:v>
                </c:pt>
                <c:pt idx="93">
                  <c:v>81.488725573693898</c:v>
                </c:pt>
                <c:pt idx="94">
                  <c:v>81.130264946458297</c:v>
                </c:pt>
                <c:pt idx="95">
                  <c:v>80.883769484267106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FAE-4B70-A8D0-055829CFFD6C}"/>
            </c:ext>
          </c:extLst>
        </c:ser>
        <c:ser>
          <c:idx val="5"/>
          <c:order val="7"/>
          <c:tx>
            <c:strRef>
              <c:f>'9.4'!$G$52</c:f>
              <c:strCache>
                <c:ptCount val="1"/>
                <c:pt idx="0">
                  <c:v>PVE</c:v>
                </c:pt>
              </c:strCache>
            </c:strRef>
          </c:tx>
          <c:spPr>
            <a:solidFill>
              <a:srgbClr val="F0948F"/>
            </a:solidFill>
          </c:spPr>
          <c:cat>
            <c:numRef>
              <c:f>'9.4'!$A$54:$A$149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'9.4'!$G$54:$G$149</c:f>
              <c:numCache>
                <c:formatCode>#,##0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52.705220038262397</c:v>
                </c:pt>
                <c:pt idx="32">
                  <c:v>71.072886388745005</c:v>
                </c:pt>
                <c:pt idx="33">
                  <c:v>69.062690148979399</c:v>
                </c:pt>
                <c:pt idx="34">
                  <c:v>68.918168005240801</c:v>
                </c:pt>
                <c:pt idx="35">
                  <c:v>96.633900053286297</c:v>
                </c:pt>
                <c:pt idx="36">
                  <c:v>143.47933594201601</c:v>
                </c:pt>
                <c:pt idx="37">
                  <c:v>149.64787513350501</c:v>
                </c:pt>
                <c:pt idx="38">
                  <c:v>157.59011709586801</c:v>
                </c:pt>
                <c:pt idx="39">
                  <c:v>157.70179441414601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190.81746576404501</c:v>
                </c:pt>
                <c:pt idx="73">
                  <c:v>258.37579694965098</c:v>
                </c:pt>
                <c:pt idx="74">
                  <c:v>242.09715005964</c:v>
                </c:pt>
                <c:pt idx="75">
                  <c:v>242.40590735697501</c:v>
                </c:pt>
                <c:pt idx="76">
                  <c:v>347.33022467055201</c:v>
                </c:pt>
                <c:pt idx="77">
                  <c:v>380.45246167765401</c:v>
                </c:pt>
                <c:pt idx="78">
                  <c:v>372.88466666354702</c:v>
                </c:pt>
                <c:pt idx="79">
                  <c:v>364.390602764606</c:v>
                </c:pt>
                <c:pt idx="80">
                  <c:v>334.35592269260701</c:v>
                </c:pt>
                <c:pt idx="81">
                  <c:v>313.21602411574298</c:v>
                </c:pt>
                <c:pt idx="82">
                  <c:v>303.802267013076</c:v>
                </c:pt>
                <c:pt idx="83">
                  <c:v>268.89976057550598</c:v>
                </c:pt>
                <c:pt idx="84">
                  <c:v>158.634628956184</c:v>
                </c:pt>
                <c:pt idx="85">
                  <c:v>8.7042771971858901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FAE-4B70-A8D0-055829CFFD6C}"/>
            </c:ext>
          </c:extLst>
        </c:ser>
        <c:ser>
          <c:idx val="10"/>
          <c:order val="10"/>
          <c:tx>
            <c:strRef>
              <c:f>'9.4'!$P$53</c:f>
              <c:strCache>
                <c:ptCount val="1"/>
                <c:pt idx="0">
                  <c:v>+</c:v>
                </c:pt>
              </c:strCache>
            </c:strRef>
          </c:tx>
          <c:spPr>
            <a:solidFill>
              <a:schemeClr val="tx1"/>
            </a:solidFill>
            <a:ln w="25400">
              <a:noFill/>
            </a:ln>
          </c:spPr>
          <c:cat>
            <c:numRef>
              <c:f>'9.4'!$A$54:$A$149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'9.4'!$P$54:$P$149</c:f>
              <c:numCache>
                <c:formatCode>#,##0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FAE-4B70-A8D0-055829CFFD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9771392"/>
        <c:axId val="169772928"/>
      </c:areaChart>
      <c:areaChart>
        <c:grouping val="stacked"/>
        <c:varyColors val="0"/>
        <c:ser>
          <c:idx val="8"/>
          <c:order val="8"/>
          <c:tx>
            <c:strRef>
              <c:f>'9.4'!$J$52</c:f>
              <c:strCache>
                <c:ptCount val="1"/>
                <c:pt idx="0">
                  <c:v>Přeshraniční saldo</c:v>
                </c:pt>
              </c:strCache>
            </c:strRef>
          </c:tx>
          <c:spPr>
            <a:solidFill>
              <a:schemeClr val="tx1"/>
            </a:solidFill>
          </c:spPr>
          <c:cat>
            <c:numLit>
              <c:formatCode>h:mm;@</c:formatCode>
              <c:ptCount val="24"/>
              <c:pt idx="0">
                <c:v>0</c:v>
              </c:pt>
              <c:pt idx="1">
                <c:v>4.1666666666666664E-2</c:v>
              </c:pt>
              <c:pt idx="2">
                <c:v>8.3333333333333301E-2</c:v>
              </c:pt>
              <c:pt idx="3">
                <c:v>0.125</c:v>
              </c:pt>
              <c:pt idx="4">
                <c:v>0.16666666666666699</c:v>
              </c:pt>
              <c:pt idx="5">
                <c:v>0.20833333333333301</c:v>
              </c:pt>
              <c:pt idx="6">
                <c:v>0.25</c:v>
              </c:pt>
              <c:pt idx="7">
                <c:v>0.29166666666666702</c:v>
              </c:pt>
              <c:pt idx="8">
                <c:v>0.33333333333333298</c:v>
              </c:pt>
              <c:pt idx="9">
                <c:v>0.375</c:v>
              </c:pt>
              <c:pt idx="10">
                <c:v>0.41666666666666702</c:v>
              </c:pt>
              <c:pt idx="11">
                <c:v>0.45833333333333298</c:v>
              </c:pt>
              <c:pt idx="12">
                <c:v>0.5</c:v>
              </c:pt>
              <c:pt idx="13">
                <c:v>0.54166666666666696</c:v>
              </c:pt>
              <c:pt idx="14">
                <c:v>0.58333333333333304</c:v>
              </c:pt>
              <c:pt idx="15">
                <c:v>0.625</c:v>
              </c:pt>
              <c:pt idx="16">
                <c:v>0.66666666666666696</c:v>
              </c:pt>
              <c:pt idx="17">
                <c:v>0.70833333333333304</c:v>
              </c:pt>
              <c:pt idx="18">
                <c:v>0.75</c:v>
              </c:pt>
              <c:pt idx="19">
                <c:v>0.79166666666666696</c:v>
              </c:pt>
              <c:pt idx="20">
                <c:v>0.83333333333333304</c:v>
              </c:pt>
              <c:pt idx="21">
                <c:v>0.875</c:v>
              </c:pt>
              <c:pt idx="22">
                <c:v>0.91666666666666696</c:v>
              </c:pt>
              <c:pt idx="23">
                <c:v>0.95833333333333304</c:v>
              </c:pt>
            </c:numLit>
          </c:cat>
          <c:val>
            <c:numRef>
              <c:f>'9.4'!$Q$54:$Q$149</c:f>
              <c:numCache>
                <c:formatCode>#,##0</c:formatCode>
                <c:ptCount val="96"/>
                <c:pt idx="0">
                  <c:v>-2555.39702356522</c:v>
                </c:pt>
                <c:pt idx="1">
                  <c:v>-2525.3798503201801</c:v>
                </c:pt>
                <c:pt idx="2">
                  <c:v>-2578.4195819095598</c:v>
                </c:pt>
                <c:pt idx="3">
                  <c:v>-2637.57415399296</c:v>
                </c:pt>
                <c:pt idx="4">
                  <c:v>-2635.9207824457499</c:v>
                </c:pt>
                <c:pt idx="5">
                  <c:v>-2659.4574416056898</c:v>
                </c:pt>
                <c:pt idx="6">
                  <c:v>-2712.4798306466</c:v>
                </c:pt>
                <c:pt idx="7">
                  <c:v>-2677.0528974301801</c:v>
                </c:pt>
                <c:pt idx="8">
                  <c:v>-2672.5904587622199</c:v>
                </c:pt>
                <c:pt idx="9">
                  <c:v>-2694.8770191364001</c:v>
                </c:pt>
                <c:pt idx="10">
                  <c:v>-2677.9758440988498</c:v>
                </c:pt>
                <c:pt idx="11">
                  <c:v>-2641.8201543164</c:v>
                </c:pt>
                <c:pt idx="12">
                  <c:v>-2519.7879852398</c:v>
                </c:pt>
                <c:pt idx="13">
                  <c:v>-2571.87634611162</c:v>
                </c:pt>
                <c:pt idx="14">
                  <c:v>-2567.2268811392701</c:v>
                </c:pt>
                <c:pt idx="15">
                  <c:v>-2495.3972670069002</c:v>
                </c:pt>
                <c:pt idx="16">
                  <c:v>-2343.6871927649499</c:v>
                </c:pt>
                <c:pt idx="17">
                  <c:v>-2285.7417232340399</c:v>
                </c:pt>
                <c:pt idx="18">
                  <c:v>-2182.7729809801799</c:v>
                </c:pt>
                <c:pt idx="19">
                  <c:v>-2196.4722260298599</c:v>
                </c:pt>
                <c:pt idx="20">
                  <c:v>-2257.2279832566501</c:v>
                </c:pt>
                <c:pt idx="21">
                  <c:v>-2274.3136900617101</c:v>
                </c:pt>
                <c:pt idx="22">
                  <c:v>-2271.2193129913599</c:v>
                </c:pt>
                <c:pt idx="23">
                  <c:v>-2257.4176959853899</c:v>
                </c:pt>
                <c:pt idx="24">
                  <c:v>-2176.48294224543</c:v>
                </c:pt>
                <c:pt idx="25">
                  <c:v>-2136.3910651354299</c:v>
                </c:pt>
                <c:pt idx="26">
                  <c:v>-2142.7973237043402</c:v>
                </c:pt>
                <c:pt idx="27">
                  <c:v>-2091.1717953696402</c:v>
                </c:pt>
                <c:pt idx="28">
                  <c:v>-2050.98642109808</c:v>
                </c:pt>
                <c:pt idx="29">
                  <c:v>-1961.1440279117401</c:v>
                </c:pt>
                <c:pt idx="30">
                  <c:v>-1833.1375709046299</c:v>
                </c:pt>
                <c:pt idx="31">
                  <c:v>-1811.77694744526</c:v>
                </c:pt>
                <c:pt idx="32">
                  <c:v>-1721.7705624442301</c:v>
                </c:pt>
                <c:pt idx="33">
                  <c:v>-1681.6694587458601</c:v>
                </c:pt>
                <c:pt idx="34">
                  <c:v>-1605.5328987451001</c:v>
                </c:pt>
                <c:pt idx="35">
                  <c:v>-1560.28828384487</c:v>
                </c:pt>
                <c:pt idx="36">
                  <c:v>-1431.0260513815199</c:v>
                </c:pt>
                <c:pt idx="37">
                  <c:v>-1398.5983510399101</c:v>
                </c:pt>
                <c:pt idx="38">
                  <c:v>-1367.08690529203</c:v>
                </c:pt>
                <c:pt idx="39">
                  <c:v>-1326.3916540760599</c:v>
                </c:pt>
                <c:pt idx="40">
                  <c:v>-982.37443678973705</c:v>
                </c:pt>
                <c:pt idx="41">
                  <c:v>-740.87411477685498</c:v>
                </c:pt>
                <c:pt idx="42">
                  <c:v>-782.63345387862898</c:v>
                </c:pt>
                <c:pt idx="43">
                  <c:v>-623.71282880532397</c:v>
                </c:pt>
                <c:pt idx="44">
                  <c:v>-255.38851823797299</c:v>
                </c:pt>
                <c:pt idx="45">
                  <c:v>-182.237640060053</c:v>
                </c:pt>
                <c:pt idx="46">
                  <c:v>-212.04757878441501</c:v>
                </c:pt>
                <c:pt idx="47">
                  <c:v>-160.06395173358499</c:v>
                </c:pt>
                <c:pt idx="48">
                  <c:v>-17.5760973037466</c:v>
                </c:pt>
                <c:pt idx="49">
                  <c:v>-128.12355982337201</c:v>
                </c:pt>
                <c:pt idx="50">
                  <c:v>-248.62209391530001</c:v>
                </c:pt>
                <c:pt idx="51">
                  <c:v>-187.596805775143</c:v>
                </c:pt>
                <c:pt idx="52">
                  <c:v>-180.40218260181999</c:v>
                </c:pt>
                <c:pt idx="53">
                  <c:v>-190.44696408591301</c:v>
                </c:pt>
                <c:pt idx="54">
                  <c:v>-219.180070399453</c:v>
                </c:pt>
                <c:pt idx="55">
                  <c:v>-219.47587090504899</c:v>
                </c:pt>
                <c:pt idx="56">
                  <c:v>-240.05781507932599</c:v>
                </c:pt>
                <c:pt idx="57">
                  <c:v>-251.31886519140801</c:v>
                </c:pt>
                <c:pt idx="58">
                  <c:v>-320.07680893539299</c:v>
                </c:pt>
                <c:pt idx="59">
                  <c:v>-337.23102355889699</c:v>
                </c:pt>
                <c:pt idx="60">
                  <c:v>-227.53445434403801</c:v>
                </c:pt>
                <c:pt idx="61">
                  <c:v>-324.05106793295698</c:v>
                </c:pt>
                <c:pt idx="62">
                  <c:v>-338.77750251026202</c:v>
                </c:pt>
                <c:pt idx="63">
                  <c:v>-445.476237030248</c:v>
                </c:pt>
                <c:pt idx="64">
                  <c:v>-912.91920602205505</c:v>
                </c:pt>
                <c:pt idx="65">
                  <c:v>-862.99001474319198</c:v>
                </c:pt>
                <c:pt idx="66">
                  <c:v>-776.04598959141401</c:v>
                </c:pt>
                <c:pt idx="67">
                  <c:v>-1025.7664422917801</c:v>
                </c:pt>
                <c:pt idx="68">
                  <c:v>-1249.9169244202701</c:v>
                </c:pt>
                <c:pt idx="69">
                  <c:v>-1304.2597310032199</c:v>
                </c:pt>
                <c:pt idx="70">
                  <c:v>-1304.7063570458599</c:v>
                </c:pt>
                <c:pt idx="71">
                  <c:v>-1268.7199359830799</c:v>
                </c:pt>
                <c:pt idx="72">
                  <c:v>-1659.12488170491</c:v>
                </c:pt>
                <c:pt idx="73">
                  <c:v>-1641.18346079761</c:v>
                </c:pt>
                <c:pt idx="74">
                  <c:v>-1559.2335424770999</c:v>
                </c:pt>
                <c:pt idx="75">
                  <c:v>-1565.5227097229999</c:v>
                </c:pt>
                <c:pt idx="76">
                  <c:v>-1694.16548951086</c:v>
                </c:pt>
                <c:pt idx="77">
                  <c:v>-1687.9102303770001</c:v>
                </c:pt>
                <c:pt idx="78">
                  <c:v>-1704.52501339065</c:v>
                </c:pt>
                <c:pt idx="79">
                  <c:v>-1738.2519996685301</c:v>
                </c:pt>
                <c:pt idx="80">
                  <c:v>-1692.43865434293</c:v>
                </c:pt>
                <c:pt idx="81">
                  <c:v>-1755.1314514473199</c:v>
                </c:pt>
                <c:pt idx="82">
                  <c:v>-1860.37623474611</c:v>
                </c:pt>
                <c:pt idx="83">
                  <c:v>-1835.5597582311</c:v>
                </c:pt>
                <c:pt idx="84">
                  <c:v>-1673.57513426988</c:v>
                </c:pt>
                <c:pt idx="85">
                  <c:v>-1597.63372380903</c:v>
                </c:pt>
                <c:pt idx="86">
                  <c:v>-1612.19617456695</c:v>
                </c:pt>
                <c:pt idx="87">
                  <c:v>-1589.84047074713</c:v>
                </c:pt>
                <c:pt idx="88">
                  <c:v>-1617.1976410815801</c:v>
                </c:pt>
                <c:pt idx="89">
                  <c:v>-1647.2354311654201</c:v>
                </c:pt>
                <c:pt idx="90">
                  <c:v>-1675.6178881435801</c:v>
                </c:pt>
                <c:pt idx="91">
                  <c:v>-1725.5378168551699</c:v>
                </c:pt>
                <c:pt idx="92">
                  <c:v>-1789.5419488288101</c:v>
                </c:pt>
                <c:pt idx="93">
                  <c:v>-1888.03225379831</c:v>
                </c:pt>
                <c:pt idx="94">
                  <c:v>-1989.6943224489701</c:v>
                </c:pt>
                <c:pt idx="95">
                  <c:v>-2079.4982422009398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1FAE-4B70-A8D0-055829CFFD6C}"/>
            </c:ext>
          </c:extLst>
        </c:ser>
        <c:ser>
          <c:idx val="9"/>
          <c:order val="9"/>
          <c:tx>
            <c:strRef>
              <c:f>'9.4'!$K$52</c:f>
              <c:strCache>
                <c:ptCount val="1"/>
                <c:pt idx="0">
                  <c:v>Čerpání PVE</c:v>
                </c:pt>
              </c:strCache>
            </c:strRef>
          </c:tx>
          <c:spPr>
            <a:solidFill>
              <a:srgbClr val="646363"/>
            </a:solidFill>
            <a:ln w="25400">
              <a:noFill/>
            </a:ln>
          </c:spPr>
          <c:cat>
            <c:numLit>
              <c:formatCode>h:mm;@</c:formatCode>
              <c:ptCount val="24"/>
              <c:pt idx="0">
                <c:v>0</c:v>
              </c:pt>
              <c:pt idx="1">
                <c:v>4.1666666666666664E-2</c:v>
              </c:pt>
              <c:pt idx="2">
                <c:v>8.3333333333333301E-2</c:v>
              </c:pt>
              <c:pt idx="3">
                <c:v>0.125</c:v>
              </c:pt>
              <c:pt idx="4">
                <c:v>0.16666666666666699</c:v>
              </c:pt>
              <c:pt idx="5">
                <c:v>0.20833333333333301</c:v>
              </c:pt>
              <c:pt idx="6">
                <c:v>0.25</c:v>
              </c:pt>
              <c:pt idx="7">
                <c:v>0.29166666666666702</c:v>
              </c:pt>
              <c:pt idx="8">
                <c:v>0.33333333333333298</c:v>
              </c:pt>
              <c:pt idx="9">
                <c:v>0.375</c:v>
              </c:pt>
              <c:pt idx="10">
                <c:v>0.41666666666666702</c:v>
              </c:pt>
              <c:pt idx="11">
                <c:v>0.45833333333333298</c:v>
              </c:pt>
              <c:pt idx="12">
                <c:v>0.5</c:v>
              </c:pt>
              <c:pt idx="13">
                <c:v>0.54166666666666696</c:v>
              </c:pt>
              <c:pt idx="14">
                <c:v>0.58333333333333304</c:v>
              </c:pt>
              <c:pt idx="15">
                <c:v>0.625</c:v>
              </c:pt>
              <c:pt idx="16">
                <c:v>0.66666666666666696</c:v>
              </c:pt>
              <c:pt idx="17">
                <c:v>0.70833333333333304</c:v>
              </c:pt>
              <c:pt idx="18">
                <c:v>0.75</c:v>
              </c:pt>
              <c:pt idx="19">
                <c:v>0.79166666666666696</c:v>
              </c:pt>
              <c:pt idx="20">
                <c:v>0.83333333333333304</c:v>
              </c:pt>
              <c:pt idx="21">
                <c:v>0.875</c:v>
              </c:pt>
              <c:pt idx="22">
                <c:v>0.91666666666666696</c:v>
              </c:pt>
              <c:pt idx="23">
                <c:v>0.95833333333333304</c:v>
              </c:pt>
            </c:numLit>
          </c:cat>
          <c:val>
            <c:numRef>
              <c:f>'9.4'!$K$54:$K$149</c:f>
              <c:numCache>
                <c:formatCode>#,##0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-6.1693774238123096</c:v>
                </c:pt>
                <c:pt idx="17">
                  <c:v>-4.9100473557724902</c:v>
                </c:pt>
                <c:pt idx="18">
                  <c:v>-4.9033487980370003</c:v>
                </c:pt>
                <c:pt idx="19">
                  <c:v>-4.8631574196827998</c:v>
                </c:pt>
                <c:pt idx="20">
                  <c:v>-5.0842100804839996</c:v>
                </c:pt>
                <c:pt idx="21">
                  <c:v>-5.1177029011027004</c:v>
                </c:pt>
                <c:pt idx="22">
                  <c:v>-4.9837315866866403</c:v>
                </c:pt>
                <c:pt idx="23">
                  <c:v>-4.9904301763633701</c:v>
                </c:pt>
                <c:pt idx="24">
                  <c:v>-5.0105258495698504</c:v>
                </c:pt>
                <c:pt idx="25">
                  <c:v>-4.9569373238034196</c:v>
                </c:pt>
                <c:pt idx="26">
                  <c:v>-4.9770330289511504</c:v>
                </c:pt>
                <c:pt idx="27">
                  <c:v>-4.9703344712156499</c:v>
                </c:pt>
                <c:pt idx="28">
                  <c:v>-5.0842100804839996</c:v>
                </c:pt>
                <c:pt idx="29">
                  <c:v>-5.0976071959549802</c:v>
                </c:pt>
                <c:pt idx="30">
                  <c:v>-5.0373201124530604</c:v>
                </c:pt>
                <c:pt idx="31">
                  <c:v>-4.9636358815389201</c:v>
                </c:pt>
                <c:pt idx="32">
                  <c:v>-4.9904301444221302</c:v>
                </c:pt>
                <c:pt idx="33">
                  <c:v>-4.9904301444221302</c:v>
                </c:pt>
                <c:pt idx="34">
                  <c:v>-4.8229660732698498</c:v>
                </c:pt>
                <c:pt idx="35">
                  <c:v>-4.85645883000607</c:v>
                </c:pt>
                <c:pt idx="36">
                  <c:v>-4.8363631567995897</c:v>
                </c:pt>
                <c:pt idx="37">
                  <c:v>-4.8832530928892801</c:v>
                </c:pt>
                <c:pt idx="38">
                  <c:v>-4.8028703042396401</c:v>
                </c:pt>
                <c:pt idx="39">
                  <c:v>-4.7224875155900001</c:v>
                </c:pt>
                <c:pt idx="40">
                  <c:v>-37.297605628709199</c:v>
                </c:pt>
                <c:pt idx="41">
                  <c:v>-312.42103481976301</c:v>
                </c:pt>
                <c:pt idx="42">
                  <c:v>-312.889930219946</c:v>
                </c:pt>
                <c:pt idx="43">
                  <c:v>-312.68228250022003</c:v>
                </c:pt>
                <c:pt idx="44">
                  <c:v>-520.90713397703496</c:v>
                </c:pt>
                <c:pt idx="45">
                  <c:v>-527.39135140807798</c:v>
                </c:pt>
                <c:pt idx="46">
                  <c:v>-527.93393346670996</c:v>
                </c:pt>
                <c:pt idx="47">
                  <c:v>-654.71096461419995</c:v>
                </c:pt>
                <c:pt idx="48">
                  <c:v>-938.44873477297006</c:v>
                </c:pt>
                <c:pt idx="49">
                  <c:v>-938.254482954948</c:v>
                </c:pt>
                <c:pt idx="50">
                  <c:v>-938.12720860120498</c:v>
                </c:pt>
                <c:pt idx="51">
                  <c:v>-935.51477676990498</c:v>
                </c:pt>
                <c:pt idx="52">
                  <c:v>-932.64108294846994</c:v>
                </c:pt>
                <c:pt idx="53">
                  <c:v>-931.65638911610495</c:v>
                </c:pt>
                <c:pt idx="54">
                  <c:v>-930.088927564237</c:v>
                </c:pt>
                <c:pt idx="55">
                  <c:v>-928.76931370264299</c:v>
                </c:pt>
                <c:pt idx="56">
                  <c:v>-927.69084242563395</c:v>
                </c:pt>
                <c:pt idx="57">
                  <c:v>-924.20089215255598</c:v>
                </c:pt>
                <c:pt idx="58">
                  <c:v>-921.66883164299895</c:v>
                </c:pt>
                <c:pt idx="59">
                  <c:v>-920.60375831193198</c:v>
                </c:pt>
                <c:pt idx="60">
                  <c:v>-920.92530492609205</c:v>
                </c:pt>
                <c:pt idx="61">
                  <c:v>-916.66501160182702</c:v>
                </c:pt>
                <c:pt idx="62">
                  <c:v>-911.97600444977104</c:v>
                </c:pt>
                <c:pt idx="63">
                  <c:v>-830.554957525698</c:v>
                </c:pt>
                <c:pt idx="64">
                  <c:v>-399.27461152431903</c:v>
                </c:pt>
                <c:pt idx="65">
                  <c:v>-397.70044691099997</c:v>
                </c:pt>
                <c:pt idx="66">
                  <c:v>-396.62197767823</c:v>
                </c:pt>
                <c:pt idx="67">
                  <c:v>-122.01434551394399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FAE-4B70-A8D0-055829CFFD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9784448"/>
        <c:axId val="169774464"/>
      </c:areaChart>
      <c:catAx>
        <c:axId val="169771392"/>
        <c:scaling>
          <c:orientation val="minMax"/>
        </c:scaling>
        <c:delete val="0"/>
        <c:axPos val="b"/>
        <c:numFmt formatCode="h:mm;@" sourceLinked="1"/>
        <c:majorTickMark val="none"/>
        <c:minorTickMark val="none"/>
        <c:tickLblPos val="low"/>
        <c:txPr>
          <a:bodyPr rot="-5400000" vert="horz"/>
          <a:lstStyle/>
          <a:p>
            <a:pPr>
              <a:defRPr sz="900"/>
            </a:pPr>
            <a:endParaRPr lang="cs-CZ"/>
          </a:p>
        </c:txPr>
        <c:crossAx val="169772928"/>
        <c:crosses val="autoZero"/>
        <c:auto val="1"/>
        <c:lblAlgn val="ctr"/>
        <c:lblOffset val="100"/>
        <c:tickLblSkip val="4"/>
        <c:tickMarkSkip val="4"/>
        <c:noMultiLvlLbl val="0"/>
      </c:catAx>
      <c:valAx>
        <c:axId val="169772928"/>
        <c:scaling>
          <c:orientation val="minMax"/>
          <c:max val="10000"/>
          <c:min val="-4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9771392"/>
        <c:crosses val="autoZero"/>
        <c:crossBetween val="midCat"/>
        <c:majorUnit val="2000"/>
      </c:valAx>
      <c:valAx>
        <c:axId val="169774464"/>
        <c:scaling>
          <c:orientation val="minMax"/>
          <c:max val="10000"/>
          <c:min val="-2000"/>
        </c:scaling>
        <c:delete val="1"/>
        <c:axPos val="r"/>
        <c:numFmt formatCode="#,##0" sourceLinked="1"/>
        <c:majorTickMark val="out"/>
        <c:minorTickMark val="none"/>
        <c:tickLblPos val="nextTo"/>
        <c:crossAx val="169784448"/>
        <c:crosses val="max"/>
        <c:crossBetween val="midCat"/>
      </c:valAx>
      <c:catAx>
        <c:axId val="169784448"/>
        <c:scaling>
          <c:orientation val="minMax"/>
        </c:scaling>
        <c:delete val="1"/>
        <c:axPos val="b"/>
        <c:numFmt formatCode="h:mm;@" sourceLinked="1"/>
        <c:majorTickMark val="out"/>
        <c:minorTickMark val="none"/>
        <c:tickLblPos val="nextTo"/>
        <c:crossAx val="169774464"/>
        <c:crosses val="autoZero"/>
        <c:auto val="1"/>
        <c:lblAlgn val="ctr"/>
        <c:lblOffset val="100"/>
        <c:noMultiLvlLbl val="0"/>
      </c:catAx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80159367260598136"/>
          <c:y val="0.12205482514980769"/>
          <c:w val="0.19840632739401867"/>
          <c:h val="0.71897504695465508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zero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en-US" sz="1000">
                <a:solidFill>
                  <a:srgbClr val="233060"/>
                </a:solidFill>
              </a:rPr>
              <a:t>Zatížení brutto ve dni m</a:t>
            </a:r>
            <a:r>
              <a:rPr lang="cs-CZ" sz="1000">
                <a:solidFill>
                  <a:srgbClr val="233060"/>
                </a:solidFill>
              </a:rPr>
              <a:t>in</a:t>
            </a:r>
            <a:r>
              <a:rPr lang="en-US" sz="1000">
                <a:solidFill>
                  <a:srgbClr val="233060"/>
                </a:solidFill>
              </a:rPr>
              <a:t>ima</a:t>
            </a:r>
            <a:r>
              <a:rPr lang="cs-CZ" sz="1000">
                <a:solidFill>
                  <a:srgbClr val="233060"/>
                </a:solidFill>
              </a:rPr>
              <a:t> (MW)</a:t>
            </a:r>
            <a:endParaRPr lang="en-US" sz="1000">
              <a:solidFill>
                <a:srgbClr val="233060"/>
              </a:solidFill>
            </a:endParaRPr>
          </a:p>
        </c:rich>
      </c:tx>
      <c:layout>
        <c:manualLayout>
          <c:xMode val="edge"/>
          <c:yMode val="edge"/>
          <c:x val="1.2713524870985378E-3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7775777103176827E-2"/>
          <c:y val="0.12478478002378121"/>
          <c:w val="0.71371310811430433"/>
          <c:h val="0.705795141837948"/>
        </c:manualLayout>
      </c:layout>
      <c:areaChart>
        <c:grouping val="stacked"/>
        <c:varyColors val="0"/>
        <c:ser>
          <c:idx val="0"/>
          <c:order val="0"/>
          <c:tx>
            <c:strRef>
              <c:f>'9.4'!$T$52</c:f>
              <c:strCache>
                <c:ptCount val="1"/>
                <c:pt idx="0">
                  <c:v>JE</c:v>
                </c:pt>
              </c:strCache>
            </c:strRef>
          </c:tx>
          <c:spPr>
            <a:solidFill>
              <a:schemeClr val="accent1"/>
            </a:solidFill>
          </c:spPr>
          <c:cat>
            <c:numRef>
              <c:f>'9.4'!$S$54:$S$149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'9.4'!$T$54:$T$149</c:f>
              <c:numCache>
                <c:formatCode>#,##0</c:formatCode>
                <c:ptCount val="96"/>
                <c:pt idx="0">
                  <c:v>3651.09263820979</c:v>
                </c:pt>
                <c:pt idx="1">
                  <c:v>3625.3661811104398</c:v>
                </c:pt>
                <c:pt idx="2">
                  <c:v>3631.1757950377901</c:v>
                </c:pt>
                <c:pt idx="3">
                  <c:v>3671.9298880091601</c:v>
                </c:pt>
                <c:pt idx="4">
                  <c:v>3672.3700860231902</c:v>
                </c:pt>
                <c:pt idx="5">
                  <c:v>3674.79801451905</c:v>
                </c:pt>
                <c:pt idx="6">
                  <c:v>3674.6979798786201</c:v>
                </c:pt>
                <c:pt idx="7">
                  <c:v>3680.4141868879201</c:v>
                </c:pt>
                <c:pt idx="8">
                  <c:v>3676.04531279091</c:v>
                </c:pt>
                <c:pt idx="9">
                  <c:v>3676.3054386815602</c:v>
                </c:pt>
                <c:pt idx="10">
                  <c:v>3673.2772534901101</c:v>
                </c:pt>
                <c:pt idx="11">
                  <c:v>3681.6081702626898</c:v>
                </c:pt>
                <c:pt idx="12">
                  <c:v>3681.6948354680299</c:v>
                </c:pt>
                <c:pt idx="13">
                  <c:v>3681.1345568030902</c:v>
                </c:pt>
                <c:pt idx="14">
                  <c:v>3682.2884970098899</c:v>
                </c:pt>
                <c:pt idx="15">
                  <c:v>3681.7882261017398</c:v>
                </c:pt>
                <c:pt idx="16">
                  <c:v>3681.58812425221</c:v>
                </c:pt>
                <c:pt idx="17">
                  <c:v>3683.3756714628598</c:v>
                </c:pt>
                <c:pt idx="18">
                  <c:v>3681.8416061361399</c:v>
                </c:pt>
                <c:pt idx="19">
                  <c:v>3683.2823459664701</c:v>
                </c:pt>
                <c:pt idx="20">
                  <c:v>3685.17662067727</c:v>
                </c:pt>
                <c:pt idx="21">
                  <c:v>3683.9827024398201</c:v>
                </c:pt>
                <c:pt idx="22">
                  <c:v>3683.5291187063599</c:v>
                </c:pt>
                <c:pt idx="23">
                  <c:v>3683.8025977477801</c:v>
                </c:pt>
                <c:pt idx="24">
                  <c:v>3684.3829224231999</c:v>
                </c:pt>
                <c:pt idx="25">
                  <c:v>3684.4629273374899</c:v>
                </c:pt>
                <c:pt idx="26">
                  <c:v>3682.3485373353501</c:v>
                </c:pt>
                <c:pt idx="27">
                  <c:v>3681.8949698862202</c:v>
                </c:pt>
                <c:pt idx="28">
                  <c:v>3679.58712204127</c:v>
                </c:pt>
                <c:pt idx="29">
                  <c:v>3678.5599064920998</c:v>
                </c:pt>
                <c:pt idx="30">
                  <c:v>3677.8795634605799</c:v>
                </c:pt>
                <c:pt idx="31">
                  <c:v>3678.8733961328298</c:v>
                </c:pt>
                <c:pt idx="32">
                  <c:v>3678.6466205504298</c:v>
                </c:pt>
                <c:pt idx="33">
                  <c:v>3680.8010700048699</c:v>
                </c:pt>
                <c:pt idx="34">
                  <c:v>3681.1879368374898</c:v>
                </c:pt>
                <c:pt idx="35">
                  <c:v>3681.4680924542899</c:v>
                </c:pt>
                <c:pt idx="36">
                  <c:v>3682.1017157424699</c:v>
                </c:pt>
                <c:pt idx="37">
                  <c:v>3683.0488449557001</c:v>
                </c:pt>
                <c:pt idx="38">
                  <c:v>3681.9216273347602</c:v>
                </c:pt>
                <c:pt idx="39">
                  <c:v>3680.7877331384302</c:v>
                </c:pt>
                <c:pt idx="40">
                  <c:v>3680.8077140115902</c:v>
                </c:pt>
                <c:pt idx="41">
                  <c:v>3679.3403330170499</c:v>
                </c:pt>
                <c:pt idx="42">
                  <c:v>3677.6861219020998</c:v>
                </c:pt>
                <c:pt idx="43">
                  <c:v>3677.1325035282098</c:v>
                </c:pt>
                <c:pt idx="44">
                  <c:v>3674.3511073609802</c:v>
                </c:pt>
                <c:pt idx="45">
                  <c:v>3672.5568347219601</c:v>
                </c:pt>
                <c:pt idx="46">
                  <c:v>3671.9765588995201</c:v>
                </c:pt>
                <c:pt idx="47">
                  <c:v>3671.9432085912699</c:v>
                </c:pt>
                <c:pt idx="48">
                  <c:v>3670.2157017060799</c:v>
                </c:pt>
                <c:pt idx="49">
                  <c:v>3669.4285986057398</c:v>
                </c:pt>
                <c:pt idx="50">
                  <c:v>3670.6291934185701</c:v>
                </c:pt>
                <c:pt idx="51">
                  <c:v>3668.1146160017101</c:v>
                </c:pt>
                <c:pt idx="52">
                  <c:v>3668.0879422688399</c:v>
                </c:pt>
                <c:pt idx="53">
                  <c:v>3667.3142086036</c:v>
                </c:pt>
                <c:pt idx="54">
                  <c:v>3666.4871111882899</c:v>
                </c:pt>
                <c:pt idx="55">
                  <c:v>3665.3998878823299</c:v>
                </c:pt>
                <c:pt idx="56">
                  <c:v>3665.25314978287</c:v>
                </c:pt>
                <c:pt idx="57">
                  <c:v>3662.3450452423299</c:v>
                </c:pt>
                <c:pt idx="58">
                  <c:v>3660.25060354469</c:v>
                </c:pt>
                <c:pt idx="59">
                  <c:v>3659.4301827047602</c:v>
                </c:pt>
                <c:pt idx="60">
                  <c:v>3660.3106438701502</c:v>
                </c:pt>
                <c:pt idx="61">
                  <c:v>3659.2901048963599</c:v>
                </c:pt>
                <c:pt idx="62">
                  <c:v>3658.3162856659301</c:v>
                </c:pt>
                <c:pt idx="63">
                  <c:v>3659.9504670547299</c:v>
                </c:pt>
                <c:pt idx="64">
                  <c:v>3661.29113967597</c:v>
                </c:pt>
                <c:pt idx="65">
                  <c:v>3660.4773954114198</c:v>
                </c:pt>
                <c:pt idx="66">
                  <c:v>3661.0510435114602</c:v>
                </c:pt>
                <c:pt idx="67">
                  <c:v>3660.8775665418102</c:v>
                </c:pt>
                <c:pt idx="68">
                  <c:v>3662.19825828989</c:v>
                </c:pt>
                <c:pt idx="69">
                  <c:v>3662.1382179644302</c:v>
                </c:pt>
                <c:pt idx="70">
                  <c:v>3662.1782448480699</c:v>
                </c:pt>
                <c:pt idx="71">
                  <c:v>3662.3049695057098</c:v>
                </c:pt>
                <c:pt idx="72">
                  <c:v>3663.8791268533801</c:v>
                </c:pt>
                <c:pt idx="73">
                  <c:v>3663.79908937044</c:v>
                </c:pt>
                <c:pt idx="74">
                  <c:v>3664.4527586690901</c:v>
                </c:pt>
                <c:pt idx="75">
                  <c:v>3665.3198341150501</c:v>
                </c:pt>
                <c:pt idx="76">
                  <c:v>3666.5938224041101</c:v>
                </c:pt>
                <c:pt idx="77">
                  <c:v>3665.88012906433</c:v>
                </c:pt>
                <c:pt idx="78">
                  <c:v>3665.5866528654201</c:v>
                </c:pt>
                <c:pt idx="79">
                  <c:v>3664.5061061348401</c:v>
                </c:pt>
                <c:pt idx="80">
                  <c:v>3663.00534226338</c:v>
                </c:pt>
                <c:pt idx="81">
                  <c:v>3664.0725358432001</c:v>
                </c:pt>
                <c:pt idx="82">
                  <c:v>3663.0186791298202</c:v>
                </c:pt>
                <c:pt idx="83">
                  <c:v>3663.29214188691</c:v>
                </c:pt>
                <c:pt idx="84">
                  <c:v>3664.1525733261401</c:v>
                </c:pt>
                <c:pt idx="85">
                  <c:v>3664.73289800157</c:v>
                </c:pt>
                <c:pt idx="86">
                  <c:v>3667.0540501442902</c:v>
                </c:pt>
                <c:pt idx="87">
                  <c:v>3667.1941442370198</c:v>
                </c:pt>
                <c:pt idx="88">
                  <c:v>3666.7872313939201</c:v>
                </c:pt>
                <c:pt idx="89">
                  <c:v>3667.9745381933099</c:v>
                </c:pt>
                <c:pt idx="90">
                  <c:v>3668.1613031764</c:v>
                </c:pt>
                <c:pt idx="91">
                  <c:v>3669.05506863956</c:v>
                </c:pt>
                <c:pt idx="92">
                  <c:v>3668.3747418923599</c:v>
                </c:pt>
                <c:pt idx="93">
                  <c:v>3669.3152270988699</c:v>
                </c:pt>
                <c:pt idx="94">
                  <c:v>3667.84781353567</c:v>
                </c:pt>
                <c:pt idx="95">
                  <c:v>3666.4737743218502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726-423B-8FF5-479E9A846F50}"/>
            </c:ext>
          </c:extLst>
        </c:ser>
        <c:ser>
          <c:idx val="1"/>
          <c:order val="1"/>
          <c:tx>
            <c:strRef>
              <c:f>'9.4'!$U$52</c:f>
              <c:strCache>
                <c:ptCount val="1"/>
                <c:pt idx="0">
                  <c:v>PE</c:v>
                </c:pt>
              </c:strCache>
            </c:strRef>
          </c:tx>
          <c:spPr>
            <a:solidFill>
              <a:schemeClr val="accent5"/>
            </a:solidFill>
          </c:spPr>
          <c:cat>
            <c:numRef>
              <c:f>'9.4'!$S$54:$S$149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'9.4'!$U$54:$U$149</c:f>
              <c:numCache>
                <c:formatCode>#,##0</c:formatCode>
                <c:ptCount val="96"/>
                <c:pt idx="0">
                  <c:v>2886.5498526008801</c:v>
                </c:pt>
                <c:pt idx="1">
                  <c:v>2804.0984714306601</c:v>
                </c:pt>
                <c:pt idx="2">
                  <c:v>2792.9539302554699</c:v>
                </c:pt>
                <c:pt idx="3">
                  <c:v>2738.9172533419501</c:v>
                </c:pt>
                <c:pt idx="4">
                  <c:v>2717.5901322957102</c:v>
                </c:pt>
                <c:pt idx="5">
                  <c:v>2704.20565294281</c:v>
                </c:pt>
                <c:pt idx="6">
                  <c:v>2685.1401624042401</c:v>
                </c:pt>
                <c:pt idx="7">
                  <c:v>2676.2262392528701</c:v>
                </c:pt>
                <c:pt idx="8">
                  <c:v>2681.1796056789399</c:v>
                </c:pt>
                <c:pt idx="9">
                  <c:v>2675.3403980082599</c:v>
                </c:pt>
                <c:pt idx="10">
                  <c:v>2678.4161144209602</c:v>
                </c:pt>
                <c:pt idx="11">
                  <c:v>2679.0153281165599</c:v>
                </c:pt>
                <c:pt idx="12">
                  <c:v>2681.8105210246899</c:v>
                </c:pt>
                <c:pt idx="13">
                  <c:v>2685.5213370071401</c:v>
                </c:pt>
                <c:pt idx="14">
                  <c:v>2672.7919266382</c:v>
                </c:pt>
                <c:pt idx="15">
                  <c:v>2679.5978705510101</c:v>
                </c:pt>
                <c:pt idx="16">
                  <c:v>2687.1634562305799</c:v>
                </c:pt>
                <c:pt idx="17">
                  <c:v>2686.1289191507699</c:v>
                </c:pt>
                <c:pt idx="18">
                  <c:v>2689.3684110138101</c:v>
                </c:pt>
                <c:pt idx="19">
                  <c:v>2691.4505136983898</c:v>
                </c:pt>
                <c:pt idx="20">
                  <c:v>2700.78187472741</c:v>
                </c:pt>
                <c:pt idx="21">
                  <c:v>2700.1272323702201</c:v>
                </c:pt>
                <c:pt idx="22">
                  <c:v>2694.5380607993702</c:v>
                </c:pt>
                <c:pt idx="23">
                  <c:v>2691.9739519176201</c:v>
                </c:pt>
                <c:pt idx="24">
                  <c:v>2721.4203381365701</c:v>
                </c:pt>
                <c:pt idx="25">
                  <c:v>2728.3016637164401</c:v>
                </c:pt>
                <c:pt idx="26">
                  <c:v>2752.6446093415202</c:v>
                </c:pt>
                <c:pt idx="27">
                  <c:v>2843.8340121674901</c:v>
                </c:pt>
                <c:pt idx="28">
                  <c:v>2821.26982119066</c:v>
                </c:pt>
                <c:pt idx="29">
                  <c:v>2803.2487293735799</c:v>
                </c:pt>
                <c:pt idx="30">
                  <c:v>2803.78846145336</c:v>
                </c:pt>
                <c:pt idx="31">
                  <c:v>2838.9444756684702</c:v>
                </c:pt>
                <c:pt idx="32">
                  <c:v>3130.1174702876001</c:v>
                </c:pt>
                <c:pt idx="33">
                  <c:v>3280.9698709436502</c:v>
                </c:pt>
                <c:pt idx="34">
                  <c:v>3287.19350214411</c:v>
                </c:pt>
                <c:pt idx="35">
                  <c:v>3287.3744575259798</c:v>
                </c:pt>
                <c:pt idx="36">
                  <c:v>3258.1413190530202</c:v>
                </c:pt>
                <c:pt idx="37">
                  <c:v>3245.8605723589499</c:v>
                </c:pt>
                <c:pt idx="38">
                  <c:v>3236.1075235933799</c:v>
                </c:pt>
                <c:pt idx="39">
                  <c:v>3238.1419097155199</c:v>
                </c:pt>
                <c:pt idx="40">
                  <c:v>3306.32708887735</c:v>
                </c:pt>
                <c:pt idx="41">
                  <c:v>3320.5122318010099</c:v>
                </c:pt>
                <c:pt idx="42">
                  <c:v>3316.3345056452599</c:v>
                </c:pt>
                <c:pt idx="43">
                  <c:v>3315.1987103444199</c:v>
                </c:pt>
                <c:pt idx="44">
                  <c:v>3346.7129564775901</c:v>
                </c:pt>
                <c:pt idx="45">
                  <c:v>3358.0365660316702</c:v>
                </c:pt>
                <c:pt idx="46">
                  <c:v>3336.9649615982798</c:v>
                </c:pt>
                <c:pt idx="47">
                  <c:v>3307.97250625383</c:v>
                </c:pt>
                <c:pt idx="48">
                  <c:v>3307.3039000745498</c:v>
                </c:pt>
                <c:pt idx="49">
                  <c:v>3326.1660045088202</c:v>
                </c:pt>
                <c:pt idx="50">
                  <c:v>3326.1599989167198</c:v>
                </c:pt>
                <c:pt idx="51">
                  <c:v>3313.49348317769</c:v>
                </c:pt>
                <c:pt idx="52">
                  <c:v>3317.7895654423801</c:v>
                </c:pt>
                <c:pt idx="53">
                  <c:v>3317.8257466735299</c:v>
                </c:pt>
                <c:pt idx="54">
                  <c:v>3316.3593812672102</c:v>
                </c:pt>
                <c:pt idx="55">
                  <c:v>3316.74280386498</c:v>
                </c:pt>
                <c:pt idx="56">
                  <c:v>3340.4084795057702</c:v>
                </c:pt>
                <c:pt idx="57">
                  <c:v>3359.9630319918101</c:v>
                </c:pt>
                <c:pt idx="58">
                  <c:v>3367.5436316516402</c:v>
                </c:pt>
                <c:pt idx="59">
                  <c:v>3376.1182388489201</c:v>
                </c:pt>
                <c:pt idx="60">
                  <c:v>3376.9108949635402</c:v>
                </c:pt>
                <c:pt idx="61">
                  <c:v>3374.64726259184</c:v>
                </c:pt>
                <c:pt idx="62">
                  <c:v>3385.5697445375399</c:v>
                </c:pt>
                <c:pt idx="63">
                  <c:v>3392.6070350162699</c:v>
                </c:pt>
                <c:pt idx="64">
                  <c:v>3459.34192931896</c:v>
                </c:pt>
                <c:pt idx="65">
                  <c:v>3485.0275021807302</c:v>
                </c:pt>
                <c:pt idx="66">
                  <c:v>3495.7607915663102</c:v>
                </c:pt>
                <c:pt idx="67">
                  <c:v>3520.4274156337901</c:v>
                </c:pt>
                <c:pt idx="68">
                  <c:v>3613.68771398748</c:v>
                </c:pt>
                <c:pt idx="69">
                  <c:v>3650.2855625701</c:v>
                </c:pt>
                <c:pt idx="70">
                  <c:v>3652.5220056900998</c:v>
                </c:pt>
                <c:pt idx="71">
                  <c:v>3630.5428512734002</c:v>
                </c:pt>
                <c:pt idx="72">
                  <c:v>3611.8795713188301</c:v>
                </c:pt>
                <c:pt idx="73">
                  <c:v>3621.8088005282798</c:v>
                </c:pt>
                <c:pt idx="74">
                  <c:v>3616.2519705477198</c:v>
                </c:pt>
                <c:pt idx="75">
                  <c:v>3603.63402462464</c:v>
                </c:pt>
                <c:pt idx="76">
                  <c:v>3516.72818420879</c:v>
                </c:pt>
                <c:pt idx="77">
                  <c:v>3497.30375288508</c:v>
                </c:pt>
                <c:pt idx="78">
                  <c:v>3459.0415184438002</c:v>
                </c:pt>
                <c:pt idx="79">
                  <c:v>3452.0522562932101</c:v>
                </c:pt>
                <c:pt idx="80">
                  <c:v>3400.23682802348</c:v>
                </c:pt>
                <c:pt idx="81">
                  <c:v>3384.4659462438299</c:v>
                </c:pt>
                <c:pt idx="82">
                  <c:v>3384.0992933595398</c:v>
                </c:pt>
                <c:pt idx="83">
                  <c:v>3394.9965879175802</c:v>
                </c:pt>
                <c:pt idx="84">
                  <c:v>3404.2854175401999</c:v>
                </c:pt>
                <c:pt idx="85">
                  <c:v>3391.4180590487099</c:v>
                </c:pt>
                <c:pt idx="86">
                  <c:v>3388.9157782299699</c:v>
                </c:pt>
                <c:pt idx="87">
                  <c:v>3388.26100460301</c:v>
                </c:pt>
                <c:pt idx="88">
                  <c:v>3353.3187139868201</c:v>
                </c:pt>
                <c:pt idx="89">
                  <c:v>3337.2926601774702</c:v>
                </c:pt>
                <c:pt idx="90">
                  <c:v>3324.4653389667001</c:v>
                </c:pt>
                <c:pt idx="91">
                  <c:v>3253.45234635819</c:v>
                </c:pt>
                <c:pt idx="92">
                  <c:v>3170.322792724</c:v>
                </c:pt>
                <c:pt idx="93">
                  <c:v>3135.7003080919098</c:v>
                </c:pt>
                <c:pt idx="94">
                  <c:v>3144.8800361245599</c:v>
                </c:pt>
                <c:pt idx="95">
                  <c:v>3137.9867321779202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726-423B-8FF5-479E9A846F50}"/>
            </c:ext>
          </c:extLst>
        </c:ser>
        <c:ser>
          <c:idx val="2"/>
          <c:order val="2"/>
          <c:tx>
            <c:strRef>
              <c:f>'9.4'!$V$52</c:f>
              <c:strCache>
                <c:ptCount val="1"/>
                <c:pt idx="0">
                  <c:v>PPE</c:v>
                </c:pt>
              </c:strCache>
            </c:strRef>
          </c:tx>
          <c:spPr>
            <a:solidFill>
              <a:schemeClr val="accent2"/>
            </a:solidFill>
          </c:spPr>
          <c:cat>
            <c:numRef>
              <c:f>'9.4'!$S$54:$S$149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'9.4'!$V$54:$V$149</c:f>
              <c:numCache>
                <c:formatCode>#,##0</c:formatCode>
                <c:ptCount val="96"/>
                <c:pt idx="0">
                  <c:v>43.1986395515193</c:v>
                </c:pt>
                <c:pt idx="1">
                  <c:v>43.218738378616997</c:v>
                </c:pt>
                <c:pt idx="2">
                  <c:v>43.118245520964699</c:v>
                </c:pt>
                <c:pt idx="3">
                  <c:v>43.165141335978397</c:v>
                </c:pt>
                <c:pt idx="4">
                  <c:v>43.1651418471128</c:v>
                </c:pt>
                <c:pt idx="5">
                  <c:v>43.151743225371199</c:v>
                </c:pt>
                <c:pt idx="6">
                  <c:v>43.1986395515193</c:v>
                </c:pt>
                <c:pt idx="7">
                  <c:v>43.171841541334402</c:v>
                </c:pt>
                <c:pt idx="8">
                  <c:v>43.238836950147501</c:v>
                </c:pt>
                <c:pt idx="9">
                  <c:v>43.205339245740902</c:v>
                </c:pt>
                <c:pt idx="10">
                  <c:v>43.252236338590698</c:v>
                </c:pt>
                <c:pt idx="11">
                  <c:v>43.178541491123298</c:v>
                </c:pt>
                <c:pt idx="12">
                  <c:v>43.191940112864899</c:v>
                </c:pt>
                <c:pt idx="13">
                  <c:v>43.185240929777699</c:v>
                </c:pt>
                <c:pt idx="14">
                  <c:v>43.245536644369103</c:v>
                </c:pt>
                <c:pt idx="15">
                  <c:v>43.232137255925799</c:v>
                </c:pt>
                <c:pt idx="16">
                  <c:v>43.245536644369103</c:v>
                </c:pt>
                <c:pt idx="17">
                  <c:v>43.245536644369103</c:v>
                </c:pt>
                <c:pt idx="18">
                  <c:v>43.1986395515193</c:v>
                </c:pt>
                <c:pt idx="19">
                  <c:v>43.218738634184199</c:v>
                </c:pt>
                <c:pt idx="20">
                  <c:v>43.2388366945803</c:v>
                </c:pt>
                <c:pt idx="21">
                  <c:v>43.1986395515193</c:v>
                </c:pt>
                <c:pt idx="22">
                  <c:v>43.145043531149597</c:v>
                </c:pt>
                <c:pt idx="23">
                  <c:v>43.198639807086501</c:v>
                </c:pt>
                <c:pt idx="24">
                  <c:v>43.138343581360701</c:v>
                </c:pt>
                <c:pt idx="25">
                  <c:v>43.1986395515193</c:v>
                </c:pt>
                <c:pt idx="26">
                  <c:v>43.198639295952098</c:v>
                </c:pt>
                <c:pt idx="27">
                  <c:v>40.505424321689802</c:v>
                </c:pt>
                <c:pt idx="28">
                  <c:v>42.629178321041501</c:v>
                </c:pt>
                <c:pt idx="29">
                  <c:v>43.245536388801902</c:v>
                </c:pt>
                <c:pt idx="30">
                  <c:v>43.218737867482602</c:v>
                </c:pt>
                <c:pt idx="31">
                  <c:v>43.232136489224203</c:v>
                </c:pt>
                <c:pt idx="32">
                  <c:v>43.212038428828201</c:v>
                </c:pt>
                <c:pt idx="33">
                  <c:v>43.185240674210498</c:v>
                </c:pt>
                <c:pt idx="34">
                  <c:v>43.245536899936297</c:v>
                </c:pt>
                <c:pt idx="35">
                  <c:v>43.185240674210498</c:v>
                </c:pt>
                <c:pt idx="36">
                  <c:v>43.1919403684321</c:v>
                </c:pt>
                <c:pt idx="37">
                  <c:v>43.198639295952098</c:v>
                </c:pt>
                <c:pt idx="38">
                  <c:v>43.258935521677898</c:v>
                </c:pt>
                <c:pt idx="39">
                  <c:v>43.265634960332299</c:v>
                </c:pt>
                <c:pt idx="40">
                  <c:v>43.185240418643303</c:v>
                </c:pt>
                <c:pt idx="41">
                  <c:v>43.1986395515193</c:v>
                </c:pt>
                <c:pt idx="42">
                  <c:v>43.191939857297697</c:v>
                </c:pt>
                <c:pt idx="43">
                  <c:v>43.245536133234701</c:v>
                </c:pt>
                <c:pt idx="44">
                  <c:v>43.191940623999301</c:v>
                </c:pt>
                <c:pt idx="45">
                  <c:v>43.225438328405801</c:v>
                </c:pt>
                <c:pt idx="46">
                  <c:v>43.1986395515193</c:v>
                </c:pt>
                <c:pt idx="47">
                  <c:v>43.212038684395402</c:v>
                </c:pt>
                <c:pt idx="48">
                  <c:v>43.205339245740902</c:v>
                </c:pt>
                <c:pt idx="49">
                  <c:v>43.191940112864899</c:v>
                </c:pt>
                <c:pt idx="50">
                  <c:v>43.191939857297697</c:v>
                </c:pt>
                <c:pt idx="51">
                  <c:v>43.191939601730503</c:v>
                </c:pt>
                <c:pt idx="52">
                  <c:v>43.232137255925799</c:v>
                </c:pt>
                <c:pt idx="53">
                  <c:v>43.145043531149597</c:v>
                </c:pt>
                <c:pt idx="54">
                  <c:v>43.171842052468797</c:v>
                </c:pt>
                <c:pt idx="55">
                  <c:v>43.171841541334402</c:v>
                </c:pt>
                <c:pt idx="56">
                  <c:v>43.1986395515193</c:v>
                </c:pt>
                <c:pt idx="57">
                  <c:v>43.252236338590698</c:v>
                </c:pt>
                <c:pt idx="58">
                  <c:v>43.145043531149597</c:v>
                </c:pt>
                <c:pt idx="59">
                  <c:v>43.198639807086501</c:v>
                </c:pt>
                <c:pt idx="60">
                  <c:v>43.252236083023497</c:v>
                </c:pt>
                <c:pt idx="61">
                  <c:v>43.178541235556096</c:v>
                </c:pt>
                <c:pt idx="62">
                  <c:v>43.1852411853449</c:v>
                </c:pt>
                <c:pt idx="63">
                  <c:v>43.185240163076102</c:v>
                </c:pt>
                <c:pt idx="64">
                  <c:v>43.218738123049803</c:v>
                </c:pt>
                <c:pt idx="65">
                  <c:v>43.258935266110697</c:v>
                </c:pt>
                <c:pt idx="66">
                  <c:v>43.178541235556096</c:v>
                </c:pt>
                <c:pt idx="67">
                  <c:v>43.198640062653702</c:v>
                </c:pt>
                <c:pt idx="68">
                  <c:v>43.225437561704197</c:v>
                </c:pt>
                <c:pt idx="69">
                  <c:v>43.252235571889102</c:v>
                </c:pt>
                <c:pt idx="70">
                  <c:v>43.218738378616997</c:v>
                </c:pt>
                <c:pt idx="71">
                  <c:v>43.191940112864899</c:v>
                </c:pt>
                <c:pt idx="72">
                  <c:v>43.205339245740902</c:v>
                </c:pt>
                <c:pt idx="73">
                  <c:v>43.245536644369103</c:v>
                </c:pt>
                <c:pt idx="74">
                  <c:v>43.151742714236804</c:v>
                </c:pt>
                <c:pt idx="75">
                  <c:v>43.232137511493001</c:v>
                </c:pt>
                <c:pt idx="76">
                  <c:v>43.2254380728386</c:v>
                </c:pt>
                <c:pt idx="77">
                  <c:v>43.171841541334402</c:v>
                </c:pt>
                <c:pt idx="78">
                  <c:v>43.185240674210498</c:v>
                </c:pt>
                <c:pt idx="79">
                  <c:v>43.185240929777699</c:v>
                </c:pt>
                <c:pt idx="80">
                  <c:v>43.212038939962603</c:v>
                </c:pt>
                <c:pt idx="81">
                  <c:v>43.171841285767201</c:v>
                </c:pt>
                <c:pt idx="82">
                  <c:v>43.218738123049803</c:v>
                </c:pt>
                <c:pt idx="83">
                  <c:v>43.225437817271398</c:v>
                </c:pt>
                <c:pt idx="84">
                  <c:v>43.225438328405801</c:v>
                </c:pt>
                <c:pt idx="85">
                  <c:v>43.198640062653702</c:v>
                </c:pt>
                <c:pt idx="86">
                  <c:v>43.238836950147501</c:v>
                </c:pt>
                <c:pt idx="87">
                  <c:v>43.185240418643303</c:v>
                </c:pt>
                <c:pt idx="88">
                  <c:v>43.2053389901738</c:v>
                </c:pt>
                <c:pt idx="89">
                  <c:v>43.178540724421701</c:v>
                </c:pt>
                <c:pt idx="90">
                  <c:v>43.185240418643303</c:v>
                </c:pt>
                <c:pt idx="91">
                  <c:v>43.238836439012999</c:v>
                </c:pt>
                <c:pt idx="92">
                  <c:v>43.171841285767201</c:v>
                </c:pt>
                <c:pt idx="93">
                  <c:v>43.191940112864899</c:v>
                </c:pt>
                <c:pt idx="94">
                  <c:v>43.252235827456303</c:v>
                </c:pt>
                <c:pt idx="95">
                  <c:v>43.252235827456303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726-423B-8FF5-479E9A846F50}"/>
            </c:ext>
          </c:extLst>
        </c:ser>
        <c:ser>
          <c:idx val="3"/>
          <c:order val="3"/>
          <c:tx>
            <c:strRef>
              <c:f>'9.4'!$W$52</c:f>
              <c:strCache>
                <c:ptCount val="1"/>
                <c:pt idx="0">
                  <c:v>PSE</c:v>
                </c:pt>
              </c:strCache>
            </c:strRef>
          </c:tx>
          <c:spPr>
            <a:solidFill>
              <a:schemeClr val="accent6"/>
            </a:solidFill>
          </c:spPr>
          <c:cat>
            <c:numRef>
              <c:f>'9.4'!$S$54:$S$149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'9.4'!$W$54:$W$149</c:f>
              <c:numCache>
                <c:formatCode>#,##0</c:formatCode>
                <c:ptCount val="96"/>
                <c:pt idx="0">
                  <c:v>383.47606088469701</c:v>
                </c:pt>
                <c:pt idx="1">
                  <c:v>388.46985753036199</c:v>
                </c:pt>
                <c:pt idx="2">
                  <c:v>384.238732230008</c:v>
                </c:pt>
                <c:pt idx="3">
                  <c:v>389.43731392945398</c:v>
                </c:pt>
                <c:pt idx="4">
                  <c:v>385.440303824757</c:v>
                </c:pt>
                <c:pt idx="5">
                  <c:v>381.67825841088302</c:v>
                </c:pt>
                <c:pt idx="6">
                  <c:v>382.38894039426401</c:v>
                </c:pt>
                <c:pt idx="7">
                  <c:v>383.246885393855</c:v>
                </c:pt>
                <c:pt idx="8">
                  <c:v>384.72521194310502</c:v>
                </c:pt>
                <c:pt idx="9">
                  <c:v>386.200747662259</c:v>
                </c:pt>
                <c:pt idx="10">
                  <c:v>384.74907772988797</c:v>
                </c:pt>
                <c:pt idx="11">
                  <c:v>382.16857954369601</c:v>
                </c:pt>
                <c:pt idx="12">
                  <c:v>382.30213333216199</c:v>
                </c:pt>
                <c:pt idx="13">
                  <c:v>385.76620188120899</c:v>
                </c:pt>
                <c:pt idx="14">
                  <c:v>379.495062281439</c:v>
                </c:pt>
                <c:pt idx="15">
                  <c:v>376.956189358345</c:v>
                </c:pt>
                <c:pt idx="16">
                  <c:v>381.57343405906101</c:v>
                </c:pt>
                <c:pt idx="17">
                  <c:v>382.30371501739398</c:v>
                </c:pt>
                <c:pt idx="18">
                  <c:v>381.01798539326501</c:v>
                </c:pt>
                <c:pt idx="19">
                  <c:v>376.01006444027701</c:v>
                </c:pt>
                <c:pt idx="20">
                  <c:v>380.320642675393</c:v>
                </c:pt>
                <c:pt idx="21">
                  <c:v>382.05182745475099</c:v>
                </c:pt>
                <c:pt idx="22">
                  <c:v>380.57790306937</c:v>
                </c:pt>
                <c:pt idx="23">
                  <c:v>387.227590089834</c:v>
                </c:pt>
                <c:pt idx="24">
                  <c:v>422.51199053206398</c:v>
                </c:pt>
                <c:pt idx="25">
                  <c:v>428.60156375319099</c:v>
                </c:pt>
                <c:pt idx="26">
                  <c:v>422.315219607936</c:v>
                </c:pt>
                <c:pt idx="27">
                  <c:v>420.92190316136498</c:v>
                </c:pt>
                <c:pt idx="28">
                  <c:v>421.97813889509803</c:v>
                </c:pt>
                <c:pt idx="29">
                  <c:v>420.26372616672001</c:v>
                </c:pt>
                <c:pt idx="30">
                  <c:v>424.03848822673302</c:v>
                </c:pt>
                <c:pt idx="31">
                  <c:v>424.031792812638</c:v>
                </c:pt>
                <c:pt idx="32">
                  <c:v>433.01214265134502</c:v>
                </c:pt>
                <c:pt idx="33">
                  <c:v>432.59778494887303</c:v>
                </c:pt>
                <c:pt idx="34">
                  <c:v>433.03224436243403</c:v>
                </c:pt>
                <c:pt idx="35">
                  <c:v>437.38870307087598</c:v>
                </c:pt>
                <c:pt idx="36">
                  <c:v>434.45515520961902</c:v>
                </c:pt>
                <c:pt idx="37">
                  <c:v>437.46748311265299</c:v>
                </c:pt>
                <c:pt idx="38">
                  <c:v>434.94780310840099</c:v>
                </c:pt>
                <c:pt idx="39">
                  <c:v>433.12924407745197</c:v>
                </c:pt>
                <c:pt idx="40">
                  <c:v>422.32521503359902</c:v>
                </c:pt>
                <c:pt idx="41">
                  <c:v>425.16168325768302</c:v>
                </c:pt>
                <c:pt idx="42">
                  <c:v>419.59385217794699</c:v>
                </c:pt>
                <c:pt idx="43">
                  <c:v>420.36066916278901</c:v>
                </c:pt>
                <c:pt idx="44">
                  <c:v>413.52024276277803</c:v>
                </c:pt>
                <c:pt idx="45">
                  <c:v>415.37021893510502</c:v>
                </c:pt>
                <c:pt idx="46">
                  <c:v>413.12810599757398</c:v>
                </c:pt>
                <c:pt idx="47">
                  <c:v>412.46094678394297</c:v>
                </c:pt>
                <c:pt idx="48">
                  <c:v>411.08534211820802</c:v>
                </c:pt>
                <c:pt idx="49">
                  <c:v>405.87926062684602</c:v>
                </c:pt>
                <c:pt idx="50">
                  <c:v>407.81207095672403</c:v>
                </c:pt>
                <c:pt idx="51">
                  <c:v>410.69404711376598</c:v>
                </c:pt>
                <c:pt idx="52">
                  <c:v>408.72355993306797</c:v>
                </c:pt>
                <c:pt idx="53">
                  <c:v>414.96967229667098</c:v>
                </c:pt>
                <c:pt idx="54">
                  <c:v>411.61312482764902</c:v>
                </c:pt>
                <c:pt idx="55">
                  <c:v>412.58426666934798</c:v>
                </c:pt>
                <c:pt idx="56">
                  <c:v>406.25130341536402</c:v>
                </c:pt>
                <c:pt idx="57">
                  <c:v>404.303283383733</c:v>
                </c:pt>
                <c:pt idx="58">
                  <c:v>407.07900174642998</c:v>
                </c:pt>
                <c:pt idx="59">
                  <c:v>410.93708136412602</c:v>
                </c:pt>
                <c:pt idx="60">
                  <c:v>408.927993071554</c:v>
                </c:pt>
                <c:pt idx="61">
                  <c:v>410.59858783383498</c:v>
                </c:pt>
                <c:pt idx="62">
                  <c:v>414.33977227614702</c:v>
                </c:pt>
                <c:pt idx="63">
                  <c:v>416.09157310433397</c:v>
                </c:pt>
                <c:pt idx="64">
                  <c:v>415.21625792666703</c:v>
                </c:pt>
                <c:pt idx="65">
                  <c:v>421.170997315779</c:v>
                </c:pt>
                <c:pt idx="66">
                  <c:v>420.930364597275</c:v>
                </c:pt>
                <c:pt idx="67">
                  <c:v>421.02623766772001</c:v>
                </c:pt>
                <c:pt idx="68">
                  <c:v>432.824980432774</c:v>
                </c:pt>
                <c:pt idx="69">
                  <c:v>438.38117897173299</c:v>
                </c:pt>
                <c:pt idx="70">
                  <c:v>441.95083500027698</c:v>
                </c:pt>
                <c:pt idx="71">
                  <c:v>442.11892160510502</c:v>
                </c:pt>
                <c:pt idx="72">
                  <c:v>444.79236925774399</c:v>
                </c:pt>
                <c:pt idx="73">
                  <c:v>448.27817405485899</c:v>
                </c:pt>
                <c:pt idx="74">
                  <c:v>450.94769778749202</c:v>
                </c:pt>
                <c:pt idx="75">
                  <c:v>451.78227844737</c:v>
                </c:pt>
                <c:pt idx="76">
                  <c:v>453.709204186308</c:v>
                </c:pt>
                <c:pt idx="77">
                  <c:v>455.87276911412499</c:v>
                </c:pt>
                <c:pt idx="78">
                  <c:v>456.44429760191201</c:v>
                </c:pt>
                <c:pt idx="79">
                  <c:v>454.71146410583702</c:v>
                </c:pt>
                <c:pt idx="80">
                  <c:v>454.82018917445703</c:v>
                </c:pt>
                <c:pt idx="81">
                  <c:v>454.09281248411702</c:v>
                </c:pt>
                <c:pt idx="82">
                  <c:v>448.603681524004</c:v>
                </c:pt>
                <c:pt idx="83">
                  <c:v>450.07446316399302</c:v>
                </c:pt>
                <c:pt idx="84">
                  <c:v>443.79672740828897</c:v>
                </c:pt>
                <c:pt idx="85">
                  <c:v>440.579682772024</c:v>
                </c:pt>
                <c:pt idx="86">
                  <c:v>435.21817460302401</c:v>
                </c:pt>
                <c:pt idx="87">
                  <c:v>430.69036537206199</c:v>
                </c:pt>
                <c:pt idx="88">
                  <c:v>397.82891334500601</c:v>
                </c:pt>
                <c:pt idx="89">
                  <c:v>395.746569951899</c:v>
                </c:pt>
                <c:pt idx="90">
                  <c:v>391.02138006810901</c:v>
                </c:pt>
                <c:pt idx="91">
                  <c:v>393.78645073723101</c:v>
                </c:pt>
                <c:pt idx="92">
                  <c:v>387.02269417628798</c:v>
                </c:pt>
                <c:pt idx="93">
                  <c:v>386.72608501156702</c:v>
                </c:pt>
                <c:pt idx="94">
                  <c:v>385.176745049327</c:v>
                </c:pt>
                <c:pt idx="95">
                  <c:v>390.82540836553301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726-423B-8FF5-479E9A846F50}"/>
            </c:ext>
          </c:extLst>
        </c:ser>
        <c:ser>
          <c:idx val="6"/>
          <c:order val="4"/>
          <c:tx>
            <c:strRef>
              <c:f>'9.4'!$AA$52</c:f>
              <c:strCache>
                <c:ptCount val="1"/>
                <c:pt idx="0">
                  <c:v>VTE</c:v>
                </c:pt>
              </c:strCache>
            </c:strRef>
          </c:tx>
          <c:spPr>
            <a:solidFill>
              <a:schemeClr val="accent4"/>
            </a:solidFill>
          </c:spPr>
          <c:cat>
            <c:numRef>
              <c:f>'9.4'!$S$54:$S$149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'9.4'!$AA$54:$AA$149</c:f>
              <c:numCache>
                <c:formatCode>#,##0</c:formatCode>
                <c:ptCount val="96"/>
                <c:pt idx="0">
                  <c:v>159.62540382022601</c:v>
                </c:pt>
                <c:pt idx="1">
                  <c:v>165.54041888398001</c:v>
                </c:pt>
                <c:pt idx="2">
                  <c:v>169.19608990188499</c:v>
                </c:pt>
                <c:pt idx="3">
                  <c:v>173.23955146278701</c:v>
                </c:pt>
                <c:pt idx="4">
                  <c:v>175.02891252299401</c:v>
                </c:pt>
                <c:pt idx="5">
                  <c:v>175.251655461946</c:v>
                </c:pt>
                <c:pt idx="6">
                  <c:v>175.06595635698599</c:v>
                </c:pt>
                <c:pt idx="7">
                  <c:v>166.00046006716701</c:v>
                </c:pt>
                <c:pt idx="8">
                  <c:v>165.291977978651</c:v>
                </c:pt>
                <c:pt idx="9">
                  <c:v>165.448826863313</c:v>
                </c:pt>
                <c:pt idx="10">
                  <c:v>167.169895215369</c:v>
                </c:pt>
                <c:pt idx="11">
                  <c:v>165.23376492662899</c:v>
                </c:pt>
                <c:pt idx="12">
                  <c:v>166.42967512745099</c:v>
                </c:pt>
                <c:pt idx="13">
                  <c:v>161.18497710836999</c:v>
                </c:pt>
                <c:pt idx="14">
                  <c:v>137.955468073096</c:v>
                </c:pt>
                <c:pt idx="15">
                  <c:v>130.33580405052899</c:v>
                </c:pt>
                <c:pt idx="16">
                  <c:v>132.28806423980399</c:v>
                </c:pt>
                <c:pt idx="17">
                  <c:v>128.10740560076201</c:v>
                </c:pt>
                <c:pt idx="18">
                  <c:v>129.85207756454801</c:v>
                </c:pt>
                <c:pt idx="19">
                  <c:v>132.95554966798099</c:v>
                </c:pt>
                <c:pt idx="20">
                  <c:v>128.37044469918101</c:v>
                </c:pt>
                <c:pt idx="21">
                  <c:v>132.314760879435</c:v>
                </c:pt>
                <c:pt idx="22">
                  <c:v>140.50929359723199</c:v>
                </c:pt>
                <c:pt idx="23">
                  <c:v>145.59077287095599</c:v>
                </c:pt>
                <c:pt idx="24">
                  <c:v>141.94316680332</c:v>
                </c:pt>
                <c:pt idx="25">
                  <c:v>140.56080696088901</c:v>
                </c:pt>
                <c:pt idx="26">
                  <c:v>144.48207298637001</c:v>
                </c:pt>
                <c:pt idx="27">
                  <c:v>153.605350386711</c:v>
                </c:pt>
                <c:pt idx="28">
                  <c:v>158.61208744280299</c:v>
                </c:pt>
                <c:pt idx="29">
                  <c:v>158.07694153788799</c:v>
                </c:pt>
                <c:pt idx="30">
                  <c:v>149.55900206784401</c:v>
                </c:pt>
                <c:pt idx="31">
                  <c:v>153.60644811038</c:v>
                </c:pt>
                <c:pt idx="32">
                  <c:v>157.18093250686101</c:v>
                </c:pt>
                <c:pt idx="33">
                  <c:v>149.087166737329</c:v>
                </c:pt>
                <c:pt idx="34">
                  <c:v>140.68929577163399</c:v>
                </c:pt>
                <c:pt idx="35">
                  <c:v>136.91664417159001</c:v>
                </c:pt>
                <c:pt idx="36">
                  <c:v>135.57979901589201</c:v>
                </c:pt>
                <c:pt idx="37">
                  <c:v>127.325025775985</c:v>
                </c:pt>
                <c:pt idx="38">
                  <c:v>122.567951927763</c:v>
                </c:pt>
                <c:pt idx="39">
                  <c:v>108.721352363324</c:v>
                </c:pt>
                <c:pt idx="40">
                  <c:v>109.483908830345</c:v>
                </c:pt>
                <c:pt idx="41">
                  <c:v>96.534066280735104</c:v>
                </c:pt>
                <c:pt idx="42">
                  <c:v>98.149882334558498</c:v>
                </c:pt>
                <c:pt idx="43">
                  <c:v>101.19448530461401</c:v>
                </c:pt>
                <c:pt idx="44">
                  <c:v>108.66915636871499</c:v>
                </c:pt>
                <c:pt idx="45">
                  <c:v>110.99489584776001</c:v>
                </c:pt>
                <c:pt idx="46">
                  <c:v>120.40014271883599</c:v>
                </c:pt>
                <c:pt idx="47">
                  <c:v>130.77639969712999</c:v>
                </c:pt>
                <c:pt idx="48">
                  <c:v>133.39596099912001</c:v>
                </c:pt>
                <c:pt idx="49">
                  <c:v>134.555705544885</c:v>
                </c:pt>
                <c:pt idx="50">
                  <c:v>161.38974188646901</c:v>
                </c:pt>
                <c:pt idx="51">
                  <c:v>152.20243400922899</c:v>
                </c:pt>
                <c:pt idx="52">
                  <c:v>167.95894920005401</c:v>
                </c:pt>
                <c:pt idx="53">
                  <c:v>161.41405008362401</c:v>
                </c:pt>
                <c:pt idx="54">
                  <c:v>156.889242310111</c:v>
                </c:pt>
                <c:pt idx="55">
                  <c:v>171.068196861693</c:v>
                </c:pt>
                <c:pt idx="56">
                  <c:v>185.22364889423801</c:v>
                </c:pt>
                <c:pt idx="57">
                  <c:v>199.44119226205601</c:v>
                </c:pt>
                <c:pt idx="58">
                  <c:v>204.90166293007499</c:v>
                </c:pt>
                <c:pt idx="59">
                  <c:v>217.85623794512199</c:v>
                </c:pt>
                <c:pt idx="60">
                  <c:v>219.91420637088001</c:v>
                </c:pt>
                <c:pt idx="61">
                  <c:v>223.25120361254099</c:v>
                </c:pt>
                <c:pt idx="62">
                  <c:v>227.56360645121899</c:v>
                </c:pt>
                <c:pt idx="63">
                  <c:v>218.68601288280499</c:v>
                </c:pt>
                <c:pt idx="64">
                  <c:v>216.76500667337899</c:v>
                </c:pt>
                <c:pt idx="65">
                  <c:v>225.76214490219601</c:v>
                </c:pt>
                <c:pt idx="66">
                  <c:v>236.69211514305499</c:v>
                </c:pt>
                <c:pt idx="67">
                  <c:v>225.036466844762</c:v>
                </c:pt>
                <c:pt idx="68">
                  <c:v>220.73880617967501</c:v>
                </c:pt>
                <c:pt idx="69">
                  <c:v>235.69111675690601</c:v>
                </c:pt>
                <c:pt idx="70">
                  <c:v>238.16477322393101</c:v>
                </c:pt>
                <c:pt idx="71">
                  <c:v>251.561845245087</c:v>
                </c:pt>
                <c:pt idx="72">
                  <c:v>237.30043786059301</c:v>
                </c:pt>
                <c:pt idx="73">
                  <c:v>242.09312799146801</c:v>
                </c:pt>
                <c:pt idx="74">
                  <c:v>238.030071807788</c:v>
                </c:pt>
                <c:pt idx="75">
                  <c:v>244.46375262548599</c:v>
                </c:pt>
                <c:pt idx="76">
                  <c:v>241.44436207054801</c:v>
                </c:pt>
                <c:pt idx="77">
                  <c:v>246.76178453798701</c:v>
                </c:pt>
                <c:pt idx="78">
                  <c:v>251.78667334844201</c:v>
                </c:pt>
                <c:pt idx="79">
                  <c:v>242.36587913622799</c:v>
                </c:pt>
                <c:pt idx="80">
                  <c:v>252.29910403194501</c:v>
                </c:pt>
                <c:pt idx="81">
                  <c:v>253.678372888751</c:v>
                </c:pt>
                <c:pt idx="82">
                  <c:v>250.21462175031101</c:v>
                </c:pt>
                <c:pt idx="83">
                  <c:v>256.04973376348102</c:v>
                </c:pt>
                <c:pt idx="84">
                  <c:v>248.10666247809601</c:v>
                </c:pt>
                <c:pt idx="85">
                  <c:v>258.57160735974099</c:v>
                </c:pt>
                <c:pt idx="86">
                  <c:v>260.99684757556201</c:v>
                </c:pt>
                <c:pt idx="87">
                  <c:v>258.57172070609198</c:v>
                </c:pt>
                <c:pt idx="88">
                  <c:v>261.26396816375399</c:v>
                </c:pt>
                <c:pt idx="89">
                  <c:v>257.632533863324</c:v>
                </c:pt>
                <c:pt idx="90">
                  <c:v>253.87548117190099</c:v>
                </c:pt>
                <c:pt idx="91">
                  <c:v>256.52159053790001</c:v>
                </c:pt>
                <c:pt idx="92">
                  <c:v>260.121602370662</c:v>
                </c:pt>
                <c:pt idx="93">
                  <c:v>258.17205330356398</c:v>
                </c:pt>
                <c:pt idx="94">
                  <c:v>259.25990256526802</c:v>
                </c:pt>
                <c:pt idx="95">
                  <c:v>256.405551445269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726-423B-8FF5-479E9A846F50}"/>
            </c:ext>
          </c:extLst>
        </c:ser>
        <c:ser>
          <c:idx val="7"/>
          <c:order val="5"/>
          <c:tx>
            <c:strRef>
              <c:f>'9.4'!$Z$52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7C9C7"/>
            </a:solidFill>
            <a:ln w="25400">
              <a:noFill/>
            </a:ln>
          </c:spPr>
          <c:cat>
            <c:numRef>
              <c:f>'9.4'!$S$54:$S$149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'9.4'!$Z$54:$Z$149</c:f>
              <c:numCache>
                <c:formatCode>#,##0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9.6421107813517306</c:v>
                </c:pt>
                <c:pt idx="25">
                  <c:v>20.6306630948385</c:v>
                </c:pt>
                <c:pt idx="26">
                  <c:v>20.608635485331199</c:v>
                </c:pt>
                <c:pt idx="27">
                  <c:v>20.730091904958101</c:v>
                </c:pt>
                <c:pt idx="28">
                  <c:v>20.720769306182898</c:v>
                </c:pt>
                <c:pt idx="29">
                  <c:v>24.3077918217977</c:v>
                </c:pt>
                <c:pt idx="30">
                  <c:v>33.989420712788899</c:v>
                </c:pt>
                <c:pt idx="31">
                  <c:v>51.393635627746598</c:v>
                </c:pt>
                <c:pt idx="32">
                  <c:v>77.199482383727997</c:v>
                </c:pt>
                <c:pt idx="33">
                  <c:v>112.578047114054</c:v>
                </c:pt>
                <c:pt idx="34">
                  <c:v>159.677750254313</c:v>
                </c:pt>
                <c:pt idx="35">
                  <c:v>232.96604991658501</c:v>
                </c:pt>
                <c:pt idx="36">
                  <c:v>351.13518585205099</c:v>
                </c:pt>
                <c:pt idx="37">
                  <c:v>481.75654073079397</c:v>
                </c:pt>
                <c:pt idx="38">
                  <c:v>628.56772176106801</c:v>
                </c:pt>
                <c:pt idx="39">
                  <c:v>729.47030131022098</c:v>
                </c:pt>
                <c:pt idx="40">
                  <c:v>770.59685526529995</c:v>
                </c:pt>
                <c:pt idx="41">
                  <c:v>737.399882161459</c:v>
                </c:pt>
                <c:pt idx="42">
                  <c:v>742.259701660156</c:v>
                </c:pt>
                <c:pt idx="43">
                  <c:v>729.51586555989604</c:v>
                </c:pt>
                <c:pt idx="44">
                  <c:v>874.762471272786</c:v>
                </c:pt>
                <c:pt idx="45">
                  <c:v>922.23100410970096</c:v>
                </c:pt>
                <c:pt idx="46">
                  <c:v>950.72267012532598</c:v>
                </c:pt>
                <c:pt idx="47">
                  <c:v>928.38711767578104</c:v>
                </c:pt>
                <c:pt idx="48">
                  <c:v>884.35996997070299</c:v>
                </c:pt>
                <c:pt idx="49">
                  <c:v>853.98131441243504</c:v>
                </c:pt>
                <c:pt idx="50">
                  <c:v>817.03202034505205</c:v>
                </c:pt>
                <c:pt idx="51">
                  <c:v>760.58186442057297</c:v>
                </c:pt>
                <c:pt idx="52">
                  <c:v>711.59957271321605</c:v>
                </c:pt>
                <c:pt idx="53">
                  <c:v>729.98339742024802</c:v>
                </c:pt>
                <c:pt idx="54">
                  <c:v>666.715523681641</c:v>
                </c:pt>
                <c:pt idx="55">
                  <c:v>638.699962361654</c:v>
                </c:pt>
                <c:pt idx="56">
                  <c:v>573.98981388346397</c:v>
                </c:pt>
                <c:pt idx="57">
                  <c:v>497.59645876057903</c:v>
                </c:pt>
                <c:pt idx="58">
                  <c:v>450.75808274332701</c:v>
                </c:pt>
                <c:pt idx="59">
                  <c:v>365.71691495768198</c:v>
                </c:pt>
                <c:pt idx="60">
                  <c:v>311.46508510335298</c:v>
                </c:pt>
                <c:pt idx="61">
                  <c:v>245.91171957397501</c:v>
                </c:pt>
                <c:pt idx="62">
                  <c:v>160.086323323568</c:v>
                </c:pt>
                <c:pt idx="63">
                  <c:v>97.738952636718807</c:v>
                </c:pt>
                <c:pt idx="64">
                  <c:v>56.106522288004498</c:v>
                </c:pt>
                <c:pt idx="65">
                  <c:v>30.866997657775901</c:v>
                </c:pt>
                <c:pt idx="66">
                  <c:v>22.734865978241</c:v>
                </c:pt>
                <c:pt idx="67">
                  <c:v>20.331945402781201</c:v>
                </c:pt>
                <c:pt idx="68">
                  <c:v>21.396374019622801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726-423B-8FF5-479E9A846F50}"/>
            </c:ext>
          </c:extLst>
        </c:ser>
        <c:ser>
          <c:idx val="4"/>
          <c:order val="6"/>
          <c:tx>
            <c:strRef>
              <c:f>'9.4'!$X$52</c:f>
              <c:strCache>
                <c:ptCount val="1"/>
                <c:pt idx="0">
                  <c:v>VE</c:v>
                </c:pt>
              </c:strCache>
            </c:strRef>
          </c:tx>
          <c:spPr>
            <a:solidFill>
              <a:schemeClr val="accent3"/>
            </a:solidFill>
          </c:spPr>
          <c:cat>
            <c:numRef>
              <c:f>'9.4'!$S$54:$S$149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'9.4'!$X$54:$X$149</c:f>
              <c:numCache>
                <c:formatCode>#,##0</c:formatCode>
                <c:ptCount val="96"/>
                <c:pt idx="0">
                  <c:v>136.86988196127999</c:v>
                </c:pt>
                <c:pt idx="1">
                  <c:v>136.86985035037401</c:v>
                </c:pt>
                <c:pt idx="2">
                  <c:v>136.78408386113901</c:v>
                </c:pt>
                <c:pt idx="3">
                  <c:v>136.668409572472</c:v>
                </c:pt>
                <c:pt idx="4">
                  <c:v>130.91455302657101</c:v>
                </c:pt>
                <c:pt idx="5">
                  <c:v>130.44693011628601</c:v>
                </c:pt>
                <c:pt idx="6">
                  <c:v>130.47241183425501</c:v>
                </c:pt>
                <c:pt idx="7">
                  <c:v>130.41933712252001</c:v>
                </c:pt>
                <c:pt idx="8">
                  <c:v>129.24377021841201</c:v>
                </c:pt>
                <c:pt idx="9">
                  <c:v>129.25642899995501</c:v>
                </c:pt>
                <c:pt idx="10">
                  <c:v>129.244363616127</c:v>
                </c:pt>
                <c:pt idx="11">
                  <c:v>129.19029565644101</c:v>
                </c:pt>
                <c:pt idx="12">
                  <c:v>128.07474399902799</c:v>
                </c:pt>
                <c:pt idx="13">
                  <c:v>128.071342776422</c:v>
                </c:pt>
                <c:pt idx="14">
                  <c:v>128.04217311938001</c:v>
                </c:pt>
                <c:pt idx="15">
                  <c:v>128.02590958536001</c:v>
                </c:pt>
                <c:pt idx="16">
                  <c:v>128.00505248753001</c:v>
                </c:pt>
                <c:pt idx="17">
                  <c:v>127.99561191808201</c:v>
                </c:pt>
                <c:pt idx="18">
                  <c:v>127.992375404936</c:v>
                </c:pt>
                <c:pt idx="19">
                  <c:v>127.95177202761499</c:v>
                </c:pt>
                <c:pt idx="20">
                  <c:v>128.998305430378</c:v>
                </c:pt>
                <c:pt idx="21">
                  <c:v>129.00661410754799</c:v>
                </c:pt>
                <c:pt idx="22">
                  <c:v>128.98824817096801</c:v>
                </c:pt>
                <c:pt idx="23">
                  <c:v>128.94052734852701</c:v>
                </c:pt>
                <c:pt idx="24">
                  <c:v>131.112875970869</c:v>
                </c:pt>
                <c:pt idx="25">
                  <c:v>131.08904023833901</c:v>
                </c:pt>
                <c:pt idx="26">
                  <c:v>131.09307367907201</c:v>
                </c:pt>
                <c:pt idx="27">
                  <c:v>131.056590811121</c:v>
                </c:pt>
                <c:pt idx="28">
                  <c:v>141.92178616655099</c:v>
                </c:pt>
                <c:pt idx="29">
                  <c:v>141.91180155676801</c:v>
                </c:pt>
                <c:pt idx="30">
                  <c:v>141.89614306658601</c:v>
                </c:pt>
                <c:pt idx="31">
                  <c:v>141.880461284158</c:v>
                </c:pt>
                <c:pt idx="32">
                  <c:v>130.97413958501099</c:v>
                </c:pt>
                <c:pt idx="33">
                  <c:v>130.92797490648499</c:v>
                </c:pt>
                <c:pt idx="34">
                  <c:v>130.87905397875801</c:v>
                </c:pt>
                <c:pt idx="35">
                  <c:v>130.87223711453601</c:v>
                </c:pt>
                <c:pt idx="36">
                  <c:v>130.22944874443999</c:v>
                </c:pt>
                <c:pt idx="37">
                  <c:v>130.39453642548099</c:v>
                </c:pt>
                <c:pt idx="38">
                  <c:v>130.28955494181301</c:v>
                </c:pt>
                <c:pt idx="39">
                  <c:v>130.287855716954</c:v>
                </c:pt>
                <c:pt idx="40">
                  <c:v>126.685342068848</c:v>
                </c:pt>
                <c:pt idx="41">
                  <c:v>126.43106892949299</c:v>
                </c:pt>
                <c:pt idx="42">
                  <c:v>126.40246715961101</c:v>
                </c:pt>
                <c:pt idx="43">
                  <c:v>129.24297162709399</c:v>
                </c:pt>
                <c:pt idx="44">
                  <c:v>155.113909140028</c:v>
                </c:pt>
                <c:pt idx="45">
                  <c:v>157.90527473090299</c:v>
                </c:pt>
                <c:pt idx="46">
                  <c:v>157.87942033698599</c:v>
                </c:pt>
                <c:pt idx="47">
                  <c:v>158.14551650988699</c:v>
                </c:pt>
                <c:pt idx="48">
                  <c:v>163.266348573708</c:v>
                </c:pt>
                <c:pt idx="49">
                  <c:v>163.57711262098999</c:v>
                </c:pt>
                <c:pt idx="50">
                  <c:v>163.53435471084401</c:v>
                </c:pt>
                <c:pt idx="51">
                  <c:v>161.576122839844</c:v>
                </c:pt>
                <c:pt idx="52">
                  <c:v>125.76897073224499</c:v>
                </c:pt>
                <c:pt idx="53">
                  <c:v>123.405671161708</c:v>
                </c:pt>
                <c:pt idx="54">
                  <c:v>123.254414638632</c:v>
                </c:pt>
                <c:pt idx="55">
                  <c:v>123.202365340333</c:v>
                </c:pt>
                <c:pt idx="56">
                  <c:v>123.190272227639</c:v>
                </c:pt>
                <c:pt idx="57">
                  <c:v>123.164768881155</c:v>
                </c:pt>
                <c:pt idx="58">
                  <c:v>123.14483903657801</c:v>
                </c:pt>
                <c:pt idx="59">
                  <c:v>134.87524763603801</c:v>
                </c:pt>
                <c:pt idx="60">
                  <c:v>304.621836666538</c:v>
                </c:pt>
                <c:pt idx="61">
                  <c:v>323.54033078014697</c:v>
                </c:pt>
                <c:pt idx="62">
                  <c:v>323.76535163044201</c:v>
                </c:pt>
                <c:pt idx="63">
                  <c:v>323.414674654583</c:v>
                </c:pt>
                <c:pt idx="64">
                  <c:v>322.28570610845202</c:v>
                </c:pt>
                <c:pt idx="65">
                  <c:v>321.31332135498002</c:v>
                </c:pt>
                <c:pt idx="66">
                  <c:v>321.07525684649198</c:v>
                </c:pt>
                <c:pt idx="67">
                  <c:v>326.94455919521101</c:v>
                </c:pt>
                <c:pt idx="68">
                  <c:v>329.05303326739897</c:v>
                </c:pt>
                <c:pt idx="69">
                  <c:v>342.41741016984002</c:v>
                </c:pt>
                <c:pt idx="70">
                  <c:v>350.23473406681399</c:v>
                </c:pt>
                <c:pt idx="71">
                  <c:v>337.59549360919999</c:v>
                </c:pt>
                <c:pt idx="72">
                  <c:v>324.60510367586397</c:v>
                </c:pt>
                <c:pt idx="73">
                  <c:v>324.90720411650199</c:v>
                </c:pt>
                <c:pt idx="74">
                  <c:v>325.73318711661801</c:v>
                </c:pt>
                <c:pt idx="75">
                  <c:v>327.90854986660798</c:v>
                </c:pt>
                <c:pt idx="76">
                  <c:v>340.77952599651502</c:v>
                </c:pt>
                <c:pt idx="77">
                  <c:v>342.78596671798402</c:v>
                </c:pt>
                <c:pt idx="78">
                  <c:v>342.89825974882802</c:v>
                </c:pt>
                <c:pt idx="79">
                  <c:v>342.49674356234698</c:v>
                </c:pt>
                <c:pt idx="80">
                  <c:v>345.19742855449601</c:v>
                </c:pt>
                <c:pt idx="81">
                  <c:v>342.34104931168298</c:v>
                </c:pt>
                <c:pt idx="82">
                  <c:v>341.40574581507298</c:v>
                </c:pt>
                <c:pt idx="83">
                  <c:v>341.41244954552502</c:v>
                </c:pt>
                <c:pt idx="84">
                  <c:v>338.06044234772497</c:v>
                </c:pt>
                <c:pt idx="85">
                  <c:v>337.48276357143999</c:v>
                </c:pt>
                <c:pt idx="86">
                  <c:v>337.15147239982298</c:v>
                </c:pt>
                <c:pt idx="87">
                  <c:v>332.91546897927901</c:v>
                </c:pt>
                <c:pt idx="88">
                  <c:v>281.63204859170401</c:v>
                </c:pt>
                <c:pt idx="89">
                  <c:v>264.33845156011301</c:v>
                </c:pt>
                <c:pt idx="90">
                  <c:v>263.89102413693399</c:v>
                </c:pt>
                <c:pt idx="91">
                  <c:v>259.35483134914199</c:v>
                </c:pt>
                <c:pt idx="92">
                  <c:v>192.50983316405501</c:v>
                </c:pt>
                <c:pt idx="93">
                  <c:v>185.409585485371</c:v>
                </c:pt>
                <c:pt idx="94">
                  <c:v>185.24525092031001</c:v>
                </c:pt>
                <c:pt idx="95">
                  <c:v>185.64021865798401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726-423B-8FF5-479E9A846F50}"/>
            </c:ext>
          </c:extLst>
        </c:ser>
        <c:ser>
          <c:idx val="5"/>
          <c:order val="7"/>
          <c:tx>
            <c:strRef>
              <c:f>'9.4'!$Y$52</c:f>
              <c:strCache>
                <c:ptCount val="1"/>
                <c:pt idx="0">
                  <c:v>PVE</c:v>
                </c:pt>
              </c:strCache>
            </c:strRef>
          </c:tx>
          <c:spPr>
            <a:solidFill>
              <a:srgbClr val="F0948F"/>
            </a:solidFill>
          </c:spPr>
          <c:cat>
            <c:numRef>
              <c:f>'9.4'!$S$54:$S$149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'9.4'!$Y$54:$Y$149</c:f>
              <c:numCache>
                <c:formatCode>#,##0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41.401926998785903</c:v>
                </c:pt>
                <c:pt idx="43">
                  <c:v>88.638627100204801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33.530238078656303</c:v>
                </c:pt>
                <c:pt idx="60">
                  <c:v>334.61902728363901</c:v>
                </c:pt>
                <c:pt idx="61">
                  <c:v>413.59216803288399</c:v>
                </c:pt>
                <c:pt idx="62">
                  <c:v>412.75768742614503</c:v>
                </c:pt>
                <c:pt idx="63">
                  <c:v>413.05337054139699</c:v>
                </c:pt>
                <c:pt idx="64">
                  <c:v>512.57305787894802</c:v>
                </c:pt>
                <c:pt idx="65">
                  <c:v>561.65612615543205</c:v>
                </c:pt>
                <c:pt idx="66">
                  <c:v>561.00562610917905</c:v>
                </c:pt>
                <c:pt idx="67">
                  <c:v>560.30913844236397</c:v>
                </c:pt>
                <c:pt idx="68">
                  <c:v>605.58119371375005</c:v>
                </c:pt>
                <c:pt idx="69">
                  <c:v>604.54960239306604</c:v>
                </c:pt>
                <c:pt idx="70">
                  <c:v>604.51017182837097</c:v>
                </c:pt>
                <c:pt idx="71">
                  <c:v>637.46218886910106</c:v>
                </c:pt>
                <c:pt idx="72">
                  <c:v>658.74466371499705</c:v>
                </c:pt>
                <c:pt idx="73">
                  <c:v>658.32413385500695</c:v>
                </c:pt>
                <c:pt idx="74">
                  <c:v>670.52590846459805</c:v>
                </c:pt>
                <c:pt idx="75">
                  <c:v>653.50781790916596</c:v>
                </c:pt>
                <c:pt idx="76">
                  <c:v>667.60851589763399</c:v>
                </c:pt>
                <c:pt idx="77">
                  <c:v>718.76135996523703</c:v>
                </c:pt>
                <c:pt idx="78">
                  <c:v>683.14164384701701</c:v>
                </c:pt>
                <c:pt idx="79">
                  <c:v>630.51040626052702</c:v>
                </c:pt>
                <c:pt idx="80">
                  <c:v>593.33342747316601</c:v>
                </c:pt>
                <c:pt idx="81">
                  <c:v>620.89748163033005</c:v>
                </c:pt>
                <c:pt idx="82">
                  <c:v>585.054356392145</c:v>
                </c:pt>
                <c:pt idx="83">
                  <c:v>500.62097274839903</c:v>
                </c:pt>
                <c:pt idx="84">
                  <c:v>292.59945820700699</c:v>
                </c:pt>
                <c:pt idx="85">
                  <c:v>247.64278428888599</c:v>
                </c:pt>
                <c:pt idx="86">
                  <c:v>236.32805300940501</c:v>
                </c:pt>
                <c:pt idx="87">
                  <c:v>216.182315985701</c:v>
                </c:pt>
                <c:pt idx="88">
                  <c:v>10.7562215134715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726-423B-8FF5-479E9A846F50}"/>
            </c:ext>
          </c:extLst>
        </c:ser>
        <c:ser>
          <c:idx val="10"/>
          <c:order val="10"/>
          <c:tx>
            <c:strRef>
              <c:f>'9.4'!$AH$53</c:f>
              <c:strCache>
                <c:ptCount val="1"/>
                <c:pt idx="0">
                  <c:v>+</c:v>
                </c:pt>
              </c:strCache>
            </c:strRef>
          </c:tx>
          <c:spPr>
            <a:solidFill>
              <a:schemeClr val="tx1"/>
            </a:solidFill>
            <a:ln w="25400">
              <a:noFill/>
            </a:ln>
          </c:spPr>
          <c:cat>
            <c:numRef>
              <c:f>'9.4'!$S$54:$S$149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'9.4'!$AH$54:$AH$149</c:f>
              <c:numCache>
                <c:formatCode>#,##0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726-423B-8FF5-479E9A846F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9771392"/>
        <c:axId val="169772928"/>
      </c:areaChart>
      <c:areaChart>
        <c:grouping val="stacked"/>
        <c:varyColors val="0"/>
        <c:ser>
          <c:idx val="8"/>
          <c:order val="8"/>
          <c:tx>
            <c:strRef>
              <c:f>'9.4'!$AB$52</c:f>
              <c:strCache>
                <c:ptCount val="1"/>
                <c:pt idx="0">
                  <c:v>Přeshraniční saldo</c:v>
                </c:pt>
              </c:strCache>
            </c:strRef>
          </c:tx>
          <c:spPr>
            <a:solidFill>
              <a:schemeClr val="tx1"/>
            </a:solidFill>
          </c:spPr>
          <c:cat>
            <c:numLit>
              <c:formatCode>h:mm;@</c:formatCode>
              <c:ptCount val="24"/>
              <c:pt idx="0">
                <c:v>0</c:v>
              </c:pt>
              <c:pt idx="1">
                <c:v>4.1666666666666664E-2</c:v>
              </c:pt>
              <c:pt idx="2">
                <c:v>8.3333333333333301E-2</c:v>
              </c:pt>
              <c:pt idx="3">
                <c:v>0.125</c:v>
              </c:pt>
              <c:pt idx="4">
                <c:v>0.16666666666666699</c:v>
              </c:pt>
              <c:pt idx="5">
                <c:v>0.20833333333333301</c:v>
              </c:pt>
              <c:pt idx="6">
                <c:v>0.25</c:v>
              </c:pt>
              <c:pt idx="7">
                <c:v>0.29166666666666702</c:v>
              </c:pt>
              <c:pt idx="8">
                <c:v>0.33333333333333298</c:v>
              </c:pt>
              <c:pt idx="9">
                <c:v>0.375</c:v>
              </c:pt>
              <c:pt idx="10">
                <c:v>0.41666666666666702</c:v>
              </c:pt>
              <c:pt idx="11">
                <c:v>0.45833333333333298</c:v>
              </c:pt>
              <c:pt idx="12">
                <c:v>0.5</c:v>
              </c:pt>
              <c:pt idx="13">
                <c:v>0.54166666666666696</c:v>
              </c:pt>
              <c:pt idx="14">
                <c:v>0.58333333333333304</c:v>
              </c:pt>
              <c:pt idx="15">
                <c:v>0.625</c:v>
              </c:pt>
              <c:pt idx="16">
                <c:v>0.66666666666666696</c:v>
              </c:pt>
              <c:pt idx="17">
                <c:v>0.70833333333333304</c:v>
              </c:pt>
              <c:pt idx="18">
                <c:v>0.75</c:v>
              </c:pt>
              <c:pt idx="19">
                <c:v>0.79166666666666696</c:v>
              </c:pt>
              <c:pt idx="20">
                <c:v>0.83333333333333304</c:v>
              </c:pt>
              <c:pt idx="21">
                <c:v>0.875</c:v>
              </c:pt>
              <c:pt idx="22">
                <c:v>0.91666666666666696</c:v>
              </c:pt>
              <c:pt idx="23">
                <c:v>0.95833333333333304</c:v>
              </c:pt>
            </c:numLit>
          </c:cat>
          <c:val>
            <c:numRef>
              <c:f>'9.4'!$AI$54:$AI$149</c:f>
              <c:numCache>
                <c:formatCode>#,##0</c:formatCode>
                <c:ptCount val="96"/>
                <c:pt idx="0">
                  <c:v>-1015.09887354606</c:v>
                </c:pt>
                <c:pt idx="1">
                  <c:v>-906.17344322048598</c:v>
                </c:pt>
                <c:pt idx="2">
                  <c:v>-884.25395344639298</c:v>
                </c:pt>
                <c:pt idx="3">
                  <c:v>-637.58896180151805</c:v>
                </c:pt>
                <c:pt idx="4">
                  <c:v>-531.35104731639206</c:v>
                </c:pt>
                <c:pt idx="5">
                  <c:v>-532.80043916325496</c:v>
                </c:pt>
                <c:pt idx="6">
                  <c:v>-555.60092150919604</c:v>
                </c:pt>
                <c:pt idx="7">
                  <c:v>-505.93697564471103</c:v>
                </c:pt>
                <c:pt idx="8">
                  <c:v>-535.16397320190697</c:v>
                </c:pt>
                <c:pt idx="9">
                  <c:v>-616.78482390615397</c:v>
                </c:pt>
                <c:pt idx="10">
                  <c:v>-590.92526213951203</c:v>
                </c:pt>
                <c:pt idx="11">
                  <c:v>-574.50088121762201</c:v>
                </c:pt>
                <c:pt idx="12">
                  <c:v>-584.59314856393405</c:v>
                </c:pt>
                <c:pt idx="13">
                  <c:v>-592.83530187909503</c:v>
                </c:pt>
                <c:pt idx="14">
                  <c:v>-589.50583919385895</c:v>
                </c:pt>
                <c:pt idx="15">
                  <c:v>-519.43228348099694</c:v>
                </c:pt>
                <c:pt idx="16">
                  <c:v>-516.79542330749905</c:v>
                </c:pt>
                <c:pt idx="17">
                  <c:v>-442.59141406535599</c:v>
                </c:pt>
                <c:pt idx="18">
                  <c:v>-490.94979784587201</c:v>
                </c:pt>
                <c:pt idx="19">
                  <c:v>-500.40952343840502</c:v>
                </c:pt>
                <c:pt idx="20">
                  <c:v>-469.98100434101298</c:v>
                </c:pt>
                <c:pt idx="21">
                  <c:v>-474.01484706621898</c:v>
                </c:pt>
                <c:pt idx="22">
                  <c:v>-453.25573307092998</c:v>
                </c:pt>
                <c:pt idx="23">
                  <c:v>-478.04978429730102</c:v>
                </c:pt>
                <c:pt idx="24">
                  <c:v>-449.20233235215102</c:v>
                </c:pt>
                <c:pt idx="25">
                  <c:v>-451.922580569974</c:v>
                </c:pt>
                <c:pt idx="26">
                  <c:v>-851.90770888031398</c:v>
                </c:pt>
                <c:pt idx="27">
                  <c:v>-987.93971203132696</c:v>
                </c:pt>
                <c:pt idx="28">
                  <c:v>-903.14918843700605</c:v>
                </c:pt>
                <c:pt idx="29">
                  <c:v>-1039.5350253824799</c:v>
                </c:pt>
                <c:pt idx="30">
                  <c:v>-966.41474828855598</c:v>
                </c:pt>
                <c:pt idx="31">
                  <c:v>-897.99590404960497</c:v>
                </c:pt>
                <c:pt idx="32">
                  <c:v>-1091.4887279300899</c:v>
                </c:pt>
                <c:pt idx="33">
                  <c:v>-1125.9378669929399</c:v>
                </c:pt>
                <c:pt idx="34">
                  <c:v>-1078.60949789916</c:v>
                </c:pt>
                <c:pt idx="35">
                  <c:v>-1036.4507400760101</c:v>
                </c:pt>
                <c:pt idx="36">
                  <c:v>-965.37204902451504</c:v>
                </c:pt>
                <c:pt idx="37">
                  <c:v>-929.49983060043405</c:v>
                </c:pt>
                <c:pt idx="38">
                  <c:v>-927.29176678771501</c:v>
                </c:pt>
                <c:pt idx="39">
                  <c:v>-902.98369431103799</c:v>
                </c:pt>
                <c:pt idx="40">
                  <c:v>-869.94578250159395</c:v>
                </c:pt>
                <c:pt idx="41">
                  <c:v>-869.78822203147502</c:v>
                </c:pt>
                <c:pt idx="42">
                  <c:v>-844.82562294727404</c:v>
                </c:pt>
                <c:pt idx="43">
                  <c:v>-891.72243421977498</c:v>
                </c:pt>
                <c:pt idx="44">
                  <c:v>-860.16071856498695</c:v>
                </c:pt>
                <c:pt idx="45">
                  <c:v>-888.58557634932004</c:v>
                </c:pt>
                <c:pt idx="46">
                  <c:v>-903.20925927328801</c:v>
                </c:pt>
                <c:pt idx="47">
                  <c:v>-969.14898521867303</c:v>
                </c:pt>
                <c:pt idx="48">
                  <c:v>-1002.65119730508</c:v>
                </c:pt>
                <c:pt idx="49">
                  <c:v>-1004.67308224176</c:v>
                </c:pt>
                <c:pt idx="50">
                  <c:v>-1083.9106957859301</c:v>
                </c:pt>
                <c:pt idx="51">
                  <c:v>-1013.61311507857</c:v>
                </c:pt>
                <c:pt idx="52">
                  <c:v>-935.95697181955597</c:v>
                </c:pt>
                <c:pt idx="53">
                  <c:v>-985.26012379972894</c:v>
                </c:pt>
                <c:pt idx="54">
                  <c:v>-1007.70373474466</c:v>
                </c:pt>
                <c:pt idx="55">
                  <c:v>-1001.8471970738</c:v>
                </c:pt>
                <c:pt idx="56">
                  <c:v>-932.09665161240196</c:v>
                </c:pt>
                <c:pt idx="57">
                  <c:v>-914.71153641159106</c:v>
                </c:pt>
                <c:pt idx="58">
                  <c:v>-958.25529769175796</c:v>
                </c:pt>
                <c:pt idx="59">
                  <c:v>-993.11969591196305</c:v>
                </c:pt>
                <c:pt idx="60">
                  <c:v>-1382.346158004</c:v>
                </c:pt>
                <c:pt idx="61">
                  <c:v>-1469.7177763951099</c:v>
                </c:pt>
                <c:pt idx="62">
                  <c:v>-1417.7740675125699</c:v>
                </c:pt>
                <c:pt idx="63">
                  <c:v>-1385.35411009223</c:v>
                </c:pt>
                <c:pt idx="64">
                  <c:v>-1535.9328179362999</c:v>
                </c:pt>
                <c:pt idx="65">
                  <c:v>-1499.25837306577</c:v>
                </c:pt>
                <c:pt idx="66">
                  <c:v>-1450.4581898721699</c:v>
                </c:pt>
                <c:pt idx="67">
                  <c:v>-1270.17703555306</c:v>
                </c:pt>
                <c:pt idx="68">
                  <c:v>-1304.1394278980099</c:v>
                </c:pt>
                <c:pt idx="69">
                  <c:v>-1389.2593554318901</c:v>
                </c:pt>
                <c:pt idx="70">
                  <c:v>-1404.7570023052599</c:v>
                </c:pt>
                <c:pt idx="71">
                  <c:v>-1438.42367246604</c:v>
                </c:pt>
                <c:pt idx="72">
                  <c:v>-1372.09841438476</c:v>
                </c:pt>
                <c:pt idx="73">
                  <c:v>-1367.1374848697301</c:v>
                </c:pt>
                <c:pt idx="74">
                  <c:v>-1383.1026530520901</c:v>
                </c:pt>
                <c:pt idx="75">
                  <c:v>-1450.47095306039</c:v>
                </c:pt>
                <c:pt idx="76">
                  <c:v>-1397.1084017436001</c:v>
                </c:pt>
                <c:pt idx="77">
                  <c:v>-1447.4508021700301</c:v>
                </c:pt>
                <c:pt idx="78">
                  <c:v>-1431.6156443540899</c:v>
                </c:pt>
                <c:pt idx="79">
                  <c:v>-1396.8337875990801</c:v>
                </c:pt>
                <c:pt idx="80">
                  <c:v>-1346.02731668145</c:v>
                </c:pt>
                <c:pt idx="81">
                  <c:v>-1397.2710013752101</c:v>
                </c:pt>
                <c:pt idx="82">
                  <c:v>-1473.6298185557901</c:v>
                </c:pt>
                <c:pt idx="83">
                  <c:v>-1517.5621878760301</c:v>
                </c:pt>
                <c:pt idx="84">
                  <c:v>-1404.0722971674099</c:v>
                </c:pt>
                <c:pt idx="85">
                  <c:v>-1439.54513987115</c:v>
                </c:pt>
                <c:pt idx="86">
                  <c:v>-1489.42130095127</c:v>
                </c:pt>
                <c:pt idx="87">
                  <c:v>-1486.6858667163799</c:v>
                </c:pt>
                <c:pt idx="88">
                  <c:v>-1156.7361899953901</c:v>
                </c:pt>
                <c:pt idx="89">
                  <c:v>-1100.76257901193</c:v>
                </c:pt>
                <c:pt idx="90">
                  <c:v>-1135.6826539195899</c:v>
                </c:pt>
                <c:pt idx="91">
                  <c:v>-1140.32680158676</c:v>
                </c:pt>
                <c:pt idx="92">
                  <c:v>-1082.1506980875199</c:v>
                </c:pt>
                <c:pt idx="93">
                  <c:v>-1163.2581307999301</c:v>
                </c:pt>
                <c:pt idx="94">
                  <c:v>-1173.1560880792199</c:v>
                </c:pt>
                <c:pt idx="95">
                  <c:v>-867.46229827851403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726-423B-8FF5-479E9A846F50}"/>
            </c:ext>
          </c:extLst>
        </c:ser>
        <c:ser>
          <c:idx val="9"/>
          <c:order val="9"/>
          <c:tx>
            <c:strRef>
              <c:f>'9.4'!$AC$52</c:f>
              <c:strCache>
                <c:ptCount val="1"/>
                <c:pt idx="0">
                  <c:v>Čerpání PVE</c:v>
                </c:pt>
              </c:strCache>
            </c:strRef>
          </c:tx>
          <c:spPr>
            <a:solidFill>
              <a:srgbClr val="646363"/>
            </a:solidFill>
            <a:ln w="25400">
              <a:noFill/>
            </a:ln>
          </c:spPr>
          <c:cat>
            <c:numLit>
              <c:formatCode>h:mm;@</c:formatCode>
              <c:ptCount val="24"/>
              <c:pt idx="0">
                <c:v>0</c:v>
              </c:pt>
              <c:pt idx="1">
                <c:v>4.1666666666666664E-2</c:v>
              </c:pt>
              <c:pt idx="2">
                <c:v>8.3333333333333301E-2</c:v>
              </c:pt>
              <c:pt idx="3">
                <c:v>0.125</c:v>
              </c:pt>
              <c:pt idx="4">
                <c:v>0.16666666666666699</c:v>
              </c:pt>
              <c:pt idx="5">
                <c:v>0.20833333333333301</c:v>
              </c:pt>
              <c:pt idx="6">
                <c:v>0.25</c:v>
              </c:pt>
              <c:pt idx="7">
                <c:v>0.29166666666666702</c:v>
              </c:pt>
              <c:pt idx="8">
                <c:v>0.33333333333333298</c:v>
              </c:pt>
              <c:pt idx="9">
                <c:v>0.375</c:v>
              </c:pt>
              <c:pt idx="10">
                <c:v>0.41666666666666702</c:v>
              </c:pt>
              <c:pt idx="11">
                <c:v>0.45833333333333298</c:v>
              </c:pt>
              <c:pt idx="12">
                <c:v>0.5</c:v>
              </c:pt>
              <c:pt idx="13">
                <c:v>0.54166666666666696</c:v>
              </c:pt>
              <c:pt idx="14">
                <c:v>0.58333333333333304</c:v>
              </c:pt>
              <c:pt idx="15">
                <c:v>0.625</c:v>
              </c:pt>
              <c:pt idx="16">
                <c:v>0.66666666666666696</c:v>
              </c:pt>
              <c:pt idx="17">
                <c:v>0.70833333333333304</c:v>
              </c:pt>
              <c:pt idx="18">
                <c:v>0.75</c:v>
              </c:pt>
              <c:pt idx="19">
                <c:v>0.79166666666666696</c:v>
              </c:pt>
              <c:pt idx="20">
                <c:v>0.83333333333333304</c:v>
              </c:pt>
              <c:pt idx="21">
                <c:v>0.875</c:v>
              </c:pt>
              <c:pt idx="22">
                <c:v>0.91666666666666696</c:v>
              </c:pt>
              <c:pt idx="23">
                <c:v>0.95833333333333304</c:v>
              </c:pt>
            </c:numLit>
          </c:cat>
          <c:val>
            <c:numRef>
              <c:f>'9.4'!$AC$54:$AC$149</c:f>
              <c:numCache>
                <c:formatCode>#,##0</c:formatCode>
                <c:ptCount val="96"/>
                <c:pt idx="0">
                  <c:v>-492.45127011808898</c:v>
                </c:pt>
                <c:pt idx="1">
                  <c:v>-555.11307838117898</c:v>
                </c:pt>
                <c:pt idx="2">
                  <c:v>-579.09904665359795</c:v>
                </c:pt>
                <c:pt idx="3">
                  <c:v>-917.71112445481197</c:v>
                </c:pt>
                <c:pt idx="4">
                  <c:v>-988.63771731968404</c:v>
                </c:pt>
                <c:pt idx="5">
                  <c:v>-988.74224232341601</c:v>
                </c:pt>
                <c:pt idx="6">
                  <c:v>-987.71088358466204</c:v>
                </c:pt>
                <c:pt idx="7">
                  <c:v>-986.902534204836</c:v>
                </c:pt>
                <c:pt idx="8">
                  <c:v>-982.16387029913506</c:v>
                </c:pt>
                <c:pt idx="9">
                  <c:v>-981.89208827620701</c:v>
                </c:pt>
                <c:pt idx="10">
                  <c:v>-979.75969313395296</c:v>
                </c:pt>
                <c:pt idx="11">
                  <c:v>-979.04889758873799</c:v>
                </c:pt>
                <c:pt idx="12">
                  <c:v>-976.393856161293</c:v>
                </c:pt>
                <c:pt idx="13">
                  <c:v>-975.47399784869697</c:v>
                </c:pt>
                <c:pt idx="14">
                  <c:v>-944.93054979282397</c:v>
                </c:pt>
                <c:pt idx="15">
                  <c:v>-972.28933896694105</c:v>
                </c:pt>
                <c:pt idx="16">
                  <c:v>-968.90258848692304</c:v>
                </c:pt>
                <c:pt idx="17">
                  <c:v>-968.14998294021598</c:v>
                </c:pt>
                <c:pt idx="18">
                  <c:v>-965.45312300466503</c:v>
                </c:pt>
                <c:pt idx="19">
                  <c:v>-963.04198743028201</c:v>
                </c:pt>
                <c:pt idx="20">
                  <c:v>-961.10470846386397</c:v>
                </c:pt>
                <c:pt idx="21">
                  <c:v>-959.36952534901502</c:v>
                </c:pt>
                <c:pt idx="22">
                  <c:v>-957.27894446155995</c:v>
                </c:pt>
                <c:pt idx="23">
                  <c:v>-955.83643561046699</c:v>
                </c:pt>
                <c:pt idx="24">
                  <c:v>-953.94793781466103</c:v>
                </c:pt>
                <c:pt idx="25">
                  <c:v>-878.92379467124999</c:v>
                </c:pt>
                <c:pt idx="26">
                  <c:v>-402.765159072784</c:v>
                </c:pt>
                <c:pt idx="27">
                  <c:v>-310.270708932302</c:v>
                </c:pt>
                <c:pt idx="28">
                  <c:v>-268.47294632864703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-131.89501865650101</c:v>
                </c:pt>
                <c:pt idx="95">
                  <c:v>-551.07823459826602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726-423B-8FF5-479E9A846F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9784448"/>
        <c:axId val="169774464"/>
      </c:areaChart>
      <c:catAx>
        <c:axId val="169771392"/>
        <c:scaling>
          <c:orientation val="minMax"/>
        </c:scaling>
        <c:delete val="0"/>
        <c:axPos val="b"/>
        <c:numFmt formatCode="h:mm;@" sourceLinked="1"/>
        <c:majorTickMark val="none"/>
        <c:minorTickMark val="none"/>
        <c:tickLblPos val="low"/>
        <c:txPr>
          <a:bodyPr/>
          <a:lstStyle/>
          <a:p>
            <a:pPr>
              <a:defRPr sz="900"/>
            </a:pPr>
            <a:endParaRPr lang="cs-CZ"/>
          </a:p>
        </c:txPr>
        <c:crossAx val="169772928"/>
        <c:crosses val="autoZero"/>
        <c:auto val="1"/>
        <c:lblAlgn val="ctr"/>
        <c:lblOffset val="100"/>
        <c:tickLblSkip val="4"/>
        <c:tickMarkSkip val="4"/>
        <c:noMultiLvlLbl val="0"/>
      </c:catAx>
      <c:valAx>
        <c:axId val="169772928"/>
        <c:scaling>
          <c:orientation val="minMax"/>
          <c:max val="10000"/>
          <c:min val="-2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9771392"/>
        <c:crosses val="autoZero"/>
        <c:crossBetween val="midCat"/>
        <c:majorUnit val="2000"/>
      </c:valAx>
      <c:valAx>
        <c:axId val="169774464"/>
        <c:scaling>
          <c:orientation val="minMax"/>
          <c:max val="10000"/>
          <c:min val="-2000"/>
        </c:scaling>
        <c:delete val="1"/>
        <c:axPos val="r"/>
        <c:numFmt formatCode="#,##0" sourceLinked="1"/>
        <c:majorTickMark val="out"/>
        <c:minorTickMark val="none"/>
        <c:tickLblPos val="nextTo"/>
        <c:crossAx val="169784448"/>
        <c:crosses val="max"/>
        <c:crossBetween val="midCat"/>
      </c:valAx>
      <c:catAx>
        <c:axId val="169784448"/>
        <c:scaling>
          <c:orientation val="minMax"/>
        </c:scaling>
        <c:delete val="1"/>
        <c:axPos val="b"/>
        <c:numFmt formatCode="h:mm;@" sourceLinked="1"/>
        <c:majorTickMark val="out"/>
        <c:minorTickMark val="none"/>
        <c:tickLblPos val="nextTo"/>
        <c:crossAx val="169774464"/>
        <c:crosses val="autoZero"/>
        <c:auto val="1"/>
        <c:lblAlgn val="ctr"/>
        <c:lblOffset val="100"/>
        <c:noMultiLvlLbl val="0"/>
      </c:catAx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80159367260598136"/>
          <c:y val="0.1056569843157239"/>
          <c:w val="0.19619148835613778"/>
          <c:h val="0.72828129777475781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en-US" sz="1000">
                <a:solidFill>
                  <a:srgbClr val="233060"/>
                </a:solidFill>
              </a:rPr>
              <a:t>Zatížení brutto ve dni m</a:t>
            </a:r>
            <a:r>
              <a:rPr lang="cs-CZ" sz="1000">
                <a:solidFill>
                  <a:srgbClr val="233060"/>
                </a:solidFill>
              </a:rPr>
              <a:t>in</a:t>
            </a:r>
            <a:r>
              <a:rPr lang="en-US" sz="1000">
                <a:solidFill>
                  <a:srgbClr val="233060"/>
                </a:solidFill>
              </a:rPr>
              <a:t>ima</a:t>
            </a:r>
            <a:r>
              <a:rPr lang="cs-CZ" sz="1000">
                <a:solidFill>
                  <a:srgbClr val="233060"/>
                </a:solidFill>
              </a:rPr>
              <a:t> (MW)</a:t>
            </a:r>
            <a:endParaRPr lang="en-US" sz="1000">
              <a:solidFill>
                <a:srgbClr val="233060"/>
              </a:solidFill>
            </a:endParaRPr>
          </a:p>
        </c:rich>
      </c:tx>
      <c:layout>
        <c:manualLayout>
          <c:xMode val="edge"/>
          <c:yMode val="edge"/>
          <c:x val="7.8853690244400532E-4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7775777103176827E-2"/>
          <c:y val="0.11906098182435876"/>
          <c:w val="0.71371310811430433"/>
          <c:h val="0.705795141837948"/>
        </c:manualLayout>
      </c:layout>
      <c:areaChart>
        <c:grouping val="stacked"/>
        <c:varyColors val="0"/>
        <c:ser>
          <c:idx val="0"/>
          <c:order val="0"/>
          <c:tx>
            <c:strRef>
              <c:f>'9.4'!$AL$52</c:f>
              <c:strCache>
                <c:ptCount val="1"/>
                <c:pt idx="0">
                  <c:v>JE</c:v>
                </c:pt>
              </c:strCache>
            </c:strRef>
          </c:tx>
          <c:spPr>
            <a:solidFill>
              <a:schemeClr val="accent1"/>
            </a:solidFill>
          </c:spPr>
          <c:cat>
            <c:numRef>
              <c:f>'9.4'!$AK$54:$AK$149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5.2083333333333336E-2</c:v>
                </c:pt>
                <c:pt idx="6">
                  <c:v>6.25E-2</c:v>
                </c:pt>
                <c:pt idx="7">
                  <c:v>7.2916666666666671E-2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'9.4'!$AL$54:$AL$149</c:f>
              <c:numCache>
                <c:formatCode>#,##0</c:formatCode>
                <c:ptCount val="96"/>
                <c:pt idx="0">
                  <c:v>3176.7065124815099</c:v>
                </c:pt>
                <c:pt idx="1">
                  <c:v>3179.0474364152701</c:v>
                </c:pt>
                <c:pt idx="2">
                  <c:v>3179.4275332943798</c:v>
                </c:pt>
                <c:pt idx="3">
                  <c:v>3178.3004639843998</c:v>
                </c:pt>
                <c:pt idx="4">
                  <c:v>3179.5209129894502</c:v>
                </c:pt>
                <c:pt idx="5">
                  <c:v>3179.49427494566</c:v>
                </c:pt>
                <c:pt idx="6">
                  <c:v>3187.9442336749698</c:v>
                </c:pt>
                <c:pt idx="7">
                  <c:v>3200.2423965040898</c:v>
                </c:pt>
                <c:pt idx="8">
                  <c:v>3214.5613382688098</c:v>
                </c:pt>
                <c:pt idx="9">
                  <c:v>3218.5628739446402</c:v>
                </c:pt>
                <c:pt idx="10">
                  <c:v>3218.96975540935</c:v>
                </c:pt>
                <c:pt idx="11">
                  <c:v>3219.3031868645598</c:v>
                </c:pt>
                <c:pt idx="12">
                  <c:v>3218.8096829102601</c:v>
                </c:pt>
                <c:pt idx="13">
                  <c:v>3220.09014892595</c:v>
                </c:pt>
                <c:pt idx="14">
                  <c:v>3219.3632364400401</c:v>
                </c:pt>
                <c:pt idx="15">
                  <c:v>3231.1211647612799</c:v>
                </c:pt>
                <c:pt idx="16">
                  <c:v>3247.5542814390901</c:v>
                </c:pt>
                <c:pt idx="17">
                  <c:v>3259.3588914666602</c:v>
                </c:pt>
                <c:pt idx="18">
                  <c:v>3259.0788012287198</c:v>
                </c:pt>
                <c:pt idx="19">
                  <c:v>3259.8724065186302</c:v>
                </c:pt>
                <c:pt idx="20">
                  <c:v>3265.42126083831</c:v>
                </c:pt>
                <c:pt idx="21">
                  <c:v>3279.0065980413301</c:v>
                </c:pt>
                <c:pt idx="22">
                  <c:v>3268.2690403131</c:v>
                </c:pt>
                <c:pt idx="23">
                  <c:v>3267.5220678822402</c:v>
                </c:pt>
                <c:pt idx="24">
                  <c:v>3267.98896635758</c:v>
                </c:pt>
                <c:pt idx="25">
                  <c:v>3268.5491631158802</c:v>
                </c:pt>
                <c:pt idx="26">
                  <c:v>3268.60921269137</c:v>
                </c:pt>
                <c:pt idx="27">
                  <c:v>3270.7566851592001</c:v>
                </c:pt>
                <c:pt idx="28">
                  <c:v>3283.6684022463201</c:v>
                </c:pt>
                <c:pt idx="29">
                  <c:v>3291.09800666504</c:v>
                </c:pt>
                <c:pt idx="30">
                  <c:v>3305.4036131254502</c:v>
                </c:pt>
                <c:pt idx="31">
                  <c:v>3324.4577439749601</c:v>
                </c:pt>
                <c:pt idx="32">
                  <c:v>3338.5165740345901</c:v>
                </c:pt>
                <c:pt idx="33">
                  <c:v>3366.5809092189902</c:v>
                </c:pt>
                <c:pt idx="34">
                  <c:v>3378.3588486379099</c:v>
                </c:pt>
                <c:pt idx="35">
                  <c:v>3393.14464003071</c:v>
                </c:pt>
                <c:pt idx="36">
                  <c:v>3401.7346927262602</c:v>
                </c:pt>
                <c:pt idx="37">
                  <c:v>3434.0540320630598</c:v>
                </c:pt>
                <c:pt idx="38">
                  <c:v>3464.5192919094402</c:v>
                </c:pt>
                <c:pt idx="39">
                  <c:v>3482.7197841759798</c:v>
                </c:pt>
                <c:pt idx="40">
                  <c:v>3482.8197908171501</c:v>
                </c:pt>
                <c:pt idx="41">
                  <c:v>3492.1434480744001</c:v>
                </c:pt>
                <c:pt idx="42">
                  <c:v>3505.5087120501198</c:v>
                </c:pt>
                <c:pt idx="43">
                  <c:v>3507.8762903101001</c:v>
                </c:pt>
                <c:pt idx="44">
                  <c:v>3510.2638796677602</c:v>
                </c:pt>
                <c:pt idx="45">
                  <c:v>3510.81744947996</c:v>
                </c:pt>
                <c:pt idx="46">
                  <c:v>3510.9775219790399</c:v>
                </c:pt>
                <c:pt idx="47">
                  <c:v>3519.4074533282501</c:v>
                </c:pt>
                <c:pt idx="48">
                  <c:v>3521.4215890353198</c:v>
                </c:pt>
                <c:pt idx="49">
                  <c:v>3527.8774394376701</c:v>
                </c:pt>
                <c:pt idx="50">
                  <c:v>3529.8916077095901</c:v>
                </c:pt>
                <c:pt idx="51">
                  <c:v>3534.0932380798699</c:v>
                </c:pt>
                <c:pt idx="52">
                  <c:v>3549.7593549467101</c:v>
                </c:pt>
                <c:pt idx="53">
                  <c:v>3529.2713288109599</c:v>
                </c:pt>
                <c:pt idx="54">
                  <c:v>3527.7107237100599</c:v>
                </c:pt>
                <c:pt idx="55">
                  <c:v>3532.0523829168901</c:v>
                </c:pt>
                <c:pt idx="56">
                  <c:v>3527.7440863944898</c:v>
                </c:pt>
                <c:pt idx="57">
                  <c:v>3527.3905787119002</c:v>
                </c:pt>
                <c:pt idx="58">
                  <c:v>3527.75074590544</c:v>
                </c:pt>
                <c:pt idx="59">
                  <c:v>3553.25406764636</c:v>
                </c:pt>
                <c:pt idx="60">
                  <c:v>3559.7633081132399</c:v>
                </c:pt>
                <c:pt idx="61">
                  <c:v>3562.7244295335199</c:v>
                </c:pt>
                <c:pt idx="62">
                  <c:v>3563.7848548867601</c:v>
                </c:pt>
                <c:pt idx="63">
                  <c:v>3564.4917725574001</c:v>
                </c:pt>
                <c:pt idx="64">
                  <c:v>3563.7648275066399</c:v>
                </c:pt>
                <c:pt idx="65">
                  <c:v>3563.8782020169801</c:v>
                </c:pt>
                <c:pt idx="66">
                  <c:v>3549.9194111633701</c:v>
                </c:pt>
                <c:pt idx="67">
                  <c:v>3556.3553155977202</c:v>
                </c:pt>
                <c:pt idx="68">
                  <c:v>3542.3964433320002</c:v>
                </c:pt>
                <c:pt idx="69">
                  <c:v>3554.3678504992799</c:v>
                </c:pt>
                <c:pt idx="70">
                  <c:v>3557.0155189971902</c:v>
                </c:pt>
                <c:pt idx="71">
                  <c:v>3554.9480420728501</c:v>
                </c:pt>
                <c:pt idx="72">
                  <c:v>3553.2340728310901</c:v>
                </c:pt>
                <c:pt idx="73">
                  <c:v>3554.62794592196</c:v>
                </c:pt>
                <c:pt idx="74">
                  <c:v>3555.4082159075601</c:v>
                </c:pt>
                <c:pt idx="75">
                  <c:v>3556.32861242424</c:v>
                </c:pt>
                <c:pt idx="76">
                  <c:v>3555.5615963308401</c:v>
                </c:pt>
                <c:pt idx="77">
                  <c:v>3555.1681641474202</c:v>
                </c:pt>
                <c:pt idx="78">
                  <c:v>3581.0249772884999</c:v>
                </c:pt>
                <c:pt idx="79">
                  <c:v>3596.0308419086</c:v>
                </c:pt>
                <c:pt idx="80">
                  <c:v>3598.53846528754</c:v>
                </c:pt>
                <c:pt idx="81">
                  <c:v>3601.55299305479</c:v>
                </c:pt>
                <c:pt idx="82">
                  <c:v>3600.5326224617802</c:v>
                </c:pt>
                <c:pt idx="83">
                  <c:v>3619.15325008522</c:v>
                </c:pt>
                <c:pt idx="84">
                  <c:v>3645.1433999870601</c:v>
                </c:pt>
                <c:pt idx="85">
                  <c:v>3648.3980120792899</c:v>
                </c:pt>
                <c:pt idx="86">
                  <c:v>3650.13868449453</c:v>
                </c:pt>
                <c:pt idx="87">
                  <c:v>3652.63969720979</c:v>
                </c:pt>
                <c:pt idx="88">
                  <c:v>3654.8872088836401</c:v>
                </c:pt>
                <c:pt idx="89">
                  <c:v>3656.8013379495501</c:v>
                </c:pt>
                <c:pt idx="90">
                  <c:v>3656.2210812462899</c:v>
                </c:pt>
                <c:pt idx="91">
                  <c:v>3658.9488104173802</c:v>
                </c:pt>
                <c:pt idx="92">
                  <c:v>3661.45646636117</c:v>
                </c:pt>
                <c:pt idx="93">
                  <c:v>3661.25637166671</c:v>
                </c:pt>
                <c:pt idx="94">
                  <c:v>3663.7906982191398</c:v>
                </c:pt>
                <c:pt idx="95">
                  <c:v>3665.99823654488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BD-4B3F-BB53-20F0E35DE697}"/>
            </c:ext>
          </c:extLst>
        </c:ser>
        <c:ser>
          <c:idx val="1"/>
          <c:order val="1"/>
          <c:tx>
            <c:strRef>
              <c:f>'9.4'!$AM$52</c:f>
              <c:strCache>
                <c:ptCount val="1"/>
                <c:pt idx="0">
                  <c:v>PE</c:v>
                </c:pt>
              </c:strCache>
            </c:strRef>
          </c:tx>
          <c:spPr>
            <a:solidFill>
              <a:schemeClr val="accent5"/>
            </a:solidFill>
          </c:spPr>
          <c:cat>
            <c:numRef>
              <c:f>'9.4'!$AK$54:$AK$149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5.2083333333333336E-2</c:v>
                </c:pt>
                <c:pt idx="6">
                  <c:v>6.25E-2</c:v>
                </c:pt>
                <c:pt idx="7">
                  <c:v>7.2916666666666671E-2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'9.4'!$AM$54:$AM$149</c:f>
              <c:numCache>
                <c:formatCode>#,##0</c:formatCode>
                <c:ptCount val="96"/>
                <c:pt idx="0">
                  <c:v>2754.2249749284101</c:v>
                </c:pt>
                <c:pt idx="1">
                  <c:v>2732.8582931033902</c:v>
                </c:pt>
                <c:pt idx="2">
                  <c:v>2748.1308635466498</c:v>
                </c:pt>
                <c:pt idx="3">
                  <c:v>2760.6545751522699</c:v>
                </c:pt>
                <c:pt idx="4">
                  <c:v>2762.2459344997101</c:v>
                </c:pt>
                <c:pt idx="5">
                  <c:v>2747.9667755237101</c:v>
                </c:pt>
                <c:pt idx="6">
                  <c:v>2741.4209558267798</c:v>
                </c:pt>
                <c:pt idx="7">
                  <c:v>2718.9243079255798</c:v>
                </c:pt>
                <c:pt idx="8">
                  <c:v>2719.3334646009198</c:v>
                </c:pt>
                <c:pt idx="9">
                  <c:v>2710.3705939707402</c:v>
                </c:pt>
                <c:pt idx="10">
                  <c:v>2708.28296242233</c:v>
                </c:pt>
                <c:pt idx="11">
                  <c:v>2699.22641601755</c:v>
                </c:pt>
                <c:pt idx="12">
                  <c:v>2679.3506284802702</c:v>
                </c:pt>
                <c:pt idx="13">
                  <c:v>2665.1419799109399</c:v>
                </c:pt>
                <c:pt idx="14">
                  <c:v>2659.2970434720801</c:v>
                </c:pt>
                <c:pt idx="15">
                  <c:v>2660.0280286207098</c:v>
                </c:pt>
                <c:pt idx="16">
                  <c:v>2723.1286586101201</c:v>
                </c:pt>
                <c:pt idx="17">
                  <c:v>2748.0819479745101</c:v>
                </c:pt>
                <c:pt idx="18">
                  <c:v>2755.0694147569002</c:v>
                </c:pt>
                <c:pt idx="19">
                  <c:v>2747.01000983625</c:v>
                </c:pt>
                <c:pt idx="20">
                  <c:v>2773.9557171604702</c:v>
                </c:pt>
                <c:pt idx="21">
                  <c:v>2773.31039152212</c:v>
                </c:pt>
                <c:pt idx="22">
                  <c:v>2768.6851215213301</c:v>
                </c:pt>
                <c:pt idx="23">
                  <c:v>2758.4681308761901</c:v>
                </c:pt>
                <c:pt idx="24">
                  <c:v>2757.0960899769502</c:v>
                </c:pt>
                <c:pt idx="25">
                  <c:v>2782.5882686210498</c:v>
                </c:pt>
                <c:pt idx="26">
                  <c:v>2797.5572189628501</c:v>
                </c:pt>
                <c:pt idx="27">
                  <c:v>2791.9420711949901</c:v>
                </c:pt>
                <c:pt idx="28">
                  <c:v>2739.1875427856098</c:v>
                </c:pt>
                <c:pt idx="29">
                  <c:v>2723.7882499270299</c:v>
                </c:pt>
                <c:pt idx="30">
                  <c:v>2743.7381470100599</c:v>
                </c:pt>
                <c:pt idx="31">
                  <c:v>2722.7708387459502</c:v>
                </c:pt>
                <c:pt idx="32">
                  <c:v>2700.5139262274101</c:v>
                </c:pt>
                <c:pt idx="33">
                  <c:v>2709.26181373601</c:v>
                </c:pt>
                <c:pt idx="34">
                  <c:v>2723.0165290678301</c:v>
                </c:pt>
                <c:pt idx="35">
                  <c:v>2745.35803771464</c:v>
                </c:pt>
                <c:pt idx="36">
                  <c:v>2749.5367527130302</c:v>
                </c:pt>
                <c:pt idx="37">
                  <c:v>2760.2261467231001</c:v>
                </c:pt>
                <c:pt idx="38">
                  <c:v>2748.0598950677399</c:v>
                </c:pt>
                <c:pt idx="39">
                  <c:v>2709.1817656107701</c:v>
                </c:pt>
                <c:pt idx="40">
                  <c:v>2753.3947516993098</c:v>
                </c:pt>
                <c:pt idx="41">
                  <c:v>2727.0878915630801</c:v>
                </c:pt>
                <c:pt idx="42">
                  <c:v>2702.1261933010101</c:v>
                </c:pt>
                <c:pt idx="43">
                  <c:v>2706.4039500632002</c:v>
                </c:pt>
                <c:pt idx="44">
                  <c:v>2738.48875357209</c:v>
                </c:pt>
                <c:pt idx="45">
                  <c:v>2742.8182397788</c:v>
                </c:pt>
                <c:pt idx="46">
                  <c:v>2740.7357124640098</c:v>
                </c:pt>
                <c:pt idx="47">
                  <c:v>2732.4256275059302</c:v>
                </c:pt>
                <c:pt idx="48">
                  <c:v>2779.59044751691</c:v>
                </c:pt>
                <c:pt idx="49">
                  <c:v>2790.1046616117601</c:v>
                </c:pt>
                <c:pt idx="50">
                  <c:v>2783.0883199180498</c:v>
                </c:pt>
                <c:pt idx="51">
                  <c:v>2779.46498480027</c:v>
                </c:pt>
                <c:pt idx="52">
                  <c:v>2762.8988183301499</c:v>
                </c:pt>
                <c:pt idx="53">
                  <c:v>2716.8768231377198</c:v>
                </c:pt>
                <c:pt idx="54">
                  <c:v>2727.9679955879901</c:v>
                </c:pt>
                <c:pt idx="55">
                  <c:v>2756.98301157072</c:v>
                </c:pt>
                <c:pt idx="56">
                  <c:v>2729.0971600377302</c:v>
                </c:pt>
                <c:pt idx="57">
                  <c:v>2751.3893768387702</c:v>
                </c:pt>
                <c:pt idx="58">
                  <c:v>2774.08554792318</c:v>
                </c:pt>
                <c:pt idx="59">
                  <c:v>2743.07647800831</c:v>
                </c:pt>
                <c:pt idx="60">
                  <c:v>2716.41058738841</c:v>
                </c:pt>
                <c:pt idx="61">
                  <c:v>2724.9356391083302</c:v>
                </c:pt>
                <c:pt idx="62">
                  <c:v>2712.71081964419</c:v>
                </c:pt>
                <c:pt idx="63">
                  <c:v>2729.7961292082</c:v>
                </c:pt>
                <c:pt idx="64">
                  <c:v>2804.08842942703</c:v>
                </c:pt>
                <c:pt idx="65">
                  <c:v>2834.7907381735999</c:v>
                </c:pt>
                <c:pt idx="66">
                  <c:v>2855.7513716706899</c:v>
                </c:pt>
                <c:pt idx="67">
                  <c:v>2853.9399576874998</c:v>
                </c:pt>
                <c:pt idx="68">
                  <c:v>2836.87184219249</c:v>
                </c:pt>
                <c:pt idx="69">
                  <c:v>2764.9227123972701</c:v>
                </c:pt>
                <c:pt idx="70">
                  <c:v>2765.29350552187</c:v>
                </c:pt>
                <c:pt idx="71">
                  <c:v>2772.3327181085101</c:v>
                </c:pt>
                <c:pt idx="72">
                  <c:v>2834.7904109791398</c:v>
                </c:pt>
                <c:pt idx="73">
                  <c:v>2850.6927980432301</c:v>
                </c:pt>
                <c:pt idx="74">
                  <c:v>2859.1849667196798</c:v>
                </c:pt>
                <c:pt idx="75">
                  <c:v>2834.4163295501899</c:v>
                </c:pt>
                <c:pt idx="76">
                  <c:v>2899.1704858349099</c:v>
                </c:pt>
                <c:pt idx="77">
                  <c:v>2903.8477961149601</c:v>
                </c:pt>
                <c:pt idx="78">
                  <c:v>2952.90255678012</c:v>
                </c:pt>
                <c:pt idx="79">
                  <c:v>2961.9263837386502</c:v>
                </c:pt>
                <c:pt idx="80">
                  <c:v>2976.68985595802</c:v>
                </c:pt>
                <c:pt idx="81">
                  <c:v>2962.7915349766199</c:v>
                </c:pt>
                <c:pt idx="82">
                  <c:v>2963.5731698280401</c:v>
                </c:pt>
                <c:pt idx="83">
                  <c:v>2948.7654772770702</c:v>
                </c:pt>
                <c:pt idx="84">
                  <c:v>2947.7760903017002</c:v>
                </c:pt>
                <c:pt idx="85">
                  <c:v>2951.1710109652299</c:v>
                </c:pt>
                <c:pt idx="86">
                  <c:v>2946.7597915817901</c:v>
                </c:pt>
                <c:pt idx="87">
                  <c:v>2945.49091509657</c:v>
                </c:pt>
                <c:pt idx="88">
                  <c:v>2978.3414845254501</c:v>
                </c:pt>
                <c:pt idx="89">
                  <c:v>2970.25225582955</c:v>
                </c:pt>
                <c:pt idx="90">
                  <c:v>2967.2932236289298</c:v>
                </c:pt>
                <c:pt idx="91">
                  <c:v>2958.8366209905598</c:v>
                </c:pt>
                <c:pt idx="92">
                  <c:v>3013.3393984921399</c:v>
                </c:pt>
                <c:pt idx="93">
                  <c:v>2963.5028720977798</c:v>
                </c:pt>
                <c:pt idx="94">
                  <c:v>2926.63888631294</c:v>
                </c:pt>
                <c:pt idx="95">
                  <c:v>2897.1102568227402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BBD-4B3F-BB53-20F0E35DE697}"/>
            </c:ext>
          </c:extLst>
        </c:ser>
        <c:ser>
          <c:idx val="2"/>
          <c:order val="2"/>
          <c:tx>
            <c:strRef>
              <c:f>'9.4'!$AN$52</c:f>
              <c:strCache>
                <c:ptCount val="1"/>
                <c:pt idx="0">
                  <c:v>PPE</c:v>
                </c:pt>
              </c:strCache>
            </c:strRef>
          </c:tx>
          <c:spPr>
            <a:solidFill>
              <a:schemeClr val="accent2"/>
            </a:solidFill>
          </c:spPr>
          <c:cat>
            <c:numRef>
              <c:f>'9.4'!$AK$54:$AK$149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5.2083333333333336E-2</c:v>
                </c:pt>
                <c:pt idx="6">
                  <c:v>6.25E-2</c:v>
                </c:pt>
                <c:pt idx="7">
                  <c:v>7.2916666666666671E-2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'9.4'!$AN$54:$AN$149</c:f>
              <c:numCache>
                <c:formatCode>#,##0</c:formatCode>
                <c:ptCount val="96"/>
                <c:pt idx="0">
                  <c:v>68.210082233659705</c:v>
                </c:pt>
                <c:pt idx="1">
                  <c:v>68.310478741527902</c:v>
                </c:pt>
                <c:pt idx="2">
                  <c:v>68.243547055418105</c:v>
                </c:pt>
                <c:pt idx="3">
                  <c:v>68.277013409121295</c:v>
                </c:pt>
                <c:pt idx="4">
                  <c:v>68.250240121899395</c:v>
                </c:pt>
                <c:pt idx="5">
                  <c:v>68.210082744307897</c:v>
                </c:pt>
                <c:pt idx="6">
                  <c:v>68.250240632547701</c:v>
                </c:pt>
                <c:pt idx="7">
                  <c:v>68.263626254862103</c:v>
                </c:pt>
                <c:pt idx="8">
                  <c:v>68.223467855974107</c:v>
                </c:pt>
                <c:pt idx="9">
                  <c:v>68.1766158799566</c:v>
                </c:pt>
                <c:pt idx="10">
                  <c:v>68.143150547549894</c:v>
                </c:pt>
                <c:pt idx="11">
                  <c:v>68.196695079400598</c:v>
                </c:pt>
                <c:pt idx="12">
                  <c:v>68.203388656530095</c:v>
                </c:pt>
                <c:pt idx="13">
                  <c:v>68.3439445845828</c:v>
                </c:pt>
                <c:pt idx="14">
                  <c:v>68.370716339859896</c:v>
                </c:pt>
                <c:pt idx="15">
                  <c:v>68.323865385138802</c:v>
                </c:pt>
                <c:pt idx="16">
                  <c:v>68.303785164398306</c:v>
                </c:pt>
                <c:pt idx="17">
                  <c:v>68.404182693563001</c:v>
                </c:pt>
                <c:pt idx="18">
                  <c:v>68.270319831991699</c:v>
                </c:pt>
                <c:pt idx="19">
                  <c:v>68.437648025969693</c:v>
                </c:pt>
                <c:pt idx="20">
                  <c:v>68.357330717545494</c:v>
                </c:pt>
                <c:pt idx="21">
                  <c:v>68.370715829211605</c:v>
                </c:pt>
                <c:pt idx="22">
                  <c:v>68.370717361156395</c:v>
                </c:pt>
                <c:pt idx="23">
                  <c:v>68.297092608565194</c:v>
                </c:pt>
                <c:pt idx="24">
                  <c:v>68.283705964954294</c:v>
                </c:pt>
                <c:pt idx="25">
                  <c:v>68.390796049952101</c:v>
                </c:pt>
                <c:pt idx="26">
                  <c:v>68.390795539303895</c:v>
                </c:pt>
                <c:pt idx="27">
                  <c:v>68.256934209677297</c:v>
                </c:pt>
                <c:pt idx="28">
                  <c:v>68.256933699029005</c:v>
                </c:pt>
                <c:pt idx="29">
                  <c:v>68.3305579409719</c:v>
                </c:pt>
                <c:pt idx="30">
                  <c:v>68.270319831991699</c:v>
                </c:pt>
                <c:pt idx="31">
                  <c:v>68.270320342639906</c:v>
                </c:pt>
                <c:pt idx="32">
                  <c:v>65.084372185943295</c:v>
                </c:pt>
                <c:pt idx="33">
                  <c:v>64.113862226703006</c:v>
                </c:pt>
                <c:pt idx="34">
                  <c:v>68.317171297361</c:v>
                </c:pt>
                <c:pt idx="35">
                  <c:v>68.343943563286302</c:v>
                </c:pt>
                <c:pt idx="36">
                  <c:v>68.317171297361</c:v>
                </c:pt>
                <c:pt idx="37">
                  <c:v>68.377410938285905</c:v>
                </c:pt>
                <c:pt idx="38">
                  <c:v>68.283706986250806</c:v>
                </c:pt>
                <c:pt idx="39">
                  <c:v>68.310479252176094</c:v>
                </c:pt>
                <c:pt idx="40">
                  <c:v>68.330556919675402</c:v>
                </c:pt>
                <c:pt idx="41">
                  <c:v>68.3439445845828</c:v>
                </c:pt>
                <c:pt idx="42">
                  <c:v>68.337251007453204</c:v>
                </c:pt>
                <c:pt idx="43">
                  <c:v>68.377409406341201</c:v>
                </c:pt>
                <c:pt idx="44">
                  <c:v>68.357330717545494</c:v>
                </c:pt>
                <c:pt idx="45">
                  <c:v>68.424263424951704</c:v>
                </c:pt>
                <c:pt idx="46">
                  <c:v>68.424261893006999</c:v>
                </c:pt>
                <c:pt idx="47">
                  <c:v>68.491193579116796</c:v>
                </c:pt>
                <c:pt idx="48">
                  <c:v>68.430955470136595</c:v>
                </c:pt>
                <c:pt idx="49">
                  <c:v>68.538047597727299</c:v>
                </c:pt>
                <c:pt idx="50">
                  <c:v>68.364023784026799</c:v>
                </c:pt>
                <c:pt idx="51">
                  <c:v>68.250240632547701</c:v>
                </c:pt>
                <c:pt idx="52">
                  <c:v>68.263626254862103</c:v>
                </c:pt>
                <c:pt idx="53">
                  <c:v>68.216774789492803</c:v>
                </c:pt>
                <c:pt idx="54">
                  <c:v>68.290399031435697</c:v>
                </c:pt>
                <c:pt idx="55">
                  <c:v>68.317171808009206</c:v>
                </c:pt>
                <c:pt idx="56">
                  <c:v>68.277012387824797</c:v>
                </c:pt>
                <c:pt idx="57">
                  <c:v>68.343943563286302</c:v>
                </c:pt>
                <c:pt idx="58">
                  <c:v>68.283705454306102</c:v>
                </c:pt>
                <c:pt idx="59">
                  <c:v>68.277013409121196</c:v>
                </c:pt>
                <c:pt idx="60">
                  <c:v>68.410876270692597</c:v>
                </c:pt>
                <c:pt idx="61">
                  <c:v>68.3037846537501</c:v>
                </c:pt>
                <c:pt idx="62">
                  <c:v>68.404183204211293</c:v>
                </c:pt>
                <c:pt idx="63">
                  <c:v>68.5112732892091</c:v>
                </c:pt>
                <c:pt idx="64">
                  <c:v>68.364024294675005</c:v>
                </c:pt>
                <c:pt idx="65">
                  <c:v>68.410874738747907</c:v>
                </c:pt>
                <c:pt idx="66">
                  <c:v>68.384103494119003</c:v>
                </c:pt>
                <c:pt idx="67">
                  <c:v>68.290399542083904</c:v>
                </c:pt>
                <c:pt idx="68">
                  <c:v>68.263627276158601</c:v>
                </c:pt>
                <c:pt idx="69">
                  <c:v>65.746995469911695</c:v>
                </c:pt>
                <c:pt idx="70">
                  <c:v>67.815184162185801</c:v>
                </c:pt>
                <c:pt idx="71">
                  <c:v>68.370716850508103</c:v>
                </c:pt>
                <c:pt idx="72">
                  <c:v>68.183308946437904</c:v>
                </c:pt>
                <c:pt idx="73">
                  <c:v>68.236854499584993</c:v>
                </c:pt>
                <c:pt idx="74">
                  <c:v>68.149843614031198</c:v>
                </c:pt>
                <c:pt idx="75">
                  <c:v>68.169923324123502</c:v>
                </c:pt>
                <c:pt idx="76">
                  <c:v>68.270320342639906</c:v>
                </c:pt>
                <c:pt idx="77">
                  <c:v>68.370717361156395</c:v>
                </c:pt>
                <c:pt idx="78">
                  <c:v>68.297091587268795</c:v>
                </c:pt>
                <c:pt idx="79">
                  <c:v>68.223468366622399</c:v>
                </c:pt>
                <c:pt idx="80">
                  <c:v>68.270318810695201</c:v>
                </c:pt>
                <c:pt idx="81">
                  <c:v>68.236854499584993</c:v>
                </c:pt>
                <c:pt idx="82">
                  <c:v>68.330557430323694</c:v>
                </c:pt>
                <c:pt idx="83">
                  <c:v>68.377409916989507</c:v>
                </c:pt>
                <c:pt idx="84">
                  <c:v>68.370716339859896</c:v>
                </c:pt>
                <c:pt idx="85">
                  <c:v>68.2837064756026</c:v>
                </c:pt>
                <c:pt idx="86">
                  <c:v>68.303785164398306</c:v>
                </c:pt>
                <c:pt idx="87">
                  <c:v>68.323865895787094</c:v>
                </c:pt>
                <c:pt idx="88">
                  <c:v>68.3305579409719</c:v>
                </c:pt>
                <c:pt idx="89">
                  <c:v>68.350637651064105</c:v>
                </c:pt>
                <c:pt idx="90">
                  <c:v>68.343944073934594</c:v>
                </c:pt>
                <c:pt idx="91">
                  <c:v>68.370717871804601</c:v>
                </c:pt>
                <c:pt idx="92">
                  <c:v>68.377409916989507</c:v>
                </c:pt>
                <c:pt idx="93">
                  <c:v>68.303785675046598</c:v>
                </c:pt>
                <c:pt idx="94">
                  <c:v>68.384103494119003</c:v>
                </c:pt>
                <c:pt idx="95">
                  <c:v>68.250240632547701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BBD-4B3F-BB53-20F0E35DE697}"/>
            </c:ext>
          </c:extLst>
        </c:ser>
        <c:ser>
          <c:idx val="3"/>
          <c:order val="3"/>
          <c:tx>
            <c:strRef>
              <c:f>'9.4'!$AO$52</c:f>
              <c:strCache>
                <c:ptCount val="1"/>
                <c:pt idx="0">
                  <c:v>PSE</c:v>
                </c:pt>
              </c:strCache>
            </c:strRef>
          </c:tx>
          <c:spPr>
            <a:solidFill>
              <a:schemeClr val="accent6"/>
            </a:solidFill>
          </c:spPr>
          <c:cat>
            <c:numRef>
              <c:f>'9.4'!$AK$54:$AK$149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5.2083333333333336E-2</c:v>
                </c:pt>
                <c:pt idx="6">
                  <c:v>6.25E-2</c:v>
                </c:pt>
                <c:pt idx="7">
                  <c:v>7.2916666666666671E-2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'9.4'!$AO$54:$AO$149</c:f>
              <c:numCache>
                <c:formatCode>#,##0</c:formatCode>
                <c:ptCount val="96"/>
                <c:pt idx="0">
                  <c:v>411.44134171368302</c:v>
                </c:pt>
                <c:pt idx="1">
                  <c:v>410.18975791717099</c:v>
                </c:pt>
                <c:pt idx="2">
                  <c:v>409.30265541186401</c:v>
                </c:pt>
                <c:pt idx="3">
                  <c:v>411.49279984159898</c:v>
                </c:pt>
                <c:pt idx="4">
                  <c:v>414.00104327962703</c:v>
                </c:pt>
                <c:pt idx="5">
                  <c:v>414.87703744444002</c:v>
                </c:pt>
                <c:pt idx="6">
                  <c:v>413.71715215908898</c:v>
                </c:pt>
                <c:pt idx="7">
                  <c:v>413.44489350138599</c:v>
                </c:pt>
                <c:pt idx="8">
                  <c:v>411.78572316753099</c:v>
                </c:pt>
                <c:pt idx="9">
                  <c:v>412.44255532094502</c:v>
                </c:pt>
                <c:pt idx="10">
                  <c:v>410.63610915349699</c:v>
                </c:pt>
                <c:pt idx="11">
                  <c:v>409.02444058716702</c:v>
                </c:pt>
                <c:pt idx="12">
                  <c:v>408.49375145100601</c:v>
                </c:pt>
                <c:pt idx="13">
                  <c:v>408.15155808071802</c:v>
                </c:pt>
                <c:pt idx="14">
                  <c:v>407.15978121988098</c:v>
                </c:pt>
                <c:pt idx="15">
                  <c:v>408.02608929851601</c:v>
                </c:pt>
                <c:pt idx="16">
                  <c:v>411.39696687022303</c:v>
                </c:pt>
                <c:pt idx="17">
                  <c:v>410.29039958381401</c:v>
                </c:pt>
                <c:pt idx="18">
                  <c:v>405.78834641849301</c:v>
                </c:pt>
                <c:pt idx="19">
                  <c:v>401.20935667319497</c:v>
                </c:pt>
                <c:pt idx="20">
                  <c:v>407.438693178177</c:v>
                </c:pt>
                <c:pt idx="21">
                  <c:v>413.53476012863598</c:v>
                </c:pt>
                <c:pt idx="22">
                  <c:v>409.78303134755299</c:v>
                </c:pt>
                <c:pt idx="23">
                  <c:v>412.32045771399498</c:v>
                </c:pt>
                <c:pt idx="24">
                  <c:v>439.77644372345799</c:v>
                </c:pt>
                <c:pt idx="25">
                  <c:v>447.60240444815201</c:v>
                </c:pt>
                <c:pt idx="26">
                  <c:v>447.89041221892302</c:v>
                </c:pt>
                <c:pt idx="27">
                  <c:v>445.48037302422301</c:v>
                </c:pt>
                <c:pt idx="28">
                  <c:v>446.321798013067</c:v>
                </c:pt>
                <c:pt idx="29">
                  <c:v>446.077490850706</c:v>
                </c:pt>
                <c:pt idx="30">
                  <c:v>448.30018938410899</c:v>
                </c:pt>
                <c:pt idx="31">
                  <c:v>450.981904595657</c:v>
                </c:pt>
                <c:pt idx="32">
                  <c:v>447.786180568671</c:v>
                </c:pt>
                <c:pt idx="33">
                  <c:v>440.76253919988801</c:v>
                </c:pt>
                <c:pt idx="34">
                  <c:v>431.23693113975702</c:v>
                </c:pt>
                <c:pt idx="35">
                  <c:v>433.53386168008598</c:v>
                </c:pt>
                <c:pt idx="36">
                  <c:v>442.98101931172999</c:v>
                </c:pt>
                <c:pt idx="37">
                  <c:v>446.22794703831102</c:v>
                </c:pt>
                <c:pt idx="38">
                  <c:v>443.96379704285499</c:v>
                </c:pt>
                <c:pt idx="39">
                  <c:v>445.94076107101699</c:v>
                </c:pt>
                <c:pt idx="40">
                  <c:v>445.24903152909798</c:v>
                </c:pt>
                <c:pt idx="41">
                  <c:v>446.58627370843101</c:v>
                </c:pt>
                <c:pt idx="42">
                  <c:v>444.50617716036402</c:v>
                </c:pt>
                <c:pt idx="43">
                  <c:v>447.30784260383302</c:v>
                </c:pt>
                <c:pt idx="44">
                  <c:v>442.02019111185598</c:v>
                </c:pt>
                <c:pt idx="45">
                  <c:v>442.38536699237602</c:v>
                </c:pt>
                <c:pt idx="46">
                  <c:v>440.90546430919301</c:v>
                </c:pt>
                <c:pt idx="47">
                  <c:v>439.28543013966902</c:v>
                </c:pt>
                <c:pt idx="48">
                  <c:v>442.49545812686</c:v>
                </c:pt>
                <c:pt idx="49">
                  <c:v>447.84326665104697</c:v>
                </c:pt>
                <c:pt idx="50">
                  <c:v>448.40789143665899</c:v>
                </c:pt>
                <c:pt idx="51">
                  <c:v>449.58166850833499</c:v>
                </c:pt>
                <c:pt idx="52">
                  <c:v>452.45917649000103</c:v>
                </c:pt>
                <c:pt idx="53">
                  <c:v>449.15259549928601</c:v>
                </c:pt>
                <c:pt idx="54">
                  <c:v>442.10424659625397</c:v>
                </c:pt>
                <c:pt idx="55">
                  <c:v>443.66781294422202</c:v>
                </c:pt>
                <c:pt idx="56">
                  <c:v>428.45597616161501</c:v>
                </c:pt>
                <c:pt idx="57">
                  <c:v>425.79092091652501</c:v>
                </c:pt>
                <c:pt idx="58">
                  <c:v>426.89096466078399</c:v>
                </c:pt>
                <c:pt idx="59">
                  <c:v>427.791040466178</c:v>
                </c:pt>
                <c:pt idx="60">
                  <c:v>428.945885526491</c:v>
                </c:pt>
                <c:pt idx="61">
                  <c:v>433.14477208167801</c:v>
                </c:pt>
                <c:pt idx="62">
                  <c:v>434.175657119731</c:v>
                </c:pt>
                <c:pt idx="63">
                  <c:v>435.66739580840601</c:v>
                </c:pt>
                <c:pt idx="64">
                  <c:v>437.16255910228102</c:v>
                </c:pt>
                <c:pt idx="65">
                  <c:v>441.03409563542499</c:v>
                </c:pt>
                <c:pt idx="66">
                  <c:v>442.24116465290098</c:v>
                </c:pt>
                <c:pt idx="67">
                  <c:v>444.72513308482399</c:v>
                </c:pt>
                <c:pt idx="68">
                  <c:v>448.25283772929401</c:v>
                </c:pt>
                <c:pt idx="69">
                  <c:v>447.88456800039</c:v>
                </c:pt>
                <c:pt idx="70">
                  <c:v>446.10703506733699</c:v>
                </c:pt>
                <c:pt idx="71">
                  <c:v>438.594117860197</c:v>
                </c:pt>
                <c:pt idx="72">
                  <c:v>453.616944931722</c:v>
                </c:pt>
                <c:pt idx="73">
                  <c:v>460.31468906417501</c:v>
                </c:pt>
                <c:pt idx="74">
                  <c:v>459.988766385014</c:v>
                </c:pt>
                <c:pt idx="75">
                  <c:v>458.09851916148801</c:v>
                </c:pt>
                <c:pt idx="76">
                  <c:v>462.16018234604297</c:v>
                </c:pt>
                <c:pt idx="77">
                  <c:v>464.91915471725298</c:v>
                </c:pt>
                <c:pt idx="78">
                  <c:v>467.09863096749001</c:v>
                </c:pt>
                <c:pt idx="79">
                  <c:v>467.16665237910098</c:v>
                </c:pt>
                <c:pt idx="80">
                  <c:v>465.69470058094799</c:v>
                </c:pt>
                <c:pt idx="81">
                  <c:v>467.235271697266</c:v>
                </c:pt>
                <c:pt idx="82">
                  <c:v>464.34614142989801</c:v>
                </c:pt>
                <c:pt idx="83">
                  <c:v>460.663551000756</c:v>
                </c:pt>
                <c:pt idx="84">
                  <c:v>457.94083720956701</c:v>
                </c:pt>
                <c:pt idx="85">
                  <c:v>459.51698249372402</c:v>
                </c:pt>
                <c:pt idx="86">
                  <c:v>456.57154723892501</c:v>
                </c:pt>
                <c:pt idx="87">
                  <c:v>449.779690070546</c:v>
                </c:pt>
                <c:pt idx="88">
                  <c:v>415.34165663421197</c:v>
                </c:pt>
                <c:pt idx="89">
                  <c:v>415.09011861896897</c:v>
                </c:pt>
                <c:pt idx="90">
                  <c:v>412.803688335446</c:v>
                </c:pt>
                <c:pt idx="91">
                  <c:v>411.84743221249897</c:v>
                </c:pt>
                <c:pt idx="92">
                  <c:v>417.452198075166</c:v>
                </c:pt>
                <c:pt idx="93">
                  <c:v>418.23720103955202</c:v>
                </c:pt>
                <c:pt idx="94">
                  <c:v>412.023287979386</c:v>
                </c:pt>
                <c:pt idx="95">
                  <c:v>409.50465877729698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BBD-4B3F-BB53-20F0E35DE697}"/>
            </c:ext>
          </c:extLst>
        </c:ser>
        <c:ser>
          <c:idx val="6"/>
          <c:order val="4"/>
          <c:tx>
            <c:strRef>
              <c:f>'9.4'!$AS$52</c:f>
              <c:strCache>
                <c:ptCount val="1"/>
                <c:pt idx="0">
                  <c:v>VTE</c:v>
                </c:pt>
              </c:strCache>
            </c:strRef>
          </c:tx>
          <c:spPr>
            <a:solidFill>
              <a:schemeClr val="accent4"/>
            </a:solidFill>
          </c:spPr>
          <c:cat>
            <c:numRef>
              <c:f>'9.4'!$AK$54:$AK$149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5.2083333333333336E-2</c:v>
                </c:pt>
                <c:pt idx="6">
                  <c:v>6.25E-2</c:v>
                </c:pt>
                <c:pt idx="7">
                  <c:v>7.2916666666666671E-2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'9.4'!$AS$54:$AS$149</c:f>
              <c:numCache>
                <c:formatCode>#,##0</c:formatCode>
                <c:ptCount val="96"/>
                <c:pt idx="0">
                  <c:v>168.69032020986299</c:v>
                </c:pt>
                <c:pt idx="1">
                  <c:v>172.702664554878</c:v>
                </c:pt>
                <c:pt idx="2">
                  <c:v>175.73090589771499</c:v>
                </c:pt>
                <c:pt idx="3">
                  <c:v>175.67967030063201</c:v>
                </c:pt>
                <c:pt idx="4">
                  <c:v>177.046208453454</c:v>
                </c:pt>
                <c:pt idx="5">
                  <c:v>180.137194003871</c:v>
                </c:pt>
                <c:pt idx="6">
                  <c:v>174.05431962400101</c:v>
                </c:pt>
                <c:pt idx="7">
                  <c:v>177.30389409462899</c:v>
                </c:pt>
                <c:pt idx="8">
                  <c:v>179.33860366936099</c:v>
                </c:pt>
                <c:pt idx="9">
                  <c:v>192.43288828259199</c:v>
                </c:pt>
                <c:pt idx="10">
                  <c:v>193.74241646530899</c:v>
                </c:pt>
                <c:pt idx="11">
                  <c:v>198.41474149352899</c:v>
                </c:pt>
                <c:pt idx="12">
                  <c:v>203.152101542792</c:v>
                </c:pt>
                <c:pt idx="13">
                  <c:v>214.183532301593</c:v>
                </c:pt>
                <c:pt idx="14">
                  <c:v>227.35193080216399</c:v>
                </c:pt>
                <c:pt idx="15">
                  <c:v>240.96565479551001</c:v>
                </c:pt>
                <c:pt idx="16">
                  <c:v>237.725406179153</c:v>
                </c:pt>
                <c:pt idx="17">
                  <c:v>230.37887237078499</c:v>
                </c:pt>
                <c:pt idx="18">
                  <c:v>223.74039133839801</c:v>
                </c:pt>
                <c:pt idx="19">
                  <c:v>215.54556601122999</c:v>
                </c:pt>
                <c:pt idx="20">
                  <c:v>230.761603906999</c:v>
                </c:pt>
                <c:pt idx="21">
                  <c:v>236.54742379166899</c:v>
                </c:pt>
                <c:pt idx="22">
                  <c:v>234.85575890211001</c:v>
                </c:pt>
                <c:pt idx="23">
                  <c:v>236.28313533864099</c:v>
                </c:pt>
                <c:pt idx="24">
                  <c:v>233.07075108227801</c:v>
                </c:pt>
                <c:pt idx="25">
                  <c:v>245.47154286062701</c:v>
                </c:pt>
                <c:pt idx="26">
                  <c:v>242.18403721180999</c:v>
                </c:pt>
                <c:pt idx="27">
                  <c:v>230.428024006833</c:v>
                </c:pt>
                <c:pt idx="28">
                  <c:v>224.536146456783</c:v>
                </c:pt>
                <c:pt idx="29">
                  <c:v>211.15774128528699</c:v>
                </c:pt>
                <c:pt idx="30">
                  <c:v>227.635690140517</c:v>
                </c:pt>
                <c:pt idx="31">
                  <c:v>237.53903111180699</c:v>
                </c:pt>
                <c:pt idx="32">
                  <c:v>244.78682530265701</c:v>
                </c:pt>
                <c:pt idx="33">
                  <c:v>244.14047012271399</c:v>
                </c:pt>
                <c:pt idx="34">
                  <c:v>247.034157562611</c:v>
                </c:pt>
                <c:pt idx="35">
                  <c:v>251.31948639559101</c:v>
                </c:pt>
                <c:pt idx="36">
                  <c:v>244.759640159594</c:v>
                </c:pt>
                <c:pt idx="37">
                  <c:v>254.038621259189</c:v>
                </c:pt>
                <c:pt idx="38">
                  <c:v>255.945509411519</c:v>
                </c:pt>
                <c:pt idx="39">
                  <c:v>257.66605851558199</c:v>
                </c:pt>
                <c:pt idx="40">
                  <c:v>246.55632742327199</c:v>
                </c:pt>
                <c:pt idx="41">
                  <c:v>247.29733148240399</c:v>
                </c:pt>
                <c:pt idx="42">
                  <c:v>237.84255257547201</c:v>
                </c:pt>
                <c:pt idx="43">
                  <c:v>242.79551768975</c:v>
                </c:pt>
                <c:pt idx="44">
                  <c:v>239.42767611486801</c:v>
                </c:pt>
                <c:pt idx="45">
                  <c:v>238.988043694906</c:v>
                </c:pt>
                <c:pt idx="46">
                  <c:v>237.226601615194</c:v>
                </c:pt>
                <c:pt idx="47">
                  <c:v>232.50232060829899</c:v>
                </c:pt>
                <c:pt idx="48">
                  <c:v>235.206007403207</c:v>
                </c:pt>
                <c:pt idx="49">
                  <c:v>231.13093531647701</c:v>
                </c:pt>
                <c:pt idx="50">
                  <c:v>228.03495134692599</c:v>
                </c:pt>
                <c:pt idx="51">
                  <c:v>227.42860821885699</c:v>
                </c:pt>
                <c:pt idx="52">
                  <c:v>231.25331785785599</c:v>
                </c:pt>
                <c:pt idx="53">
                  <c:v>227.31712608008701</c:v>
                </c:pt>
                <c:pt idx="54">
                  <c:v>231.71970730839101</c:v>
                </c:pt>
                <c:pt idx="55">
                  <c:v>230.53866947383901</c:v>
                </c:pt>
                <c:pt idx="56">
                  <c:v>228.12993365988001</c:v>
                </c:pt>
                <c:pt idx="57">
                  <c:v>236.029041314262</c:v>
                </c:pt>
                <c:pt idx="58">
                  <c:v>226.56535746173199</c:v>
                </c:pt>
                <c:pt idx="59">
                  <c:v>228.39569889517301</c:v>
                </c:pt>
                <c:pt idx="60">
                  <c:v>219.492767277963</c:v>
                </c:pt>
                <c:pt idx="61">
                  <c:v>209.35109731888599</c:v>
                </c:pt>
                <c:pt idx="62">
                  <c:v>206.20831633197699</c:v>
                </c:pt>
                <c:pt idx="63">
                  <c:v>205.89194017335501</c:v>
                </c:pt>
                <c:pt idx="64">
                  <c:v>206.984824912448</c:v>
                </c:pt>
                <c:pt idx="65">
                  <c:v>215.04786157287401</c:v>
                </c:pt>
                <c:pt idx="66">
                  <c:v>226.92619763046901</c:v>
                </c:pt>
                <c:pt idx="67">
                  <c:v>240.25761436892799</c:v>
                </c:pt>
                <c:pt idx="68">
                  <c:v>241.65621361907699</c:v>
                </c:pt>
                <c:pt idx="69">
                  <c:v>228.46148208395499</c:v>
                </c:pt>
                <c:pt idx="70">
                  <c:v>218.17065402882699</c:v>
                </c:pt>
                <c:pt idx="71">
                  <c:v>208.96991666132899</c:v>
                </c:pt>
                <c:pt idx="72">
                  <c:v>203.808147913385</c:v>
                </c:pt>
                <c:pt idx="73">
                  <c:v>204.26794690146701</c:v>
                </c:pt>
                <c:pt idx="74">
                  <c:v>196.25767922179901</c:v>
                </c:pt>
                <c:pt idx="75">
                  <c:v>199.09603929716801</c:v>
                </c:pt>
                <c:pt idx="76">
                  <c:v>196.14979693275799</c:v>
                </c:pt>
                <c:pt idx="77">
                  <c:v>202.31422674181701</c:v>
                </c:pt>
                <c:pt idx="78">
                  <c:v>208.55436762711699</c:v>
                </c:pt>
                <c:pt idx="79">
                  <c:v>211.035331986877</c:v>
                </c:pt>
                <c:pt idx="80">
                  <c:v>206.24709138574499</c:v>
                </c:pt>
                <c:pt idx="81">
                  <c:v>204.591026725365</c:v>
                </c:pt>
                <c:pt idx="82">
                  <c:v>207.401260016018</c:v>
                </c:pt>
                <c:pt idx="83">
                  <c:v>210.62945356098501</c:v>
                </c:pt>
                <c:pt idx="84">
                  <c:v>204.67521978029899</c:v>
                </c:pt>
                <c:pt idx="85">
                  <c:v>191.78524670694799</c:v>
                </c:pt>
                <c:pt idx="86">
                  <c:v>186.522317859336</c:v>
                </c:pt>
                <c:pt idx="87">
                  <c:v>189.49825229475101</c:v>
                </c:pt>
                <c:pt idx="88">
                  <c:v>189.79170179463799</c:v>
                </c:pt>
                <c:pt idx="89">
                  <c:v>203.87675396889301</c:v>
                </c:pt>
                <c:pt idx="90">
                  <c:v>208.77183539310701</c:v>
                </c:pt>
                <c:pt idx="91">
                  <c:v>208.097596299956</c:v>
                </c:pt>
                <c:pt idx="92">
                  <c:v>203.572808509205</c:v>
                </c:pt>
                <c:pt idx="93">
                  <c:v>198.697087854844</c:v>
                </c:pt>
                <c:pt idx="94">
                  <c:v>202.38406876631399</c:v>
                </c:pt>
                <c:pt idx="95">
                  <c:v>199.163587420852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BBD-4B3F-BB53-20F0E35DE697}"/>
            </c:ext>
          </c:extLst>
        </c:ser>
        <c:ser>
          <c:idx val="7"/>
          <c:order val="5"/>
          <c:tx>
            <c:strRef>
              <c:f>'9.4'!$AR$52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7C9C7"/>
            </a:solidFill>
            <a:ln w="25400">
              <a:noFill/>
            </a:ln>
          </c:spPr>
          <c:cat>
            <c:numRef>
              <c:f>'9.4'!$AK$54:$AK$149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5.2083333333333336E-2</c:v>
                </c:pt>
                <c:pt idx="6">
                  <c:v>6.25E-2</c:v>
                </c:pt>
                <c:pt idx="7">
                  <c:v>7.2916666666666671E-2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'9.4'!$AR$54:$AR$149</c:f>
              <c:numCache>
                <c:formatCode>#,##0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11.4055889898936</c:v>
                </c:pt>
                <c:pt idx="29">
                  <c:v>15.492794551213599</c:v>
                </c:pt>
                <c:pt idx="30">
                  <c:v>15.4147237904867</c:v>
                </c:pt>
                <c:pt idx="31">
                  <c:v>17.349388235092199</c:v>
                </c:pt>
                <c:pt idx="32">
                  <c:v>26.771293749491399</c:v>
                </c:pt>
                <c:pt idx="33">
                  <c:v>44.9025447387695</c:v>
                </c:pt>
                <c:pt idx="34">
                  <c:v>66.706382850647003</c:v>
                </c:pt>
                <c:pt idx="35">
                  <c:v>93.224804672241206</c:v>
                </c:pt>
                <c:pt idx="36">
                  <c:v>131.438737838745</c:v>
                </c:pt>
                <c:pt idx="37">
                  <c:v>172.25937852986701</c:v>
                </c:pt>
                <c:pt idx="38">
                  <c:v>209.14804115804</c:v>
                </c:pt>
                <c:pt idx="39">
                  <c:v>218.391612447103</c:v>
                </c:pt>
                <c:pt idx="40">
                  <c:v>225.01025534057601</c:v>
                </c:pt>
                <c:pt idx="41">
                  <c:v>234.212515920003</c:v>
                </c:pt>
                <c:pt idx="42">
                  <c:v>241.61821269734699</c:v>
                </c:pt>
                <c:pt idx="43">
                  <c:v>260.976001495361</c:v>
                </c:pt>
                <c:pt idx="44">
                  <c:v>275.06506792195597</c:v>
                </c:pt>
                <c:pt idx="45">
                  <c:v>305.46079003906198</c:v>
                </c:pt>
                <c:pt idx="46">
                  <c:v>281.98935129801401</c:v>
                </c:pt>
                <c:pt idx="47">
                  <c:v>251.65587675984699</c:v>
                </c:pt>
                <c:pt idx="48">
                  <c:v>228.60892179362</c:v>
                </c:pt>
                <c:pt idx="49">
                  <c:v>222.00086137898799</c:v>
                </c:pt>
                <c:pt idx="50">
                  <c:v>214.98773038736999</c:v>
                </c:pt>
                <c:pt idx="51">
                  <c:v>197.20740903727199</c:v>
                </c:pt>
                <c:pt idx="52">
                  <c:v>183.58867831420901</c:v>
                </c:pt>
                <c:pt idx="53">
                  <c:v>163.904283396403</c:v>
                </c:pt>
                <c:pt idx="54">
                  <c:v>145.15781049601199</c:v>
                </c:pt>
                <c:pt idx="55">
                  <c:v>131.32798243713401</c:v>
                </c:pt>
                <c:pt idx="56">
                  <c:v>116.821552805583</c:v>
                </c:pt>
                <c:pt idx="57">
                  <c:v>106.205722203573</c:v>
                </c:pt>
                <c:pt idx="58">
                  <c:v>85.942329559326197</c:v>
                </c:pt>
                <c:pt idx="59">
                  <c:v>68.904293841044094</c:v>
                </c:pt>
                <c:pt idx="60">
                  <c:v>52.940025006612103</c:v>
                </c:pt>
                <c:pt idx="61">
                  <c:v>37.2923097076416</c:v>
                </c:pt>
                <c:pt idx="62">
                  <c:v>26.147846529642699</c:v>
                </c:pt>
                <c:pt idx="63">
                  <c:v>17.928913865407299</c:v>
                </c:pt>
                <c:pt idx="64">
                  <c:v>15.485093871434501</c:v>
                </c:pt>
                <c:pt idx="65">
                  <c:v>15.1024385000865</c:v>
                </c:pt>
                <c:pt idx="66">
                  <c:v>15.1462198460897</c:v>
                </c:pt>
                <c:pt idx="67">
                  <c:v>6.0789293448130302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BBD-4B3F-BB53-20F0E35DE697}"/>
            </c:ext>
          </c:extLst>
        </c:ser>
        <c:ser>
          <c:idx val="4"/>
          <c:order val="6"/>
          <c:tx>
            <c:strRef>
              <c:f>'9.4'!$AP$52</c:f>
              <c:strCache>
                <c:ptCount val="1"/>
                <c:pt idx="0">
                  <c:v>VE</c:v>
                </c:pt>
              </c:strCache>
            </c:strRef>
          </c:tx>
          <c:spPr>
            <a:solidFill>
              <a:schemeClr val="accent3"/>
            </a:solidFill>
          </c:spPr>
          <c:cat>
            <c:numRef>
              <c:f>'9.4'!$AK$54:$AK$149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5.2083333333333336E-2</c:v>
                </c:pt>
                <c:pt idx="6">
                  <c:v>6.25E-2</c:v>
                </c:pt>
                <c:pt idx="7">
                  <c:v>7.2916666666666671E-2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'9.4'!$AP$54:$AP$149</c:f>
              <c:numCache>
                <c:formatCode>#,##0</c:formatCode>
                <c:ptCount val="96"/>
                <c:pt idx="0">
                  <c:v>349.12737963436803</c:v>
                </c:pt>
                <c:pt idx="1">
                  <c:v>364.75954844855301</c:v>
                </c:pt>
                <c:pt idx="2">
                  <c:v>364.66632234359702</c:v>
                </c:pt>
                <c:pt idx="3">
                  <c:v>361.68791963985399</c:v>
                </c:pt>
                <c:pt idx="4">
                  <c:v>319.44977692505699</c:v>
                </c:pt>
                <c:pt idx="5">
                  <c:v>313.97054815228898</c:v>
                </c:pt>
                <c:pt idx="6">
                  <c:v>314.00204867654497</c:v>
                </c:pt>
                <c:pt idx="7">
                  <c:v>315.047768987415</c:v>
                </c:pt>
                <c:pt idx="8">
                  <c:v>330.22681572448801</c:v>
                </c:pt>
                <c:pt idx="9">
                  <c:v>331.95411690590203</c:v>
                </c:pt>
                <c:pt idx="10">
                  <c:v>332.03035148463903</c:v>
                </c:pt>
                <c:pt idx="11">
                  <c:v>327.83926134797298</c:v>
                </c:pt>
                <c:pt idx="12">
                  <c:v>257.67831138072302</c:v>
                </c:pt>
                <c:pt idx="13">
                  <c:v>250.27961167839001</c:v>
                </c:pt>
                <c:pt idx="14">
                  <c:v>250.577946468378</c:v>
                </c:pt>
                <c:pt idx="15">
                  <c:v>247.74131929405101</c:v>
                </c:pt>
                <c:pt idx="16">
                  <c:v>208.397663210394</c:v>
                </c:pt>
                <c:pt idx="17">
                  <c:v>203.792733419211</c:v>
                </c:pt>
                <c:pt idx="18">
                  <c:v>203.769611703403</c:v>
                </c:pt>
                <c:pt idx="19">
                  <c:v>204.00608851118801</c:v>
                </c:pt>
                <c:pt idx="20">
                  <c:v>205.82505235647599</c:v>
                </c:pt>
                <c:pt idx="21">
                  <c:v>205.81558454566601</c:v>
                </c:pt>
                <c:pt idx="22">
                  <c:v>205.762713315479</c:v>
                </c:pt>
                <c:pt idx="23">
                  <c:v>205.54652593468401</c:v>
                </c:pt>
                <c:pt idx="24">
                  <c:v>207.97281106086501</c:v>
                </c:pt>
                <c:pt idx="25">
                  <c:v>207.90345694690001</c:v>
                </c:pt>
                <c:pt idx="26">
                  <c:v>207.357320607237</c:v>
                </c:pt>
                <c:pt idx="27">
                  <c:v>209.182063778132</c:v>
                </c:pt>
                <c:pt idx="28">
                  <c:v>235.91724830552499</c:v>
                </c:pt>
                <c:pt idx="29">
                  <c:v>237.50764081610399</c:v>
                </c:pt>
                <c:pt idx="30">
                  <c:v>237.355609686935</c:v>
                </c:pt>
                <c:pt idx="31">
                  <c:v>243.94464440806499</c:v>
                </c:pt>
                <c:pt idx="32">
                  <c:v>324.99573605533999</c:v>
                </c:pt>
                <c:pt idx="33">
                  <c:v>335.18768819961599</c:v>
                </c:pt>
                <c:pt idx="34">
                  <c:v>335.14440835497601</c:v>
                </c:pt>
                <c:pt idx="35">
                  <c:v>331.63247393465599</c:v>
                </c:pt>
                <c:pt idx="36">
                  <c:v>284.95307285665098</c:v>
                </c:pt>
                <c:pt idx="37">
                  <c:v>280.53755444897303</c:v>
                </c:pt>
                <c:pt idx="38">
                  <c:v>280.45897084690301</c:v>
                </c:pt>
                <c:pt idx="39">
                  <c:v>279.05552705187301</c:v>
                </c:pt>
                <c:pt idx="40">
                  <c:v>246.761662919797</c:v>
                </c:pt>
                <c:pt idx="41">
                  <c:v>243.93330201264101</c:v>
                </c:pt>
                <c:pt idx="42">
                  <c:v>244.00910628649399</c:v>
                </c:pt>
                <c:pt idx="43">
                  <c:v>242.07982771559401</c:v>
                </c:pt>
                <c:pt idx="44">
                  <c:v>224.41987802565899</c:v>
                </c:pt>
                <c:pt idx="45">
                  <c:v>221.36159970184599</c:v>
                </c:pt>
                <c:pt idx="46">
                  <c:v>221.65932323822901</c:v>
                </c:pt>
                <c:pt idx="47">
                  <c:v>221.870714374578</c:v>
                </c:pt>
                <c:pt idx="48">
                  <c:v>222.36538183664001</c:v>
                </c:pt>
                <c:pt idx="49">
                  <c:v>222.29069194210399</c:v>
                </c:pt>
                <c:pt idx="50">
                  <c:v>222.12601426270601</c:v>
                </c:pt>
                <c:pt idx="51">
                  <c:v>221.015143585592</c:v>
                </c:pt>
                <c:pt idx="52">
                  <c:v>207.382122718787</c:v>
                </c:pt>
                <c:pt idx="53">
                  <c:v>205.57010553902299</c:v>
                </c:pt>
                <c:pt idx="54">
                  <c:v>205.530462322332</c:v>
                </c:pt>
                <c:pt idx="55">
                  <c:v>209.414843273945</c:v>
                </c:pt>
                <c:pt idx="56">
                  <c:v>254.13503973133399</c:v>
                </c:pt>
                <c:pt idx="57">
                  <c:v>258.86834381313798</c:v>
                </c:pt>
                <c:pt idx="58">
                  <c:v>258.83240894187702</c:v>
                </c:pt>
                <c:pt idx="59">
                  <c:v>259.02292477458599</c:v>
                </c:pt>
                <c:pt idx="60">
                  <c:v>259.43819546868002</c:v>
                </c:pt>
                <c:pt idx="61">
                  <c:v>259.68319341652898</c:v>
                </c:pt>
                <c:pt idx="62">
                  <c:v>259.74396570640801</c:v>
                </c:pt>
                <c:pt idx="63">
                  <c:v>262.108507598355</c:v>
                </c:pt>
                <c:pt idx="64">
                  <c:v>292.70904808472602</c:v>
                </c:pt>
                <c:pt idx="65">
                  <c:v>299.99394317849902</c:v>
                </c:pt>
                <c:pt idx="66">
                  <c:v>300.00126056823098</c:v>
                </c:pt>
                <c:pt idx="67">
                  <c:v>299.263795229962</c:v>
                </c:pt>
                <c:pt idx="68">
                  <c:v>291.40951740263603</c:v>
                </c:pt>
                <c:pt idx="69">
                  <c:v>290.39149107281099</c:v>
                </c:pt>
                <c:pt idx="70">
                  <c:v>290.42981248116399</c:v>
                </c:pt>
                <c:pt idx="71">
                  <c:v>292.09870473952702</c:v>
                </c:pt>
                <c:pt idx="72">
                  <c:v>319.04944553388498</c:v>
                </c:pt>
                <c:pt idx="73">
                  <c:v>321.705777168189</c:v>
                </c:pt>
                <c:pt idx="74">
                  <c:v>321.74274146113498</c:v>
                </c:pt>
                <c:pt idx="75">
                  <c:v>321.991636426556</c:v>
                </c:pt>
                <c:pt idx="76">
                  <c:v>320.72808695625298</c:v>
                </c:pt>
                <c:pt idx="77">
                  <c:v>320.72031940140999</c:v>
                </c:pt>
                <c:pt idx="78">
                  <c:v>320.72631718949702</c:v>
                </c:pt>
                <c:pt idx="79">
                  <c:v>321.10567176921001</c:v>
                </c:pt>
                <c:pt idx="80">
                  <c:v>323.92017244569303</c:v>
                </c:pt>
                <c:pt idx="81">
                  <c:v>324.12247973558999</c:v>
                </c:pt>
                <c:pt idx="82">
                  <c:v>323.95800838186801</c:v>
                </c:pt>
                <c:pt idx="83">
                  <c:v>323.738221886882</c:v>
                </c:pt>
                <c:pt idx="84">
                  <c:v>321.10518409034</c:v>
                </c:pt>
                <c:pt idx="85">
                  <c:v>320.91108569362899</c:v>
                </c:pt>
                <c:pt idx="86">
                  <c:v>320.90744906568</c:v>
                </c:pt>
                <c:pt idx="87">
                  <c:v>321.36651155689299</c:v>
                </c:pt>
                <c:pt idx="88">
                  <c:v>321.316549849735</c:v>
                </c:pt>
                <c:pt idx="89">
                  <c:v>321.258555784728</c:v>
                </c:pt>
                <c:pt idx="90">
                  <c:v>321.25550613677501</c:v>
                </c:pt>
                <c:pt idx="91">
                  <c:v>318.05450561280003</c:v>
                </c:pt>
                <c:pt idx="92">
                  <c:v>271.28725944758997</c:v>
                </c:pt>
                <c:pt idx="93">
                  <c:v>266.54184835168297</c:v>
                </c:pt>
                <c:pt idx="94">
                  <c:v>266.56020251003702</c:v>
                </c:pt>
                <c:pt idx="95">
                  <c:v>269.41556560038498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BBD-4B3F-BB53-20F0E35DE697}"/>
            </c:ext>
          </c:extLst>
        </c:ser>
        <c:ser>
          <c:idx val="5"/>
          <c:order val="7"/>
          <c:tx>
            <c:strRef>
              <c:f>'9.4'!$AQ$52</c:f>
              <c:strCache>
                <c:ptCount val="1"/>
                <c:pt idx="0">
                  <c:v>PVE</c:v>
                </c:pt>
              </c:strCache>
            </c:strRef>
          </c:tx>
          <c:spPr>
            <a:solidFill>
              <a:srgbClr val="F0948F"/>
            </a:solidFill>
          </c:spPr>
          <c:cat>
            <c:numRef>
              <c:f>'9.4'!$AK$54:$AK$149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5.2083333333333336E-2</c:v>
                </c:pt>
                <c:pt idx="6">
                  <c:v>6.25E-2</c:v>
                </c:pt>
                <c:pt idx="7">
                  <c:v>7.2916666666666671E-2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'9.4'!$AQ$54:$AQ$149</c:f>
              <c:numCache>
                <c:formatCode>#,##0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251.908238932107</c:v>
                </c:pt>
                <c:pt idx="69">
                  <c:v>364.37326070564802</c:v>
                </c:pt>
                <c:pt idx="70">
                  <c:v>345.78345850992099</c:v>
                </c:pt>
                <c:pt idx="71">
                  <c:v>310.10811886805999</c:v>
                </c:pt>
                <c:pt idx="72">
                  <c:v>267.20705905359802</c:v>
                </c:pt>
                <c:pt idx="73">
                  <c:v>276.77785000599403</c:v>
                </c:pt>
                <c:pt idx="74">
                  <c:v>277.04060339391998</c:v>
                </c:pt>
                <c:pt idx="75">
                  <c:v>283.14961765853798</c:v>
                </c:pt>
                <c:pt idx="76">
                  <c:v>293.883093154363</c:v>
                </c:pt>
                <c:pt idx="77">
                  <c:v>291.54458960554598</c:v>
                </c:pt>
                <c:pt idx="78">
                  <c:v>267.66031025148902</c:v>
                </c:pt>
                <c:pt idx="79">
                  <c:v>217.79628365235399</c:v>
                </c:pt>
                <c:pt idx="80">
                  <c:v>111.428412127942</c:v>
                </c:pt>
                <c:pt idx="81">
                  <c:v>151.306105031713</c:v>
                </c:pt>
                <c:pt idx="82">
                  <c:v>152.475682561626</c:v>
                </c:pt>
                <c:pt idx="83">
                  <c:v>158.71040838139601</c:v>
                </c:pt>
                <c:pt idx="84">
                  <c:v>118.275129552557</c:v>
                </c:pt>
                <c:pt idx="85">
                  <c:v>39.354810965546299</c:v>
                </c:pt>
                <c:pt idx="86">
                  <c:v>39.369907979130197</c:v>
                </c:pt>
                <c:pt idx="87">
                  <c:v>1.6923244048945401</c:v>
                </c:pt>
                <c:pt idx="88">
                  <c:v>66.910150886732495</c:v>
                </c:pt>
                <c:pt idx="89">
                  <c:v>59.139218486628302</c:v>
                </c:pt>
                <c:pt idx="90">
                  <c:v>59.099805578671898</c:v>
                </c:pt>
                <c:pt idx="91">
                  <c:v>59.172062409537801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BBD-4B3F-BB53-20F0E35DE697}"/>
            </c:ext>
          </c:extLst>
        </c:ser>
        <c:ser>
          <c:idx val="10"/>
          <c:order val="10"/>
          <c:tx>
            <c:strRef>
              <c:f>'9.4'!$AZ$53</c:f>
              <c:strCache>
                <c:ptCount val="1"/>
                <c:pt idx="0">
                  <c:v>+</c:v>
                </c:pt>
              </c:strCache>
            </c:strRef>
          </c:tx>
          <c:spPr>
            <a:solidFill>
              <a:schemeClr val="tx1"/>
            </a:solidFill>
            <a:ln w="25400">
              <a:noFill/>
            </a:ln>
          </c:spPr>
          <c:cat>
            <c:numRef>
              <c:f>'9.4'!$AK$54:$AK$149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5.2083333333333336E-2</c:v>
                </c:pt>
                <c:pt idx="6">
                  <c:v>6.25E-2</c:v>
                </c:pt>
                <c:pt idx="7">
                  <c:v>7.2916666666666671E-2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'9.4'!$AZ$54:$AZ$149</c:f>
              <c:numCache>
                <c:formatCode>#,##0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BBD-4B3F-BB53-20F0E35DE6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9771392"/>
        <c:axId val="169772928"/>
      </c:areaChart>
      <c:areaChart>
        <c:grouping val="stacked"/>
        <c:varyColors val="0"/>
        <c:ser>
          <c:idx val="8"/>
          <c:order val="8"/>
          <c:tx>
            <c:strRef>
              <c:f>'9.4'!$AT$52</c:f>
              <c:strCache>
                <c:ptCount val="1"/>
                <c:pt idx="0">
                  <c:v>Přeshraniční saldo</c:v>
                </c:pt>
              </c:strCache>
            </c:strRef>
          </c:tx>
          <c:spPr>
            <a:solidFill>
              <a:schemeClr val="tx1"/>
            </a:solidFill>
          </c:spPr>
          <c:cat>
            <c:numLit>
              <c:formatCode>h:mm;@</c:formatCode>
              <c:ptCount val="24"/>
              <c:pt idx="0">
                <c:v>0</c:v>
              </c:pt>
              <c:pt idx="1">
                <c:v>4.1666666666666664E-2</c:v>
              </c:pt>
              <c:pt idx="2">
                <c:v>8.3333333333333301E-2</c:v>
              </c:pt>
              <c:pt idx="3">
                <c:v>0.125</c:v>
              </c:pt>
              <c:pt idx="4">
                <c:v>0.16666666666666699</c:v>
              </c:pt>
              <c:pt idx="5">
                <c:v>0.20833333333333301</c:v>
              </c:pt>
              <c:pt idx="6">
                <c:v>0.25</c:v>
              </c:pt>
              <c:pt idx="7">
                <c:v>0.29166666666666702</c:v>
              </c:pt>
              <c:pt idx="8">
                <c:v>0.33333333333333298</c:v>
              </c:pt>
              <c:pt idx="9">
                <c:v>0.375</c:v>
              </c:pt>
              <c:pt idx="10">
                <c:v>0.41666666666666702</c:v>
              </c:pt>
              <c:pt idx="11">
                <c:v>0.45833333333333298</c:v>
              </c:pt>
              <c:pt idx="12">
                <c:v>0.5</c:v>
              </c:pt>
              <c:pt idx="13">
                <c:v>0.54166666666666696</c:v>
              </c:pt>
              <c:pt idx="14">
                <c:v>0.58333333333333304</c:v>
              </c:pt>
              <c:pt idx="15">
                <c:v>0.625</c:v>
              </c:pt>
              <c:pt idx="16">
                <c:v>0.66666666666666696</c:v>
              </c:pt>
              <c:pt idx="17">
                <c:v>0.70833333333333304</c:v>
              </c:pt>
              <c:pt idx="18">
                <c:v>0.75</c:v>
              </c:pt>
              <c:pt idx="19">
                <c:v>0.79166666666666696</c:v>
              </c:pt>
              <c:pt idx="20">
                <c:v>0.83333333333333304</c:v>
              </c:pt>
              <c:pt idx="21">
                <c:v>0.875</c:v>
              </c:pt>
              <c:pt idx="22">
                <c:v>0.91666666666666696</c:v>
              </c:pt>
              <c:pt idx="23">
                <c:v>0.95833333333333304</c:v>
              </c:pt>
            </c:numLit>
          </c:cat>
          <c:val>
            <c:numRef>
              <c:f>'9.4'!$BA$54:$BA$149</c:f>
              <c:numCache>
                <c:formatCode>#,##0</c:formatCode>
                <c:ptCount val="96"/>
                <c:pt idx="0">
                  <c:v>-1499.9459822050501</c:v>
                </c:pt>
                <c:pt idx="1">
                  <c:v>-1502.02388127975</c:v>
                </c:pt>
                <c:pt idx="2">
                  <c:v>-1589.3229186825499</c:v>
                </c:pt>
                <c:pt idx="3">
                  <c:v>-1668.6338227096401</c:v>
                </c:pt>
                <c:pt idx="4">
                  <c:v>-1615.2592646749699</c:v>
                </c:pt>
                <c:pt idx="5">
                  <c:v>-1630.69689084281</c:v>
                </c:pt>
                <c:pt idx="6">
                  <c:v>-1661.5469761075601</c:v>
                </c:pt>
                <c:pt idx="7">
                  <c:v>-1615.02641753388</c:v>
                </c:pt>
                <c:pt idx="8">
                  <c:v>-1626.6654317136999</c:v>
                </c:pt>
                <c:pt idx="9">
                  <c:v>-1688.09594368431</c:v>
                </c:pt>
                <c:pt idx="10">
                  <c:v>-1679.72835423436</c:v>
                </c:pt>
                <c:pt idx="11">
                  <c:v>-1711.6457716344801</c:v>
                </c:pt>
                <c:pt idx="12">
                  <c:v>-1547.2920796035801</c:v>
                </c:pt>
                <c:pt idx="13">
                  <c:v>-1505.5473587617601</c:v>
                </c:pt>
                <c:pt idx="14">
                  <c:v>-1521.5792445807799</c:v>
                </c:pt>
                <c:pt idx="15">
                  <c:v>-1413.8443306817701</c:v>
                </c:pt>
                <c:pt idx="16">
                  <c:v>-1336.03238758723</c:v>
                </c:pt>
                <c:pt idx="17">
                  <c:v>-1361.89639217936</c:v>
                </c:pt>
                <c:pt idx="18">
                  <c:v>-1343.6499314659</c:v>
                </c:pt>
                <c:pt idx="19">
                  <c:v>-1327.7628478358299</c:v>
                </c:pt>
                <c:pt idx="20">
                  <c:v>-1276.1325222257501</c:v>
                </c:pt>
                <c:pt idx="21">
                  <c:v>-1290.45944643864</c:v>
                </c:pt>
                <c:pt idx="22">
                  <c:v>-1438.00650164339</c:v>
                </c:pt>
                <c:pt idx="23">
                  <c:v>-1537.49760796694</c:v>
                </c:pt>
                <c:pt idx="24">
                  <c:v>-1410.49190491431</c:v>
                </c:pt>
                <c:pt idx="25">
                  <c:v>-1251.11624677908</c:v>
                </c:pt>
                <c:pt idx="26">
                  <c:v>-1179.3380253687101</c:v>
                </c:pt>
                <c:pt idx="27">
                  <c:v>-1367.0441406396999</c:v>
                </c:pt>
                <c:pt idx="28">
                  <c:v>-1218.51963683281</c:v>
                </c:pt>
                <c:pt idx="29">
                  <c:v>-1125.8214429147699</c:v>
                </c:pt>
                <c:pt idx="30">
                  <c:v>-1170.5546698579501</c:v>
                </c:pt>
                <c:pt idx="31">
                  <c:v>-1175.85736851972</c:v>
                </c:pt>
                <c:pt idx="32">
                  <c:v>-1191.1301591281001</c:v>
                </c:pt>
                <c:pt idx="33">
                  <c:v>-1079.5469835925901</c:v>
                </c:pt>
                <c:pt idx="34">
                  <c:v>-1041.29871866232</c:v>
                </c:pt>
                <c:pt idx="35">
                  <c:v>-1021.10626313825</c:v>
                </c:pt>
                <c:pt idx="36">
                  <c:v>-922.63568870430697</c:v>
                </c:pt>
                <c:pt idx="37">
                  <c:v>-862.14608851133005</c:v>
                </c:pt>
                <c:pt idx="38">
                  <c:v>-824.196226882725</c:v>
                </c:pt>
                <c:pt idx="39">
                  <c:v>-661.94547364984601</c:v>
                </c:pt>
                <c:pt idx="40">
                  <c:v>-578.64735980763896</c:v>
                </c:pt>
                <c:pt idx="41">
                  <c:v>-637.12864843419698</c:v>
                </c:pt>
                <c:pt idx="42">
                  <c:v>-556.08212784409</c:v>
                </c:pt>
                <c:pt idx="43">
                  <c:v>-598.50749777032695</c:v>
                </c:pt>
                <c:pt idx="44">
                  <c:v>-566.10001891925697</c:v>
                </c:pt>
                <c:pt idx="45">
                  <c:v>-562.72381496570199</c:v>
                </c:pt>
                <c:pt idx="46">
                  <c:v>-566.93244645375103</c:v>
                </c:pt>
                <c:pt idx="47">
                  <c:v>-587.62479506203897</c:v>
                </c:pt>
                <c:pt idx="48">
                  <c:v>-678.95471256030805</c:v>
                </c:pt>
                <c:pt idx="49">
                  <c:v>-695.82202654182299</c:v>
                </c:pt>
                <c:pt idx="50">
                  <c:v>-724.00246421633403</c:v>
                </c:pt>
                <c:pt idx="51">
                  <c:v>-708.24859016332903</c:v>
                </c:pt>
                <c:pt idx="52">
                  <c:v>-610.721741093226</c:v>
                </c:pt>
                <c:pt idx="53">
                  <c:v>-557.06738444642394</c:v>
                </c:pt>
                <c:pt idx="54">
                  <c:v>-612.711937462479</c:v>
                </c:pt>
                <c:pt idx="55">
                  <c:v>-663.53995722685295</c:v>
                </c:pt>
                <c:pt idx="56">
                  <c:v>-597.07736424002599</c:v>
                </c:pt>
                <c:pt idx="57">
                  <c:v>-601.42306154987295</c:v>
                </c:pt>
                <c:pt idx="58">
                  <c:v>-688.69887393276395</c:v>
                </c:pt>
                <c:pt idx="59">
                  <c:v>-694.32973941983596</c:v>
                </c:pt>
                <c:pt idx="60">
                  <c:v>-592.42240724497401</c:v>
                </c:pt>
                <c:pt idx="61">
                  <c:v>-615.36511741521997</c:v>
                </c:pt>
                <c:pt idx="62">
                  <c:v>-631.74236596616902</c:v>
                </c:pt>
                <c:pt idx="63">
                  <c:v>-684.39970227539402</c:v>
                </c:pt>
                <c:pt idx="64">
                  <c:v>-714.67889219532697</c:v>
                </c:pt>
                <c:pt idx="65">
                  <c:v>-683.69810450954299</c:v>
                </c:pt>
                <c:pt idx="66">
                  <c:v>-721.22833587336902</c:v>
                </c:pt>
                <c:pt idx="67">
                  <c:v>-743.14429401929897</c:v>
                </c:pt>
                <c:pt idx="68">
                  <c:v>-912.68167041352797</c:v>
                </c:pt>
                <c:pt idx="69">
                  <c:v>-940.85738030811103</c:v>
                </c:pt>
                <c:pt idx="70">
                  <c:v>-954.76980397703801</c:v>
                </c:pt>
                <c:pt idx="71">
                  <c:v>-974.62172403942895</c:v>
                </c:pt>
                <c:pt idx="72">
                  <c:v>-1022.29649765369</c:v>
                </c:pt>
                <c:pt idx="73">
                  <c:v>-1049.2910505294799</c:v>
                </c:pt>
                <c:pt idx="74">
                  <c:v>-1093.56243147599</c:v>
                </c:pt>
                <c:pt idx="75">
                  <c:v>-1152.1555432407699</c:v>
                </c:pt>
                <c:pt idx="76">
                  <c:v>-1208.1333410679799</c:v>
                </c:pt>
                <c:pt idx="77">
                  <c:v>-1231.0631612725799</c:v>
                </c:pt>
                <c:pt idx="78">
                  <c:v>-1280.4082181476001</c:v>
                </c:pt>
                <c:pt idx="79">
                  <c:v>-1256.0496214606401</c:v>
                </c:pt>
                <c:pt idx="80">
                  <c:v>-1192.90006801405</c:v>
                </c:pt>
                <c:pt idx="81">
                  <c:v>-1229.94772357847</c:v>
                </c:pt>
                <c:pt idx="82">
                  <c:v>-1272.3820555925899</c:v>
                </c:pt>
                <c:pt idx="83">
                  <c:v>-1389.10948548845</c:v>
                </c:pt>
                <c:pt idx="84">
                  <c:v>-1436.9244369816699</c:v>
                </c:pt>
                <c:pt idx="85">
                  <c:v>-1447.07491681431</c:v>
                </c:pt>
                <c:pt idx="86">
                  <c:v>-1469.570752291</c:v>
                </c:pt>
                <c:pt idx="87">
                  <c:v>-1476.93257421458</c:v>
                </c:pt>
                <c:pt idx="88">
                  <c:v>-1526.14254711495</c:v>
                </c:pt>
                <c:pt idx="89">
                  <c:v>-1529.28851057375</c:v>
                </c:pt>
                <c:pt idx="90">
                  <c:v>-1560.86138902177</c:v>
                </c:pt>
                <c:pt idx="91">
                  <c:v>-1591.3922138345199</c:v>
                </c:pt>
                <c:pt idx="92">
                  <c:v>-1612.01810092033</c:v>
                </c:pt>
                <c:pt idx="93">
                  <c:v>-1656.8490512338101</c:v>
                </c:pt>
                <c:pt idx="94">
                  <c:v>-1725.4875730958199</c:v>
                </c:pt>
                <c:pt idx="95">
                  <c:v>-1741.1875273758901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3BBD-4B3F-BB53-20F0E35DE697}"/>
            </c:ext>
          </c:extLst>
        </c:ser>
        <c:ser>
          <c:idx val="9"/>
          <c:order val="9"/>
          <c:tx>
            <c:strRef>
              <c:f>'9.4'!$AU$52</c:f>
              <c:strCache>
                <c:ptCount val="1"/>
                <c:pt idx="0">
                  <c:v>Čerpání PVE</c:v>
                </c:pt>
              </c:strCache>
            </c:strRef>
          </c:tx>
          <c:spPr>
            <a:solidFill>
              <a:srgbClr val="646363"/>
            </a:solidFill>
            <a:ln w="25400">
              <a:noFill/>
            </a:ln>
          </c:spPr>
          <c:cat>
            <c:numLit>
              <c:formatCode>h:mm;@</c:formatCode>
              <c:ptCount val="24"/>
              <c:pt idx="0">
                <c:v>0</c:v>
              </c:pt>
              <c:pt idx="1">
                <c:v>4.1666666666666664E-2</c:v>
              </c:pt>
              <c:pt idx="2">
                <c:v>8.3333333333333301E-2</c:v>
              </c:pt>
              <c:pt idx="3">
                <c:v>0.125</c:v>
              </c:pt>
              <c:pt idx="4">
                <c:v>0.16666666666666699</c:v>
              </c:pt>
              <c:pt idx="5">
                <c:v>0.20833333333333301</c:v>
              </c:pt>
              <c:pt idx="6">
                <c:v>0.25</c:v>
              </c:pt>
              <c:pt idx="7">
                <c:v>0.29166666666666702</c:v>
              </c:pt>
              <c:pt idx="8">
                <c:v>0.33333333333333298</c:v>
              </c:pt>
              <c:pt idx="9">
                <c:v>0.375</c:v>
              </c:pt>
              <c:pt idx="10">
                <c:v>0.41666666666666702</c:v>
              </c:pt>
              <c:pt idx="11">
                <c:v>0.45833333333333298</c:v>
              </c:pt>
              <c:pt idx="12">
                <c:v>0.5</c:v>
              </c:pt>
              <c:pt idx="13">
                <c:v>0.54166666666666696</c:v>
              </c:pt>
              <c:pt idx="14">
                <c:v>0.58333333333333304</c:v>
              </c:pt>
              <c:pt idx="15">
                <c:v>0.625</c:v>
              </c:pt>
              <c:pt idx="16">
                <c:v>0.66666666666666696</c:v>
              </c:pt>
              <c:pt idx="17">
                <c:v>0.70833333333333304</c:v>
              </c:pt>
              <c:pt idx="18">
                <c:v>0.75</c:v>
              </c:pt>
              <c:pt idx="19">
                <c:v>0.79166666666666696</c:v>
              </c:pt>
              <c:pt idx="20">
                <c:v>0.83333333333333304</c:v>
              </c:pt>
              <c:pt idx="21">
                <c:v>0.875</c:v>
              </c:pt>
              <c:pt idx="22">
                <c:v>0.91666666666666696</c:v>
              </c:pt>
              <c:pt idx="23">
                <c:v>0.95833333333333304</c:v>
              </c:pt>
            </c:numLit>
          </c:cat>
          <c:val>
            <c:numRef>
              <c:f>'9.4'!$AU$54:$AU$149</c:f>
              <c:numCache>
                <c:formatCode>#,##0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-44.273385087065101</c:v>
                </c:pt>
                <c:pt idx="13">
                  <c:v>-51.384068034203203</c:v>
                </c:pt>
                <c:pt idx="14">
                  <c:v>-51.239371170184498</c:v>
                </c:pt>
                <c:pt idx="15">
                  <c:v>-193.90838772086099</c:v>
                </c:pt>
                <c:pt idx="16">
                  <c:v>-305.29395778509303</c:v>
                </c:pt>
                <c:pt idx="17">
                  <c:v>-304.70337016897298</c:v>
                </c:pt>
                <c:pt idx="18">
                  <c:v>-304.15975585331898</c:v>
                </c:pt>
                <c:pt idx="19">
                  <c:v>-304.31410927892603</c:v>
                </c:pt>
                <c:pt idx="20">
                  <c:v>-304.48189008442699</c:v>
                </c:pt>
                <c:pt idx="21">
                  <c:v>-303.52889633804602</c:v>
                </c:pt>
                <c:pt idx="22">
                  <c:v>-121.07734293917601</c:v>
                </c:pt>
                <c:pt idx="23">
                  <c:v>0</c:v>
                </c:pt>
                <c:pt idx="24">
                  <c:v>-95.500833882907003</c:v>
                </c:pt>
                <c:pt idx="25">
                  <c:v>-285.06630300349599</c:v>
                </c:pt>
                <c:pt idx="26">
                  <c:v>-301.79068965078699</c:v>
                </c:pt>
                <c:pt idx="27">
                  <c:v>-40.247260442724802</c:v>
                </c:pt>
                <c:pt idx="28">
                  <c:v>-102.37313741070101</c:v>
                </c:pt>
                <c:pt idx="29">
                  <c:v>-109.43335247730199</c:v>
                </c:pt>
                <c:pt idx="30">
                  <c:v>-109.35952748920801</c:v>
                </c:pt>
                <c:pt idx="31">
                  <c:v>-109.359528513261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-80.232780678357898</c:v>
                </c:pt>
                <c:pt idx="40">
                  <c:v>-109.07765696483099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-34.428620776695603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BBD-4B3F-BB53-20F0E35DE6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9784448"/>
        <c:axId val="169774464"/>
      </c:areaChart>
      <c:catAx>
        <c:axId val="169771392"/>
        <c:scaling>
          <c:orientation val="minMax"/>
        </c:scaling>
        <c:delete val="0"/>
        <c:axPos val="b"/>
        <c:numFmt formatCode="h:mm;@" sourceLinked="1"/>
        <c:majorTickMark val="none"/>
        <c:minorTickMark val="none"/>
        <c:tickLblPos val="low"/>
        <c:txPr>
          <a:bodyPr rot="-5400000" vert="horz"/>
          <a:lstStyle/>
          <a:p>
            <a:pPr>
              <a:defRPr sz="900"/>
            </a:pPr>
            <a:endParaRPr lang="cs-CZ"/>
          </a:p>
        </c:txPr>
        <c:crossAx val="169772928"/>
        <c:crosses val="autoZero"/>
        <c:auto val="1"/>
        <c:lblAlgn val="ctr"/>
        <c:lblOffset val="100"/>
        <c:tickLblSkip val="4"/>
        <c:tickMarkSkip val="4"/>
        <c:noMultiLvlLbl val="0"/>
      </c:catAx>
      <c:valAx>
        <c:axId val="169772928"/>
        <c:scaling>
          <c:orientation val="minMax"/>
          <c:max val="8000"/>
          <c:min val="-2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9771392"/>
        <c:crosses val="autoZero"/>
        <c:crossBetween val="midCat"/>
        <c:majorUnit val="2000"/>
      </c:valAx>
      <c:valAx>
        <c:axId val="169774464"/>
        <c:scaling>
          <c:orientation val="minMax"/>
          <c:max val="10000"/>
          <c:min val="-2000"/>
        </c:scaling>
        <c:delete val="1"/>
        <c:axPos val="r"/>
        <c:numFmt formatCode="#,##0" sourceLinked="1"/>
        <c:majorTickMark val="out"/>
        <c:minorTickMark val="none"/>
        <c:tickLblPos val="nextTo"/>
        <c:crossAx val="169784448"/>
        <c:crosses val="max"/>
        <c:crossBetween val="midCat"/>
      </c:valAx>
      <c:catAx>
        <c:axId val="169784448"/>
        <c:scaling>
          <c:orientation val="minMax"/>
        </c:scaling>
        <c:delete val="1"/>
        <c:axPos val="b"/>
        <c:numFmt formatCode="h:mm;@" sourceLinked="1"/>
        <c:majorTickMark val="out"/>
        <c:minorTickMark val="none"/>
        <c:tickLblPos val="nextTo"/>
        <c:crossAx val="169774464"/>
        <c:crosses val="autoZero"/>
        <c:auto val="1"/>
        <c:lblAlgn val="ctr"/>
        <c:lblOffset val="100"/>
        <c:noMultiLvlLbl val="0"/>
      </c:catAx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80284533601559338"/>
          <c:y val="0.10304059792763716"/>
          <c:w val="0.19715466398440673"/>
          <c:h val="0.72776128192061607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Struktura</a:t>
            </a:r>
            <a:r>
              <a:rPr lang="en-US" sz="1000">
                <a:solidFill>
                  <a:srgbClr val="233060"/>
                </a:solidFill>
              </a:rPr>
              <a:t> paliv na výrobě elektřiny brutto</a:t>
            </a:r>
            <a:r>
              <a:rPr lang="cs-CZ" sz="1000">
                <a:solidFill>
                  <a:srgbClr val="233060"/>
                </a:solidFill>
              </a:rPr>
              <a:t> </a:t>
            </a:r>
            <a:r>
              <a:rPr lang="en-US" sz="1000">
                <a:solidFill>
                  <a:srgbClr val="233060"/>
                </a:solidFill>
              </a:rPr>
              <a:t>(GWh)</a:t>
            </a:r>
          </a:p>
        </c:rich>
      </c:tx>
      <c:layout>
        <c:manualLayout>
          <c:xMode val="edge"/>
          <c:yMode val="edge"/>
          <c:x val="2.1559829059829063E-4"/>
          <c:y val="0"/>
        </c:manualLayout>
      </c:layout>
      <c:overlay val="0"/>
      <c:spPr>
        <a:solidFill>
          <a:sysClr val="window" lastClr="FFFFFF"/>
        </a:solidFill>
      </c:spPr>
    </c:title>
    <c:autoTitleDeleted val="0"/>
    <c:plotArea>
      <c:layout>
        <c:manualLayout>
          <c:layoutTarget val="inner"/>
          <c:xMode val="edge"/>
          <c:yMode val="edge"/>
          <c:x val="8.1164516129032263E-2"/>
          <c:y val="9.3515009921593006E-2"/>
          <c:w val="0.9188354838709677"/>
          <c:h val="0.6337027682860397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'10'!$A$8</c:f>
              <c:strCache>
                <c:ptCount val="1"/>
                <c:pt idx="0">
                  <c:v>Biomasa</c:v>
                </c:pt>
              </c:strCache>
            </c:strRef>
          </c:tx>
          <c:spPr>
            <a:pattFill prst="ltUpDiag">
              <a:fgClr>
                <a:schemeClr val="accent1"/>
              </a:fgClr>
              <a:bgClr>
                <a:schemeClr val="bg1"/>
              </a:bgClr>
            </a:pattFill>
          </c:spPr>
          <c:invertIfNegative val="0"/>
          <c:cat>
            <c:strRef>
              <c:f>'10'!$B$7:$E$7</c:f>
              <c:strCache>
                <c:ptCount val="4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</c:strCache>
            </c:strRef>
          </c:cat>
          <c:val>
            <c:numRef>
              <c:f>'10'!$B$8:$E$8</c:f>
              <c:numCache>
                <c:formatCode>#\ ##0.0</c:formatCode>
                <c:ptCount val="4"/>
                <c:pt idx="1">
                  <c:v>664.72493699999995</c:v>
                </c:pt>
                <c:pt idx="2">
                  <c:v>0</c:v>
                </c:pt>
                <c:pt idx="3">
                  <c:v>0.16825500000000002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69C-4AB0-A11F-2DAFC4A27B44}"/>
            </c:ext>
          </c:extLst>
        </c:ser>
        <c:ser>
          <c:idx val="1"/>
          <c:order val="1"/>
          <c:tx>
            <c:strRef>
              <c:f>'10'!$A$9</c:f>
              <c:strCache>
                <c:ptCount val="1"/>
                <c:pt idx="0">
                  <c:v>Bioplyn</c:v>
                </c:pt>
              </c:strCache>
            </c:strRef>
          </c:tx>
          <c:spPr>
            <a:pattFill prst="ltUpDiag">
              <a:fgClr>
                <a:schemeClr val="accent5"/>
              </a:fgClr>
              <a:bgClr>
                <a:schemeClr val="bg1"/>
              </a:bgClr>
            </a:pattFill>
          </c:spPr>
          <c:invertIfNegative val="0"/>
          <c:cat>
            <c:strRef>
              <c:f>'10'!$B$7:$E$7</c:f>
              <c:strCache>
                <c:ptCount val="4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</c:strCache>
            </c:strRef>
          </c:cat>
          <c:val>
            <c:numRef>
              <c:f>'10'!$B$9:$E$9</c:f>
              <c:numCache>
                <c:formatCode>#\ ##0.0</c:formatCode>
                <c:ptCount val="4"/>
                <c:pt idx="1">
                  <c:v>2.8251879999999998</c:v>
                </c:pt>
                <c:pt idx="2">
                  <c:v>0</c:v>
                </c:pt>
                <c:pt idx="3">
                  <c:v>663.11684400000013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69C-4AB0-A11F-2DAFC4A27B44}"/>
            </c:ext>
          </c:extLst>
        </c:ser>
        <c:ser>
          <c:idx val="2"/>
          <c:order val="2"/>
          <c:tx>
            <c:strRef>
              <c:f>'10'!$A$10</c:f>
              <c:strCache>
                <c:ptCount val="1"/>
                <c:pt idx="0">
                  <c:v>Černé uhlí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strRef>
              <c:f>'10'!$B$7:$E$7</c:f>
              <c:strCache>
                <c:ptCount val="4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</c:strCache>
            </c:strRef>
          </c:cat>
          <c:val>
            <c:numRef>
              <c:f>'10'!$B$10:$E$10</c:f>
              <c:numCache>
                <c:formatCode>#\ ##0.0</c:formatCode>
                <c:ptCount val="4"/>
                <c:pt idx="1">
                  <c:v>503.75372500000009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69C-4AB0-A11F-2DAFC4A27B44}"/>
            </c:ext>
          </c:extLst>
        </c:ser>
        <c:ser>
          <c:idx val="3"/>
          <c:order val="3"/>
          <c:tx>
            <c:strRef>
              <c:f>'10'!$A$11</c:f>
              <c:strCache>
                <c:ptCount val="1"/>
                <c:pt idx="0">
                  <c:v>Hnědé uhlí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'10'!$B$7:$E$7</c:f>
              <c:strCache>
                <c:ptCount val="4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</c:strCache>
            </c:strRef>
          </c:cat>
          <c:val>
            <c:numRef>
              <c:f>'10'!$B$11:$E$11</c:f>
              <c:numCache>
                <c:formatCode>#\ ##0.0</c:formatCode>
                <c:ptCount val="4"/>
                <c:pt idx="1">
                  <c:v>8329.8957459999983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69C-4AB0-A11F-2DAFC4A27B44}"/>
            </c:ext>
          </c:extLst>
        </c:ser>
        <c:ser>
          <c:idx val="4"/>
          <c:order val="4"/>
          <c:tx>
            <c:strRef>
              <c:f>'10'!$A$12</c:f>
              <c:strCache>
                <c:ptCount val="1"/>
                <c:pt idx="0">
                  <c:v>Koks</c:v>
                </c:pt>
              </c:strCache>
            </c:strRef>
          </c:tx>
          <c:spPr>
            <a:solidFill>
              <a:srgbClr val="D0D0D0"/>
            </a:solidFill>
          </c:spPr>
          <c:invertIfNegative val="0"/>
          <c:cat>
            <c:strRef>
              <c:f>'10'!$B$7:$E$7</c:f>
              <c:strCache>
                <c:ptCount val="4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</c:strCache>
            </c:strRef>
          </c:cat>
          <c:val>
            <c:numRef>
              <c:f>'10'!$B$12:$E$12</c:f>
              <c:numCache>
                <c:formatCode>#\ ##0.0</c:formatCode>
                <c:ptCount val="4"/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69C-4AB0-A11F-2DAFC4A27B44}"/>
            </c:ext>
          </c:extLst>
        </c:ser>
        <c:ser>
          <c:idx val="5"/>
          <c:order val="5"/>
          <c:tx>
            <c:strRef>
              <c:f>'10'!$A$13</c:f>
              <c:strCache>
                <c:ptCount val="1"/>
                <c:pt idx="0">
                  <c:v>Odpadní teplo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'10'!$B$7:$E$7</c:f>
              <c:strCache>
                <c:ptCount val="4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</c:strCache>
            </c:strRef>
          </c:cat>
          <c:val>
            <c:numRef>
              <c:f>'10'!$B$13:$E$13</c:f>
              <c:numCache>
                <c:formatCode>#\ ##0.0</c:formatCode>
                <c:ptCount val="4"/>
                <c:pt idx="1">
                  <c:v>15.859318000000002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69C-4AB0-A11F-2DAFC4A27B44}"/>
            </c:ext>
          </c:extLst>
        </c:ser>
        <c:ser>
          <c:idx val="6"/>
          <c:order val="6"/>
          <c:tx>
            <c:strRef>
              <c:f>'10'!$A$14</c:f>
              <c:strCache>
                <c:ptCount val="1"/>
                <c:pt idx="0">
                  <c:v>Ostatní kapalná paliva</c:v>
                </c:pt>
              </c:strCache>
            </c:strRef>
          </c:tx>
          <c:spPr>
            <a:solidFill>
              <a:srgbClr val="646363"/>
            </a:solidFill>
          </c:spPr>
          <c:invertIfNegative val="0"/>
          <c:cat>
            <c:strRef>
              <c:f>'10'!$B$7:$E$7</c:f>
              <c:strCache>
                <c:ptCount val="4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</c:strCache>
            </c:strRef>
          </c:cat>
          <c:val>
            <c:numRef>
              <c:f>'10'!$B$14:$E$14</c:f>
              <c:numCache>
                <c:formatCode>#\ ##0.0</c:formatCode>
                <c:ptCount val="4"/>
                <c:pt idx="1">
                  <c:v>3.7681579999999997</c:v>
                </c:pt>
                <c:pt idx="2">
                  <c:v>0</c:v>
                </c:pt>
                <c:pt idx="3">
                  <c:v>4.9157000000000006E-2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69C-4AB0-A11F-2DAFC4A27B44}"/>
            </c:ext>
          </c:extLst>
        </c:ser>
        <c:ser>
          <c:idx val="7"/>
          <c:order val="7"/>
          <c:tx>
            <c:strRef>
              <c:f>'10'!$A$15</c:f>
              <c:strCache>
                <c:ptCount val="1"/>
                <c:pt idx="0">
                  <c:v>Ostatní pevná paliva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'10'!$B$7:$E$7</c:f>
              <c:strCache>
                <c:ptCount val="4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</c:strCache>
            </c:strRef>
          </c:cat>
          <c:val>
            <c:numRef>
              <c:f>'10'!$B$15:$E$15</c:f>
              <c:numCache>
                <c:formatCode>#\ ##0.0</c:formatCode>
                <c:ptCount val="4"/>
                <c:pt idx="1">
                  <c:v>71.872714999999985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69C-4AB0-A11F-2DAFC4A27B44}"/>
            </c:ext>
          </c:extLst>
        </c:ser>
        <c:ser>
          <c:idx val="8"/>
          <c:order val="8"/>
          <c:tx>
            <c:strRef>
              <c:f>'10'!$A$16</c:f>
              <c:strCache>
                <c:ptCount val="1"/>
                <c:pt idx="0">
                  <c:v>Ostatní plyny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'10'!$B$7:$E$7</c:f>
              <c:strCache>
                <c:ptCount val="4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</c:strCache>
            </c:strRef>
          </c:cat>
          <c:val>
            <c:numRef>
              <c:f>'10'!$B$16:$E$16</c:f>
              <c:numCache>
                <c:formatCode>#\ ##0.0</c:formatCode>
                <c:ptCount val="4"/>
                <c:pt idx="1">
                  <c:v>120.72551299999998</c:v>
                </c:pt>
                <c:pt idx="2">
                  <c:v>0</c:v>
                </c:pt>
                <c:pt idx="3">
                  <c:v>62.381698999999998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C69C-4AB0-A11F-2DAFC4A27B44}"/>
            </c:ext>
          </c:extLst>
        </c:ser>
        <c:ser>
          <c:idx val="9"/>
          <c:order val="9"/>
          <c:tx>
            <c:strRef>
              <c:f>'10'!$A$17</c:f>
              <c:strCache>
                <c:ptCount val="1"/>
                <c:pt idx="0">
                  <c:v>Ostatní</c:v>
                </c:pt>
              </c:strCache>
            </c:strRef>
          </c:tx>
          <c:spPr>
            <a:solidFill>
              <a:srgbClr val="9D9D9C"/>
            </a:solidFill>
          </c:spPr>
          <c:invertIfNegative val="0"/>
          <c:cat>
            <c:strRef>
              <c:f>'10'!$B$7:$E$7</c:f>
              <c:strCache>
                <c:ptCount val="4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</c:strCache>
            </c:strRef>
          </c:cat>
          <c:val>
            <c:numRef>
              <c:f>'10'!$B$17:$E$17</c:f>
              <c:numCache>
                <c:formatCode>#\ ##0.0</c:formatCode>
                <c:ptCount val="4"/>
                <c:pt idx="1">
                  <c:v>0</c:v>
                </c:pt>
                <c:pt idx="2">
                  <c:v>47.728830000000002</c:v>
                </c:pt>
                <c:pt idx="3">
                  <c:v>0.19939999999999999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C69C-4AB0-A11F-2DAFC4A27B44}"/>
            </c:ext>
          </c:extLst>
        </c:ser>
        <c:ser>
          <c:idx val="10"/>
          <c:order val="10"/>
          <c:tx>
            <c:strRef>
              <c:f>'10'!$A$18</c:f>
              <c:strCache>
                <c:ptCount val="1"/>
                <c:pt idx="0">
                  <c:v>Topné oleje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cat>
            <c:strRef>
              <c:f>'10'!$B$7:$E$7</c:f>
              <c:strCache>
                <c:ptCount val="4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</c:strCache>
            </c:strRef>
          </c:cat>
          <c:val>
            <c:numRef>
              <c:f>'10'!$B$18:$E$18</c:f>
              <c:numCache>
                <c:formatCode>#\ ##0.0</c:formatCode>
                <c:ptCount val="4"/>
                <c:pt idx="1">
                  <c:v>1.4662349999999997</c:v>
                </c:pt>
                <c:pt idx="2">
                  <c:v>0</c:v>
                </c:pt>
                <c:pt idx="3">
                  <c:v>4.0358679999999998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C69C-4AB0-A11F-2DAFC4A27B44}"/>
            </c:ext>
          </c:extLst>
        </c:ser>
        <c:ser>
          <c:idx val="11"/>
          <c:order val="11"/>
          <c:tx>
            <c:strRef>
              <c:f>'10'!$A$19</c:f>
              <c:strCache>
                <c:ptCount val="1"/>
                <c:pt idx="0">
                  <c:v>Zemní plyn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strRef>
              <c:f>'10'!$B$7:$E$7</c:f>
              <c:strCache>
                <c:ptCount val="4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</c:strCache>
            </c:strRef>
          </c:cat>
          <c:val>
            <c:numRef>
              <c:f>'10'!$B$19:$E$19</c:f>
              <c:numCache>
                <c:formatCode>#\ ##0.0</c:formatCode>
                <c:ptCount val="4"/>
                <c:pt idx="1">
                  <c:v>186.47900599999997</c:v>
                </c:pt>
                <c:pt idx="2">
                  <c:v>405.70735300000001</c:v>
                </c:pt>
                <c:pt idx="3">
                  <c:v>273.11635799999993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C69C-4AB0-A11F-2DAFC4A27B44}"/>
            </c:ext>
          </c:extLst>
        </c:ser>
        <c:ser>
          <c:idx val="12"/>
          <c:order val="12"/>
          <c:tx>
            <c:strRef>
              <c:f>'10'!$A$20</c:f>
              <c:strCache>
                <c:ptCount val="1"/>
                <c:pt idx="0">
                  <c:v>Jaderné palivo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'10'!$B$7:$E$7</c:f>
              <c:strCache>
                <c:ptCount val="4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</c:strCache>
            </c:strRef>
          </c:cat>
          <c:val>
            <c:numRef>
              <c:f>'10'!$B$20:$E$20</c:f>
              <c:numCache>
                <c:formatCode>#\ ##0.0</c:formatCode>
                <c:ptCount val="4"/>
                <c:pt idx="0">
                  <c:v>8014.3607700000002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C69C-4AB0-A11F-2DAFC4A27B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70803584"/>
        <c:axId val="170805120"/>
      </c:barChart>
      <c:catAx>
        <c:axId val="1708035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70805120"/>
        <c:crosses val="autoZero"/>
        <c:auto val="1"/>
        <c:lblAlgn val="ctr"/>
        <c:lblOffset val="100"/>
        <c:noMultiLvlLbl val="0"/>
      </c:catAx>
      <c:valAx>
        <c:axId val="170805120"/>
        <c:scaling>
          <c:orientation val="minMax"/>
          <c:max val="10000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7080358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1.9153846153846155E-3"/>
          <c:y val="0.79946907615954099"/>
          <c:w val="0.81626837606837599"/>
          <c:h val="0.20053092384045904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Čára</a:t>
            </a:r>
            <a:r>
              <a:rPr lang="cs-CZ" sz="1000" baseline="0">
                <a:solidFill>
                  <a:srgbClr val="233060"/>
                </a:solidFill>
              </a:rPr>
              <a:t> trvání zatížení brutto (MW)</a:t>
            </a:r>
            <a:endParaRPr lang="en-US" sz="1000">
              <a:solidFill>
                <a:srgbClr val="233060"/>
              </a:solidFill>
            </a:endParaRPr>
          </a:p>
        </c:rich>
      </c:tx>
      <c:layout>
        <c:manualLayout>
          <c:xMode val="edge"/>
          <c:yMode val="edge"/>
          <c:x val="6.9038461538463436E-4"/>
          <c:y val="0"/>
        </c:manualLayout>
      </c:layout>
      <c:overlay val="0"/>
      <c:spPr>
        <a:solidFill>
          <a:sysClr val="window" lastClr="FFFFFF"/>
        </a:solidFill>
      </c:spPr>
    </c:title>
    <c:autoTitleDeleted val="0"/>
    <c:plotArea>
      <c:layout>
        <c:manualLayout>
          <c:layoutTarget val="inner"/>
          <c:xMode val="edge"/>
          <c:yMode val="edge"/>
          <c:x val="0.11868817368702698"/>
          <c:y val="0.10073660147320294"/>
          <c:w val="0.83217266773692111"/>
          <c:h val="0.63961290322580644"/>
        </c:manualLayout>
      </c:layout>
      <c:scatterChart>
        <c:scatterStyle val="smoothMarker"/>
        <c:varyColors val="0"/>
        <c:ser>
          <c:idx val="0"/>
          <c:order val="0"/>
          <c:tx>
            <c:v>Zatížení</c:v>
          </c:tx>
          <c:spPr>
            <a:ln w="31750"/>
          </c:spPr>
          <c:marker>
            <c:symbol val="none"/>
          </c:marker>
          <c:xVal>
            <c:numLit>
              <c:formatCode>General</c:formatCode>
              <c:ptCount val="401"/>
              <c:pt idx="0">
                <c:v>0</c:v>
              </c:pt>
              <c:pt idx="1">
                <c:v>88</c:v>
              </c:pt>
              <c:pt idx="2">
                <c:v>175</c:v>
              </c:pt>
              <c:pt idx="3">
                <c:v>263</c:v>
              </c:pt>
              <c:pt idx="4">
                <c:v>350</c:v>
              </c:pt>
              <c:pt idx="5">
                <c:v>438</c:v>
              </c:pt>
              <c:pt idx="6">
                <c:v>526</c:v>
              </c:pt>
              <c:pt idx="7">
                <c:v>613</c:v>
              </c:pt>
              <c:pt idx="8">
                <c:v>701</c:v>
              </c:pt>
              <c:pt idx="9">
                <c:v>788</c:v>
              </c:pt>
              <c:pt idx="10">
                <c:v>876</c:v>
              </c:pt>
              <c:pt idx="11">
                <c:v>964</c:v>
              </c:pt>
              <c:pt idx="12">
                <c:v>1051</c:v>
              </c:pt>
              <c:pt idx="13">
                <c:v>1139</c:v>
              </c:pt>
              <c:pt idx="14">
                <c:v>1226</c:v>
              </c:pt>
              <c:pt idx="15">
                <c:v>1314</c:v>
              </c:pt>
              <c:pt idx="16">
                <c:v>1402</c:v>
              </c:pt>
              <c:pt idx="17">
                <c:v>1489</c:v>
              </c:pt>
              <c:pt idx="18">
                <c:v>1577</c:v>
              </c:pt>
              <c:pt idx="19">
                <c:v>1664</c:v>
              </c:pt>
              <c:pt idx="20">
                <c:v>1752</c:v>
              </c:pt>
              <c:pt idx="21">
                <c:v>1840</c:v>
              </c:pt>
              <c:pt idx="22">
                <c:v>1927</c:v>
              </c:pt>
              <c:pt idx="23">
                <c:v>2015</c:v>
              </c:pt>
              <c:pt idx="24">
                <c:v>2102</c:v>
              </c:pt>
              <c:pt idx="25">
                <c:v>2190</c:v>
              </c:pt>
              <c:pt idx="26">
                <c:v>2278</c:v>
              </c:pt>
              <c:pt idx="27">
                <c:v>2365</c:v>
              </c:pt>
              <c:pt idx="28">
                <c:v>2453</c:v>
              </c:pt>
              <c:pt idx="29">
                <c:v>2540</c:v>
              </c:pt>
              <c:pt idx="30">
                <c:v>2628</c:v>
              </c:pt>
              <c:pt idx="31">
                <c:v>2716</c:v>
              </c:pt>
              <c:pt idx="32">
                <c:v>2803</c:v>
              </c:pt>
              <c:pt idx="33">
                <c:v>2891</c:v>
              </c:pt>
              <c:pt idx="34">
                <c:v>2978</c:v>
              </c:pt>
              <c:pt idx="35">
                <c:v>3066</c:v>
              </c:pt>
              <c:pt idx="36">
                <c:v>3154</c:v>
              </c:pt>
              <c:pt idx="37">
                <c:v>3241</c:v>
              </c:pt>
              <c:pt idx="38">
                <c:v>3329</c:v>
              </c:pt>
              <c:pt idx="39">
                <c:v>3416</c:v>
              </c:pt>
              <c:pt idx="40">
                <c:v>3504</c:v>
              </c:pt>
              <c:pt idx="41">
                <c:v>3591</c:v>
              </c:pt>
              <c:pt idx="42">
                <c:v>3679</c:v>
              </c:pt>
              <c:pt idx="43">
                <c:v>3767</c:v>
              </c:pt>
              <c:pt idx="44">
                <c:v>3854</c:v>
              </c:pt>
              <c:pt idx="45">
                <c:v>3942</c:v>
              </c:pt>
              <c:pt idx="46">
                <c:v>4029</c:v>
              </c:pt>
              <c:pt idx="47">
                <c:v>4117</c:v>
              </c:pt>
              <c:pt idx="48">
                <c:v>4205</c:v>
              </c:pt>
              <c:pt idx="49">
                <c:v>4292</c:v>
              </c:pt>
              <c:pt idx="50">
                <c:v>4380</c:v>
              </c:pt>
              <c:pt idx="51">
                <c:v>4467</c:v>
              </c:pt>
              <c:pt idx="52">
                <c:v>4555</c:v>
              </c:pt>
              <c:pt idx="53">
                <c:v>4643</c:v>
              </c:pt>
              <c:pt idx="54">
                <c:v>4730</c:v>
              </c:pt>
              <c:pt idx="55">
                <c:v>4818</c:v>
              </c:pt>
              <c:pt idx="56">
                <c:v>4905</c:v>
              </c:pt>
              <c:pt idx="57">
                <c:v>4993</c:v>
              </c:pt>
              <c:pt idx="58">
                <c:v>5081</c:v>
              </c:pt>
              <c:pt idx="59">
                <c:v>5168</c:v>
              </c:pt>
              <c:pt idx="60">
                <c:v>5256</c:v>
              </c:pt>
              <c:pt idx="61">
                <c:v>5343</c:v>
              </c:pt>
              <c:pt idx="62">
                <c:v>5431</c:v>
              </c:pt>
              <c:pt idx="63">
                <c:v>5519</c:v>
              </c:pt>
              <c:pt idx="64">
                <c:v>5606</c:v>
              </c:pt>
              <c:pt idx="65">
                <c:v>5694</c:v>
              </c:pt>
              <c:pt idx="66">
                <c:v>5781</c:v>
              </c:pt>
              <c:pt idx="67">
                <c:v>5869</c:v>
              </c:pt>
              <c:pt idx="68">
                <c:v>5957</c:v>
              </c:pt>
              <c:pt idx="69">
                <c:v>6044</c:v>
              </c:pt>
              <c:pt idx="70">
                <c:v>6132</c:v>
              </c:pt>
              <c:pt idx="71">
                <c:v>6219</c:v>
              </c:pt>
              <c:pt idx="72">
                <c:v>6307</c:v>
              </c:pt>
              <c:pt idx="73">
                <c:v>6395</c:v>
              </c:pt>
              <c:pt idx="74">
                <c:v>6482</c:v>
              </c:pt>
              <c:pt idx="75">
                <c:v>6570</c:v>
              </c:pt>
              <c:pt idx="76">
                <c:v>6657</c:v>
              </c:pt>
              <c:pt idx="77">
                <c:v>6745</c:v>
              </c:pt>
              <c:pt idx="78">
                <c:v>6833</c:v>
              </c:pt>
              <c:pt idx="79">
                <c:v>6920</c:v>
              </c:pt>
              <c:pt idx="80">
                <c:v>7008</c:v>
              </c:pt>
              <c:pt idx="81">
                <c:v>7095</c:v>
              </c:pt>
              <c:pt idx="82">
                <c:v>7183</c:v>
              </c:pt>
              <c:pt idx="83">
                <c:v>7271</c:v>
              </c:pt>
              <c:pt idx="84">
                <c:v>7358</c:v>
              </c:pt>
              <c:pt idx="85">
                <c:v>7446</c:v>
              </c:pt>
              <c:pt idx="86">
                <c:v>7533</c:v>
              </c:pt>
              <c:pt idx="87">
                <c:v>7621</c:v>
              </c:pt>
              <c:pt idx="88">
                <c:v>7709</c:v>
              </c:pt>
              <c:pt idx="89">
                <c:v>7796</c:v>
              </c:pt>
              <c:pt idx="90">
                <c:v>7884</c:v>
              </c:pt>
              <c:pt idx="91">
                <c:v>7971</c:v>
              </c:pt>
              <c:pt idx="92">
                <c:v>8059</c:v>
              </c:pt>
              <c:pt idx="93">
                <c:v>8147</c:v>
              </c:pt>
              <c:pt idx="94">
                <c:v>8234</c:v>
              </c:pt>
              <c:pt idx="95">
                <c:v>8322</c:v>
              </c:pt>
              <c:pt idx="96">
                <c:v>8409</c:v>
              </c:pt>
              <c:pt idx="97">
                <c:v>8497</c:v>
              </c:pt>
              <c:pt idx="98">
                <c:v>8585</c:v>
              </c:pt>
              <c:pt idx="99">
                <c:v>8672</c:v>
              </c:pt>
              <c:pt idx="100">
                <c:v>8760</c:v>
              </c:pt>
              <c:pt idx="101">
                <c:v>8847</c:v>
              </c:pt>
              <c:pt idx="102">
                <c:v>8935</c:v>
              </c:pt>
              <c:pt idx="103">
                <c:v>9023</c:v>
              </c:pt>
              <c:pt idx="104">
                <c:v>9110</c:v>
              </c:pt>
              <c:pt idx="105">
                <c:v>9198</c:v>
              </c:pt>
              <c:pt idx="106">
                <c:v>9285</c:v>
              </c:pt>
              <c:pt idx="107">
                <c:v>9373</c:v>
              </c:pt>
              <c:pt idx="108">
                <c:v>9461</c:v>
              </c:pt>
              <c:pt idx="109">
                <c:v>9548</c:v>
              </c:pt>
              <c:pt idx="110">
                <c:v>9636</c:v>
              </c:pt>
              <c:pt idx="111">
                <c:v>9723</c:v>
              </c:pt>
              <c:pt idx="112">
                <c:v>9811</c:v>
              </c:pt>
              <c:pt idx="113">
                <c:v>9899</c:v>
              </c:pt>
              <c:pt idx="114">
                <c:v>9986</c:v>
              </c:pt>
              <c:pt idx="115">
                <c:v>10074</c:v>
              </c:pt>
              <c:pt idx="116">
                <c:v>10161</c:v>
              </c:pt>
              <c:pt idx="117">
                <c:v>10249</c:v>
              </c:pt>
              <c:pt idx="118">
                <c:v>10337</c:v>
              </c:pt>
              <c:pt idx="119">
                <c:v>10424</c:v>
              </c:pt>
              <c:pt idx="120">
                <c:v>10512</c:v>
              </c:pt>
              <c:pt idx="121">
                <c:v>10599</c:v>
              </c:pt>
              <c:pt idx="122">
                <c:v>10687</c:v>
              </c:pt>
              <c:pt idx="123">
                <c:v>10774</c:v>
              </c:pt>
              <c:pt idx="124">
                <c:v>10862</c:v>
              </c:pt>
              <c:pt idx="125">
                <c:v>10950</c:v>
              </c:pt>
              <c:pt idx="126">
                <c:v>11037</c:v>
              </c:pt>
              <c:pt idx="127">
                <c:v>11125</c:v>
              </c:pt>
              <c:pt idx="128">
                <c:v>11212</c:v>
              </c:pt>
              <c:pt idx="129">
                <c:v>11300</c:v>
              </c:pt>
              <c:pt idx="130">
                <c:v>11388</c:v>
              </c:pt>
              <c:pt idx="131">
                <c:v>11475</c:v>
              </c:pt>
              <c:pt idx="132">
                <c:v>11563</c:v>
              </c:pt>
              <c:pt idx="133">
                <c:v>11650</c:v>
              </c:pt>
              <c:pt idx="134">
                <c:v>11738</c:v>
              </c:pt>
              <c:pt idx="135">
                <c:v>11826</c:v>
              </c:pt>
              <c:pt idx="136">
                <c:v>11913</c:v>
              </c:pt>
              <c:pt idx="137">
                <c:v>12001</c:v>
              </c:pt>
              <c:pt idx="138">
                <c:v>12088</c:v>
              </c:pt>
              <c:pt idx="139">
                <c:v>12176</c:v>
              </c:pt>
              <c:pt idx="140">
                <c:v>12264</c:v>
              </c:pt>
              <c:pt idx="141">
                <c:v>12351</c:v>
              </c:pt>
              <c:pt idx="142">
                <c:v>12439</c:v>
              </c:pt>
              <c:pt idx="143">
                <c:v>12526</c:v>
              </c:pt>
              <c:pt idx="144">
                <c:v>12614</c:v>
              </c:pt>
              <c:pt idx="145">
                <c:v>12702</c:v>
              </c:pt>
              <c:pt idx="146">
                <c:v>12789</c:v>
              </c:pt>
              <c:pt idx="147">
                <c:v>12877</c:v>
              </c:pt>
              <c:pt idx="148">
                <c:v>12964</c:v>
              </c:pt>
              <c:pt idx="149">
                <c:v>13052</c:v>
              </c:pt>
              <c:pt idx="150">
                <c:v>13140</c:v>
              </c:pt>
              <c:pt idx="151">
                <c:v>13227</c:v>
              </c:pt>
              <c:pt idx="152">
                <c:v>13315</c:v>
              </c:pt>
              <c:pt idx="153">
                <c:v>13402</c:v>
              </c:pt>
              <c:pt idx="154">
                <c:v>13490</c:v>
              </c:pt>
              <c:pt idx="155">
                <c:v>13578</c:v>
              </c:pt>
              <c:pt idx="156">
                <c:v>13665</c:v>
              </c:pt>
              <c:pt idx="157">
                <c:v>13753</c:v>
              </c:pt>
              <c:pt idx="158">
                <c:v>13840</c:v>
              </c:pt>
              <c:pt idx="159">
                <c:v>13928</c:v>
              </c:pt>
              <c:pt idx="160">
                <c:v>14016</c:v>
              </c:pt>
              <c:pt idx="161">
                <c:v>14103</c:v>
              </c:pt>
              <c:pt idx="162">
                <c:v>14191</c:v>
              </c:pt>
              <c:pt idx="163">
                <c:v>14278</c:v>
              </c:pt>
              <c:pt idx="164">
                <c:v>14366</c:v>
              </c:pt>
              <c:pt idx="165">
                <c:v>14454</c:v>
              </c:pt>
              <c:pt idx="166">
                <c:v>14541</c:v>
              </c:pt>
              <c:pt idx="167">
                <c:v>14629</c:v>
              </c:pt>
              <c:pt idx="168">
                <c:v>14716</c:v>
              </c:pt>
              <c:pt idx="169">
                <c:v>14804</c:v>
              </c:pt>
              <c:pt idx="170">
                <c:v>14892</c:v>
              </c:pt>
              <c:pt idx="171">
                <c:v>14979</c:v>
              </c:pt>
              <c:pt idx="172">
                <c:v>15067</c:v>
              </c:pt>
              <c:pt idx="173">
                <c:v>15154</c:v>
              </c:pt>
              <c:pt idx="174">
                <c:v>15242</c:v>
              </c:pt>
              <c:pt idx="175">
                <c:v>15330</c:v>
              </c:pt>
              <c:pt idx="176">
                <c:v>15417</c:v>
              </c:pt>
              <c:pt idx="177">
                <c:v>15505</c:v>
              </c:pt>
              <c:pt idx="178">
                <c:v>15592</c:v>
              </c:pt>
              <c:pt idx="179">
                <c:v>15680</c:v>
              </c:pt>
              <c:pt idx="180">
                <c:v>15768</c:v>
              </c:pt>
              <c:pt idx="181">
                <c:v>15855</c:v>
              </c:pt>
              <c:pt idx="182">
                <c:v>15943</c:v>
              </c:pt>
              <c:pt idx="183">
                <c:v>16030</c:v>
              </c:pt>
              <c:pt idx="184">
                <c:v>16118</c:v>
              </c:pt>
              <c:pt idx="185">
                <c:v>16206</c:v>
              </c:pt>
              <c:pt idx="186">
                <c:v>16293</c:v>
              </c:pt>
              <c:pt idx="187">
                <c:v>16381</c:v>
              </c:pt>
              <c:pt idx="188">
                <c:v>16468</c:v>
              </c:pt>
              <c:pt idx="189">
                <c:v>16556</c:v>
              </c:pt>
              <c:pt idx="190">
                <c:v>16644</c:v>
              </c:pt>
              <c:pt idx="191">
                <c:v>16731</c:v>
              </c:pt>
              <c:pt idx="192">
                <c:v>16819</c:v>
              </c:pt>
              <c:pt idx="193">
                <c:v>16906</c:v>
              </c:pt>
              <c:pt idx="194">
                <c:v>16994</c:v>
              </c:pt>
              <c:pt idx="195">
                <c:v>17082</c:v>
              </c:pt>
              <c:pt idx="196">
                <c:v>17169</c:v>
              </c:pt>
              <c:pt idx="197">
                <c:v>17257</c:v>
              </c:pt>
              <c:pt idx="198">
                <c:v>17344</c:v>
              </c:pt>
              <c:pt idx="199">
                <c:v>17432</c:v>
              </c:pt>
              <c:pt idx="200">
                <c:v>17520</c:v>
              </c:pt>
              <c:pt idx="201">
                <c:v>17607</c:v>
              </c:pt>
              <c:pt idx="202">
                <c:v>17695</c:v>
              </c:pt>
              <c:pt idx="203">
                <c:v>17782</c:v>
              </c:pt>
              <c:pt idx="204">
                <c:v>17870</c:v>
              </c:pt>
              <c:pt idx="205">
                <c:v>17957</c:v>
              </c:pt>
              <c:pt idx="206">
                <c:v>18045</c:v>
              </c:pt>
              <c:pt idx="207">
                <c:v>18133</c:v>
              </c:pt>
              <c:pt idx="208">
                <c:v>18220</c:v>
              </c:pt>
              <c:pt idx="209">
                <c:v>18308</c:v>
              </c:pt>
              <c:pt idx="210">
                <c:v>18395</c:v>
              </c:pt>
              <c:pt idx="211">
                <c:v>18483</c:v>
              </c:pt>
              <c:pt idx="212">
                <c:v>18571</c:v>
              </c:pt>
              <c:pt idx="213">
                <c:v>18658</c:v>
              </c:pt>
              <c:pt idx="214">
                <c:v>18746</c:v>
              </c:pt>
              <c:pt idx="215">
                <c:v>18833</c:v>
              </c:pt>
              <c:pt idx="216">
                <c:v>18921</c:v>
              </c:pt>
              <c:pt idx="217">
                <c:v>19009</c:v>
              </c:pt>
              <c:pt idx="218">
                <c:v>19096</c:v>
              </c:pt>
              <c:pt idx="219">
                <c:v>19184</c:v>
              </c:pt>
              <c:pt idx="220">
                <c:v>19271</c:v>
              </c:pt>
              <c:pt idx="221">
                <c:v>19359</c:v>
              </c:pt>
              <c:pt idx="222">
                <c:v>19447</c:v>
              </c:pt>
              <c:pt idx="223">
                <c:v>19534</c:v>
              </c:pt>
              <c:pt idx="224">
                <c:v>19622</c:v>
              </c:pt>
              <c:pt idx="225">
                <c:v>19709</c:v>
              </c:pt>
              <c:pt idx="226">
                <c:v>19797</c:v>
              </c:pt>
              <c:pt idx="227">
                <c:v>19885</c:v>
              </c:pt>
              <c:pt idx="228">
                <c:v>19972</c:v>
              </c:pt>
              <c:pt idx="229">
                <c:v>20060</c:v>
              </c:pt>
              <c:pt idx="230">
                <c:v>20147</c:v>
              </c:pt>
              <c:pt idx="231">
                <c:v>20235</c:v>
              </c:pt>
              <c:pt idx="232">
                <c:v>20323</c:v>
              </c:pt>
              <c:pt idx="233">
                <c:v>20410</c:v>
              </c:pt>
              <c:pt idx="234">
                <c:v>20498</c:v>
              </c:pt>
              <c:pt idx="235">
                <c:v>20585</c:v>
              </c:pt>
              <c:pt idx="236">
                <c:v>20673</c:v>
              </c:pt>
              <c:pt idx="237">
                <c:v>20761</c:v>
              </c:pt>
              <c:pt idx="238">
                <c:v>20848</c:v>
              </c:pt>
              <c:pt idx="239">
                <c:v>20936</c:v>
              </c:pt>
              <c:pt idx="240">
                <c:v>21023</c:v>
              </c:pt>
              <c:pt idx="241">
                <c:v>21111</c:v>
              </c:pt>
              <c:pt idx="242">
                <c:v>21199</c:v>
              </c:pt>
              <c:pt idx="243">
                <c:v>21286</c:v>
              </c:pt>
              <c:pt idx="244">
                <c:v>21374</c:v>
              </c:pt>
              <c:pt idx="245">
                <c:v>21461</c:v>
              </c:pt>
              <c:pt idx="246">
                <c:v>21549</c:v>
              </c:pt>
              <c:pt idx="247">
                <c:v>21637</c:v>
              </c:pt>
              <c:pt idx="248">
                <c:v>21724</c:v>
              </c:pt>
              <c:pt idx="249">
                <c:v>21812</c:v>
              </c:pt>
              <c:pt idx="250">
                <c:v>21899</c:v>
              </c:pt>
              <c:pt idx="251">
                <c:v>21987</c:v>
              </c:pt>
              <c:pt idx="252">
                <c:v>22075</c:v>
              </c:pt>
              <c:pt idx="253">
                <c:v>22162</c:v>
              </c:pt>
              <c:pt idx="254">
                <c:v>22250</c:v>
              </c:pt>
              <c:pt idx="255">
                <c:v>22337</c:v>
              </c:pt>
              <c:pt idx="256">
                <c:v>22425</c:v>
              </c:pt>
              <c:pt idx="257">
                <c:v>22513</c:v>
              </c:pt>
              <c:pt idx="258">
                <c:v>22600</c:v>
              </c:pt>
              <c:pt idx="259">
                <c:v>22688</c:v>
              </c:pt>
              <c:pt idx="260">
                <c:v>22775</c:v>
              </c:pt>
              <c:pt idx="261">
                <c:v>22863</c:v>
              </c:pt>
              <c:pt idx="262">
                <c:v>22951</c:v>
              </c:pt>
              <c:pt idx="263">
                <c:v>23038</c:v>
              </c:pt>
              <c:pt idx="264">
                <c:v>23126</c:v>
              </c:pt>
              <c:pt idx="265">
                <c:v>23213</c:v>
              </c:pt>
              <c:pt idx="266">
                <c:v>23301</c:v>
              </c:pt>
              <c:pt idx="267">
                <c:v>23389</c:v>
              </c:pt>
              <c:pt idx="268">
                <c:v>23476</c:v>
              </c:pt>
              <c:pt idx="269">
                <c:v>23564</c:v>
              </c:pt>
              <c:pt idx="270">
                <c:v>23651</c:v>
              </c:pt>
              <c:pt idx="271">
                <c:v>23739</c:v>
              </c:pt>
              <c:pt idx="272">
                <c:v>23827</c:v>
              </c:pt>
              <c:pt idx="273">
                <c:v>23914</c:v>
              </c:pt>
              <c:pt idx="274">
                <c:v>24002</c:v>
              </c:pt>
              <c:pt idx="275">
                <c:v>24089</c:v>
              </c:pt>
              <c:pt idx="276">
                <c:v>24177</c:v>
              </c:pt>
              <c:pt idx="277">
                <c:v>24265</c:v>
              </c:pt>
              <c:pt idx="278">
                <c:v>24352</c:v>
              </c:pt>
              <c:pt idx="279">
                <c:v>24440</c:v>
              </c:pt>
              <c:pt idx="280">
                <c:v>24527</c:v>
              </c:pt>
              <c:pt idx="281">
                <c:v>24615</c:v>
              </c:pt>
              <c:pt idx="282">
                <c:v>24702</c:v>
              </c:pt>
              <c:pt idx="283">
                <c:v>24790</c:v>
              </c:pt>
              <c:pt idx="284">
                <c:v>24878</c:v>
              </c:pt>
              <c:pt idx="285">
                <c:v>24965</c:v>
              </c:pt>
              <c:pt idx="286">
                <c:v>25053</c:v>
              </c:pt>
              <c:pt idx="287">
                <c:v>25140</c:v>
              </c:pt>
              <c:pt idx="288">
                <c:v>25228</c:v>
              </c:pt>
              <c:pt idx="289">
                <c:v>25316</c:v>
              </c:pt>
              <c:pt idx="290">
                <c:v>25403</c:v>
              </c:pt>
              <c:pt idx="291">
                <c:v>25491</c:v>
              </c:pt>
              <c:pt idx="292">
                <c:v>25578</c:v>
              </c:pt>
              <c:pt idx="293">
                <c:v>25666</c:v>
              </c:pt>
              <c:pt idx="294">
                <c:v>25754</c:v>
              </c:pt>
              <c:pt idx="295">
                <c:v>25841</c:v>
              </c:pt>
              <c:pt idx="296">
                <c:v>25929</c:v>
              </c:pt>
              <c:pt idx="297">
                <c:v>26016</c:v>
              </c:pt>
              <c:pt idx="298">
                <c:v>26104</c:v>
              </c:pt>
              <c:pt idx="299">
                <c:v>26192</c:v>
              </c:pt>
              <c:pt idx="300">
                <c:v>26279</c:v>
              </c:pt>
              <c:pt idx="301">
                <c:v>26367</c:v>
              </c:pt>
              <c:pt idx="302">
                <c:v>26454</c:v>
              </c:pt>
              <c:pt idx="303">
                <c:v>26542</c:v>
              </c:pt>
              <c:pt idx="304">
                <c:v>26630</c:v>
              </c:pt>
              <c:pt idx="305">
                <c:v>26717</c:v>
              </c:pt>
              <c:pt idx="306">
                <c:v>26805</c:v>
              </c:pt>
              <c:pt idx="307">
                <c:v>26892</c:v>
              </c:pt>
              <c:pt idx="308">
                <c:v>26980</c:v>
              </c:pt>
              <c:pt idx="309">
                <c:v>27068</c:v>
              </c:pt>
              <c:pt idx="310">
                <c:v>27155</c:v>
              </c:pt>
              <c:pt idx="311">
                <c:v>27243</c:v>
              </c:pt>
              <c:pt idx="312">
                <c:v>27330</c:v>
              </c:pt>
              <c:pt idx="313">
                <c:v>27418</c:v>
              </c:pt>
              <c:pt idx="314">
                <c:v>27506</c:v>
              </c:pt>
              <c:pt idx="315">
                <c:v>27593</c:v>
              </c:pt>
              <c:pt idx="316">
                <c:v>27681</c:v>
              </c:pt>
              <c:pt idx="317">
                <c:v>27768</c:v>
              </c:pt>
              <c:pt idx="318">
                <c:v>27856</c:v>
              </c:pt>
              <c:pt idx="319">
                <c:v>27944</c:v>
              </c:pt>
              <c:pt idx="320">
                <c:v>28031</c:v>
              </c:pt>
              <c:pt idx="321">
                <c:v>28119</c:v>
              </c:pt>
              <c:pt idx="322">
                <c:v>28206</c:v>
              </c:pt>
              <c:pt idx="323">
                <c:v>28294</c:v>
              </c:pt>
              <c:pt idx="324">
                <c:v>28382</c:v>
              </c:pt>
              <c:pt idx="325">
                <c:v>28469</c:v>
              </c:pt>
              <c:pt idx="326">
                <c:v>28557</c:v>
              </c:pt>
              <c:pt idx="327">
                <c:v>28644</c:v>
              </c:pt>
              <c:pt idx="328">
                <c:v>28732</c:v>
              </c:pt>
              <c:pt idx="329">
                <c:v>28820</c:v>
              </c:pt>
              <c:pt idx="330">
                <c:v>28907</c:v>
              </c:pt>
              <c:pt idx="331">
                <c:v>28995</c:v>
              </c:pt>
              <c:pt idx="332">
                <c:v>29082</c:v>
              </c:pt>
              <c:pt idx="333">
                <c:v>29170</c:v>
              </c:pt>
              <c:pt idx="334">
                <c:v>29258</c:v>
              </c:pt>
              <c:pt idx="335">
                <c:v>29345</c:v>
              </c:pt>
              <c:pt idx="336">
                <c:v>29433</c:v>
              </c:pt>
              <c:pt idx="337">
                <c:v>29520</c:v>
              </c:pt>
              <c:pt idx="338">
                <c:v>29608</c:v>
              </c:pt>
              <c:pt idx="339">
                <c:v>29696</c:v>
              </c:pt>
              <c:pt idx="340">
                <c:v>29783</c:v>
              </c:pt>
              <c:pt idx="341">
                <c:v>29871</c:v>
              </c:pt>
              <c:pt idx="342">
                <c:v>29958</c:v>
              </c:pt>
              <c:pt idx="343">
                <c:v>30046</c:v>
              </c:pt>
              <c:pt idx="344">
                <c:v>30134</c:v>
              </c:pt>
              <c:pt idx="345">
                <c:v>30221</c:v>
              </c:pt>
              <c:pt idx="346">
                <c:v>30309</c:v>
              </c:pt>
              <c:pt idx="347">
                <c:v>30396</c:v>
              </c:pt>
              <c:pt idx="348">
                <c:v>30484</c:v>
              </c:pt>
              <c:pt idx="349">
                <c:v>30572</c:v>
              </c:pt>
              <c:pt idx="350">
                <c:v>30659</c:v>
              </c:pt>
              <c:pt idx="351">
                <c:v>30747</c:v>
              </c:pt>
              <c:pt idx="352">
                <c:v>30834</c:v>
              </c:pt>
              <c:pt idx="353">
                <c:v>30922</c:v>
              </c:pt>
              <c:pt idx="354">
                <c:v>31010</c:v>
              </c:pt>
              <c:pt idx="355">
                <c:v>31097</c:v>
              </c:pt>
              <c:pt idx="356">
                <c:v>31185</c:v>
              </c:pt>
              <c:pt idx="357">
                <c:v>31272</c:v>
              </c:pt>
              <c:pt idx="358">
                <c:v>31360</c:v>
              </c:pt>
              <c:pt idx="359">
                <c:v>31448</c:v>
              </c:pt>
              <c:pt idx="360">
                <c:v>31535</c:v>
              </c:pt>
              <c:pt idx="361">
                <c:v>31623</c:v>
              </c:pt>
              <c:pt idx="362">
                <c:v>31710</c:v>
              </c:pt>
              <c:pt idx="363">
                <c:v>31798</c:v>
              </c:pt>
              <c:pt idx="364">
                <c:v>31885</c:v>
              </c:pt>
              <c:pt idx="365">
                <c:v>31973</c:v>
              </c:pt>
              <c:pt idx="366">
                <c:v>32061</c:v>
              </c:pt>
              <c:pt idx="367">
                <c:v>32148</c:v>
              </c:pt>
              <c:pt idx="368">
                <c:v>32236</c:v>
              </c:pt>
              <c:pt idx="369">
                <c:v>32323</c:v>
              </c:pt>
              <c:pt idx="370">
                <c:v>32411</c:v>
              </c:pt>
              <c:pt idx="371">
                <c:v>32499</c:v>
              </c:pt>
              <c:pt idx="372">
                <c:v>32586</c:v>
              </c:pt>
              <c:pt idx="373">
                <c:v>32674</c:v>
              </c:pt>
              <c:pt idx="374">
                <c:v>32761</c:v>
              </c:pt>
              <c:pt idx="375">
                <c:v>32849</c:v>
              </c:pt>
              <c:pt idx="376">
                <c:v>32937</c:v>
              </c:pt>
              <c:pt idx="377">
                <c:v>33024</c:v>
              </c:pt>
              <c:pt idx="378">
                <c:v>33112</c:v>
              </c:pt>
              <c:pt idx="379">
                <c:v>33199</c:v>
              </c:pt>
              <c:pt idx="380">
                <c:v>33287</c:v>
              </c:pt>
              <c:pt idx="381">
                <c:v>33375</c:v>
              </c:pt>
              <c:pt idx="382">
                <c:v>33462</c:v>
              </c:pt>
              <c:pt idx="383">
                <c:v>33550</c:v>
              </c:pt>
              <c:pt idx="384">
                <c:v>33637</c:v>
              </c:pt>
              <c:pt idx="385">
                <c:v>33725</c:v>
              </c:pt>
              <c:pt idx="386">
                <c:v>33813</c:v>
              </c:pt>
              <c:pt idx="387">
                <c:v>33900</c:v>
              </c:pt>
              <c:pt idx="388">
                <c:v>33988</c:v>
              </c:pt>
              <c:pt idx="389">
                <c:v>34075</c:v>
              </c:pt>
              <c:pt idx="390">
                <c:v>34163</c:v>
              </c:pt>
              <c:pt idx="391">
                <c:v>34251</c:v>
              </c:pt>
              <c:pt idx="392">
                <c:v>34338</c:v>
              </c:pt>
              <c:pt idx="393">
                <c:v>34426</c:v>
              </c:pt>
              <c:pt idx="394">
                <c:v>34513</c:v>
              </c:pt>
              <c:pt idx="395">
                <c:v>34601</c:v>
              </c:pt>
              <c:pt idx="396">
                <c:v>34689</c:v>
              </c:pt>
              <c:pt idx="397">
                <c:v>34776</c:v>
              </c:pt>
              <c:pt idx="398">
                <c:v>34864</c:v>
              </c:pt>
              <c:pt idx="399">
                <c:v>34951</c:v>
              </c:pt>
              <c:pt idx="400">
                <c:v>35039</c:v>
              </c:pt>
            </c:numLit>
          </c:xVal>
          <c:yVal>
            <c:numLit>
              <c:formatCode>General</c:formatCode>
              <c:ptCount val="401"/>
              <c:pt idx="0">
                <c:v>11277.7864600296</c:v>
              </c:pt>
              <c:pt idx="1">
                <c:v>10912.553551205199</c:v>
              </c:pt>
              <c:pt idx="2">
                <c:v>10784.670677514699</c:v>
              </c:pt>
              <c:pt idx="3">
                <c:v>10701.7653564829</c:v>
              </c:pt>
              <c:pt idx="4">
                <c:v>10632.346687688199</c:v>
              </c:pt>
              <c:pt idx="5">
                <c:v>10577.490987142201</c:v>
              </c:pt>
              <c:pt idx="6">
                <c:v>10529.1711674298</c:v>
              </c:pt>
              <c:pt idx="7">
                <c:v>10475.6742129822</c:v>
              </c:pt>
              <c:pt idx="8">
                <c:v>10432.242381140701</c:v>
              </c:pt>
              <c:pt idx="9">
                <c:v>10393.869573411201</c:v>
              </c:pt>
              <c:pt idx="10">
                <c:v>10364.9533279181</c:v>
              </c:pt>
              <c:pt idx="11">
                <c:v>10318.4560102918</c:v>
              </c:pt>
              <c:pt idx="12">
                <c:v>10276.430733189</c:v>
              </c:pt>
              <c:pt idx="13">
                <c:v>10231.8435865051</c:v>
              </c:pt>
              <c:pt idx="14">
                <c:v>10195.408267242799</c:v>
              </c:pt>
              <c:pt idx="15">
                <c:v>10156.502950697701</c:v>
              </c:pt>
              <c:pt idx="16">
                <c:v>10117.2552677889</c:v>
              </c:pt>
              <c:pt idx="17">
                <c:v>10082.557531275101</c:v>
              </c:pt>
              <c:pt idx="18">
                <c:v>10049.204733987501</c:v>
              </c:pt>
              <c:pt idx="19">
                <c:v>10020.2857064575</c:v>
              </c:pt>
              <c:pt idx="20">
                <c:v>9990.2957013650393</c:v>
              </c:pt>
              <c:pt idx="21">
                <c:v>9958.3996417055005</c:v>
              </c:pt>
              <c:pt idx="22">
                <c:v>9932.5630428054701</c:v>
              </c:pt>
              <c:pt idx="23">
                <c:v>9901.9510903377504</c:v>
              </c:pt>
              <c:pt idx="24">
                <c:v>9871.1188298299803</c:v>
              </c:pt>
              <c:pt idx="25">
                <c:v>9837.1450366382305</c:v>
              </c:pt>
              <c:pt idx="26">
                <c:v>9808.7697508229794</c:v>
              </c:pt>
              <c:pt idx="27">
                <c:v>9777.4017572316297</c:v>
              </c:pt>
              <c:pt idx="28">
                <c:v>9747.1183673668093</c:v>
              </c:pt>
              <c:pt idx="29">
                <c:v>9721.3968519049595</c:v>
              </c:pt>
              <c:pt idx="30">
                <c:v>9694.1745634747404</c:v>
              </c:pt>
              <c:pt idx="31">
                <c:v>9664.9881354764693</c:v>
              </c:pt>
              <c:pt idx="32">
                <c:v>9635.6609811028193</c:v>
              </c:pt>
              <c:pt idx="33">
                <c:v>9609.7036926794408</c:v>
              </c:pt>
              <c:pt idx="34">
                <c:v>9579.9959146146794</c:v>
              </c:pt>
              <c:pt idx="35">
                <c:v>9549.7660778318204</c:v>
              </c:pt>
              <c:pt idx="36">
                <c:v>9524.3240364059602</c:v>
              </c:pt>
              <c:pt idx="37">
                <c:v>9501.3486144202107</c:v>
              </c:pt>
              <c:pt idx="38">
                <c:v>9481.0094157054791</c:v>
              </c:pt>
              <c:pt idx="39">
                <c:v>9455.1585780463192</c:v>
              </c:pt>
              <c:pt idx="40">
                <c:v>9435.0211684369096</c:v>
              </c:pt>
              <c:pt idx="41">
                <c:v>9417.1991306825803</c:v>
              </c:pt>
              <c:pt idx="42">
                <c:v>9395.6790472477605</c:v>
              </c:pt>
              <c:pt idx="43">
                <c:v>9375.1188948169092</c:v>
              </c:pt>
              <c:pt idx="44">
                <c:v>9357.3791022873993</c:v>
              </c:pt>
              <c:pt idx="45">
                <c:v>9340.2112961683397</c:v>
              </c:pt>
              <c:pt idx="46">
                <c:v>9320.8594861035708</c:v>
              </c:pt>
              <c:pt idx="47">
                <c:v>9303.7327095731707</c:v>
              </c:pt>
              <c:pt idx="48">
                <c:v>9285.5382275709999</c:v>
              </c:pt>
              <c:pt idx="49">
                <c:v>9269.87911219956</c:v>
              </c:pt>
              <c:pt idx="50">
                <c:v>9254.7906154226494</c:v>
              </c:pt>
              <c:pt idx="51">
                <c:v>9237.9994508780801</c:v>
              </c:pt>
              <c:pt idx="52">
                <c:v>9221.3473692997304</c:v>
              </c:pt>
              <c:pt idx="53">
                <c:v>9206.4566518430693</c:v>
              </c:pt>
              <c:pt idx="54">
                <c:v>9191.8132339386993</c:v>
              </c:pt>
              <c:pt idx="55">
                <c:v>9175.7809709305293</c:v>
              </c:pt>
              <c:pt idx="56">
                <c:v>9159.6972444463809</c:v>
              </c:pt>
              <c:pt idx="57">
                <c:v>9145.5627966646207</c:v>
              </c:pt>
              <c:pt idx="58">
                <c:v>9129.8973814519904</c:v>
              </c:pt>
              <c:pt idx="59">
                <c:v>9111.6392253019094</c:v>
              </c:pt>
              <c:pt idx="60">
                <c:v>9095.4430397769993</c:v>
              </c:pt>
              <c:pt idx="61">
                <c:v>9078.9001530431906</c:v>
              </c:pt>
              <c:pt idx="62">
                <c:v>9063.5091545315208</c:v>
              </c:pt>
              <c:pt idx="63">
                <c:v>9047.3409831866593</c:v>
              </c:pt>
              <c:pt idx="64">
                <c:v>9032.2288347925205</c:v>
              </c:pt>
              <c:pt idx="65">
                <c:v>9015.9462556342296</c:v>
              </c:pt>
              <c:pt idx="66">
                <c:v>9005.7914849399294</c:v>
              </c:pt>
              <c:pt idx="67">
                <c:v>8991.8113162198897</c:v>
              </c:pt>
              <c:pt idx="68">
                <c:v>8978.8476187133801</c:v>
              </c:pt>
              <c:pt idx="69">
                <c:v>8966.7966659384001</c:v>
              </c:pt>
              <c:pt idx="70">
                <c:v>8955.4680458463008</c:v>
              </c:pt>
              <c:pt idx="71">
                <c:v>8941.4480545380902</c:v>
              </c:pt>
              <c:pt idx="72">
                <c:v>8928.5524715628599</c:v>
              </c:pt>
              <c:pt idx="73">
                <c:v>8915.3951170623805</c:v>
              </c:pt>
              <c:pt idx="74">
                <c:v>8900.5205127549107</c:v>
              </c:pt>
              <c:pt idx="75">
                <c:v>8884.5734580036005</c:v>
              </c:pt>
              <c:pt idx="76">
                <c:v>8868.6326817971403</c:v>
              </c:pt>
              <c:pt idx="77">
                <c:v>8851.0497802555601</c:v>
              </c:pt>
              <c:pt idx="78">
                <c:v>8835.5753457722294</c:v>
              </c:pt>
              <c:pt idx="79">
                <c:v>8824.2972747622607</c:v>
              </c:pt>
              <c:pt idx="80">
                <c:v>8813.2484932314492</c:v>
              </c:pt>
              <c:pt idx="81">
                <c:v>8799.2842165110305</c:v>
              </c:pt>
              <c:pt idx="82">
                <c:v>8784.4684956200708</c:v>
              </c:pt>
              <c:pt idx="83">
                <c:v>8771.9143489686303</c:v>
              </c:pt>
              <c:pt idx="84">
                <c:v>8758.4096739901906</c:v>
              </c:pt>
              <c:pt idx="85">
                <c:v>8747.0076337344108</c:v>
              </c:pt>
              <c:pt idx="86">
                <c:v>8735.2016578059192</c:v>
              </c:pt>
              <c:pt idx="87">
                <c:v>8720.7807492555403</c:v>
              </c:pt>
              <c:pt idx="88">
                <c:v>8708.8983372925104</c:v>
              </c:pt>
              <c:pt idx="89">
                <c:v>8696.3365582210699</c:v>
              </c:pt>
              <c:pt idx="90">
                <c:v>8684.0743665529208</c:v>
              </c:pt>
              <c:pt idx="91">
                <c:v>8672.5737640827101</c:v>
              </c:pt>
              <c:pt idx="92">
                <c:v>8658.0977036385393</c:v>
              </c:pt>
              <c:pt idx="93">
                <c:v>8647.3078583864208</c:v>
              </c:pt>
              <c:pt idx="94">
                <c:v>8636.03432735971</c:v>
              </c:pt>
              <c:pt idx="95">
                <c:v>8623.3130905324706</c:v>
              </c:pt>
              <c:pt idx="96">
                <c:v>8612.0330252168005</c:v>
              </c:pt>
              <c:pt idx="97">
                <c:v>8600.5778591998605</c:v>
              </c:pt>
              <c:pt idx="98">
                <c:v>8590.0477790472905</c:v>
              </c:pt>
              <c:pt idx="99">
                <c:v>8576.8246145374997</c:v>
              </c:pt>
              <c:pt idx="100">
                <c:v>8566.1636999291095</c:v>
              </c:pt>
              <c:pt idx="101">
                <c:v>8556.8945867170205</c:v>
              </c:pt>
              <c:pt idx="102">
                <c:v>8544.1832223076799</c:v>
              </c:pt>
              <c:pt idx="103">
                <c:v>8532.4797468774705</c:v>
              </c:pt>
              <c:pt idx="104">
                <c:v>8523.27656704533</c:v>
              </c:pt>
              <c:pt idx="105">
                <c:v>8512.1757123793905</c:v>
              </c:pt>
              <c:pt idx="106">
                <c:v>8500.7935567890709</c:v>
              </c:pt>
              <c:pt idx="107">
                <c:v>8489.5252217149391</c:v>
              </c:pt>
              <c:pt idx="108">
                <c:v>8476.8585787516404</c:v>
              </c:pt>
              <c:pt idx="109">
                <c:v>8466.3366761323196</c:v>
              </c:pt>
              <c:pt idx="110">
                <c:v>8455.7788735713002</c:v>
              </c:pt>
              <c:pt idx="111">
                <c:v>8444.6723398439208</c:v>
              </c:pt>
              <c:pt idx="112">
                <c:v>8435.6078695208998</c:v>
              </c:pt>
              <c:pt idx="113">
                <c:v>8426.3727740945506</c:v>
              </c:pt>
              <c:pt idx="114">
                <c:v>8416.4804631910902</c:v>
              </c:pt>
              <c:pt idx="115">
                <c:v>8408.4095047646497</c:v>
              </c:pt>
              <c:pt idx="116">
                <c:v>8397.8691890743594</c:v>
              </c:pt>
              <c:pt idx="117">
                <c:v>8388.3582247567592</c:v>
              </c:pt>
              <c:pt idx="118">
                <c:v>8378.6115924078094</c:v>
              </c:pt>
              <c:pt idx="119">
                <c:v>8367.5665276441905</c:v>
              </c:pt>
              <c:pt idx="120">
                <c:v>8358.2536941904309</c:v>
              </c:pt>
              <c:pt idx="121">
                <c:v>8349.0108284697399</c:v>
              </c:pt>
              <c:pt idx="122">
                <c:v>8340.4805339789109</c:v>
              </c:pt>
              <c:pt idx="123">
                <c:v>8326.5338737453494</c:v>
              </c:pt>
              <c:pt idx="124">
                <c:v>8316.2435666123401</c:v>
              </c:pt>
              <c:pt idx="125">
                <c:v>8309.0170678079903</c:v>
              </c:pt>
              <c:pt idx="126">
                <c:v>8296.8766833111004</c:v>
              </c:pt>
              <c:pt idx="127">
                <c:v>8285.3730655436793</c:v>
              </c:pt>
              <c:pt idx="128">
                <c:v>8275.4458003078307</c:v>
              </c:pt>
              <c:pt idx="129">
                <c:v>8266.8118919007593</c:v>
              </c:pt>
              <c:pt idx="130">
                <c:v>8256.5557189766296</c:v>
              </c:pt>
              <c:pt idx="131">
                <c:v>8248.3827389704693</c:v>
              </c:pt>
              <c:pt idx="132">
                <c:v>8237.6769882112294</c:v>
              </c:pt>
              <c:pt idx="133">
                <c:v>8225.7680300658594</c:v>
              </c:pt>
              <c:pt idx="134">
                <c:v>8216.6305465154692</c:v>
              </c:pt>
              <c:pt idx="135">
                <c:v>8209.3189960558593</c:v>
              </c:pt>
              <c:pt idx="136">
                <c:v>8198.9876955264299</c:v>
              </c:pt>
              <c:pt idx="137">
                <c:v>8189.8420360555501</c:v>
              </c:pt>
              <c:pt idx="138">
                <c:v>8180.6422423931699</c:v>
              </c:pt>
              <c:pt idx="139">
                <c:v>8170.2795054134604</c:v>
              </c:pt>
              <c:pt idx="140">
                <c:v>8157.7551636184098</c:v>
              </c:pt>
              <c:pt idx="141">
                <c:v>8147.5114541984603</c:v>
              </c:pt>
              <c:pt idx="142">
                <c:v>8136.3320690013597</c:v>
              </c:pt>
              <c:pt idx="143">
                <c:v>8129.0582971849899</c:v>
              </c:pt>
              <c:pt idx="144">
                <c:v>8120.6165866501196</c:v>
              </c:pt>
              <c:pt idx="145">
                <c:v>8110.5713752340798</c:v>
              </c:pt>
              <c:pt idx="146">
                <c:v>8100.3057171035398</c:v>
              </c:pt>
              <c:pt idx="147">
                <c:v>8089.5316526044599</c:v>
              </c:pt>
              <c:pt idx="148">
                <c:v>8081.2884972595302</c:v>
              </c:pt>
              <c:pt idx="149">
                <c:v>8071.2257753725899</c:v>
              </c:pt>
              <c:pt idx="150">
                <c:v>8061.6015437884098</c:v>
              </c:pt>
              <c:pt idx="151">
                <c:v>8052.9083510085102</c:v>
              </c:pt>
              <c:pt idx="152">
                <c:v>8043.6620319232497</c:v>
              </c:pt>
              <c:pt idx="153">
                <c:v>8034.61853191097</c:v>
              </c:pt>
              <c:pt idx="154">
                <c:v>8024.4098206727303</c:v>
              </c:pt>
              <c:pt idx="155">
                <c:v>8014.4212896341196</c:v>
              </c:pt>
              <c:pt idx="156">
                <c:v>8004.6892788142604</c:v>
              </c:pt>
              <c:pt idx="157">
                <c:v>7994.2869936022598</c:v>
              </c:pt>
              <c:pt idx="158">
                <c:v>7982.8678635551396</c:v>
              </c:pt>
              <c:pt idx="159">
                <c:v>7974.2562200217199</c:v>
              </c:pt>
              <c:pt idx="160">
                <c:v>7964.7496116278098</c:v>
              </c:pt>
              <c:pt idx="161">
                <c:v>7953.9697717014096</c:v>
              </c:pt>
              <c:pt idx="162">
                <c:v>7943.4949233112802</c:v>
              </c:pt>
              <c:pt idx="163">
                <c:v>7934.0548752512004</c:v>
              </c:pt>
              <c:pt idx="164">
                <c:v>7922.3584281825897</c:v>
              </c:pt>
              <c:pt idx="165">
                <c:v>7912.31995614477</c:v>
              </c:pt>
              <c:pt idx="166">
                <c:v>7900.6076278411401</c:v>
              </c:pt>
              <c:pt idx="167">
                <c:v>7890.3201121606699</c:v>
              </c:pt>
              <c:pt idx="168">
                <c:v>7878.0246879256702</c:v>
              </c:pt>
              <c:pt idx="169">
                <c:v>7866.3050098282702</c:v>
              </c:pt>
              <c:pt idx="170">
                <c:v>7856.4699504358496</c:v>
              </c:pt>
              <c:pt idx="171">
                <c:v>7847.1761566180203</c:v>
              </c:pt>
              <c:pt idx="172">
                <c:v>7838.8449175735996</c:v>
              </c:pt>
              <c:pt idx="173">
                <c:v>7829.8235834029701</c:v>
              </c:pt>
              <c:pt idx="174">
                <c:v>7820.2290197059701</c:v>
              </c:pt>
              <c:pt idx="175">
                <c:v>7809.2754751215798</c:v>
              </c:pt>
              <c:pt idx="176">
                <c:v>7798.1048081358304</c:v>
              </c:pt>
              <c:pt idx="177">
                <c:v>7787.7772180705897</c:v>
              </c:pt>
              <c:pt idx="178">
                <c:v>7777.4970423444602</c:v>
              </c:pt>
              <c:pt idx="179">
                <c:v>7767.6755296604697</c:v>
              </c:pt>
              <c:pt idx="180">
                <c:v>7756.6874964333701</c:v>
              </c:pt>
              <c:pt idx="181">
                <c:v>7745.9225881559496</c:v>
              </c:pt>
              <c:pt idx="182">
                <c:v>7736.7429197717702</c:v>
              </c:pt>
              <c:pt idx="183">
                <c:v>7726.0350929864899</c:v>
              </c:pt>
              <c:pt idx="184">
                <c:v>7715.6890074290504</c:v>
              </c:pt>
              <c:pt idx="185">
                <c:v>7704.3415148448603</c:v>
              </c:pt>
              <c:pt idx="186">
                <c:v>7693.6091237165201</c:v>
              </c:pt>
              <c:pt idx="187">
                <c:v>7684.2449934349597</c:v>
              </c:pt>
              <c:pt idx="188">
                <c:v>7674.0162279210499</c:v>
              </c:pt>
              <c:pt idx="189">
                <c:v>7661.6025190149103</c:v>
              </c:pt>
              <c:pt idx="190">
                <c:v>7649.3822207925105</c:v>
              </c:pt>
              <c:pt idx="191">
                <c:v>7638.9344232117801</c:v>
              </c:pt>
              <c:pt idx="192">
                <c:v>7630.0563204605996</c:v>
              </c:pt>
              <c:pt idx="193">
                <c:v>7620.2979642813798</c:v>
              </c:pt>
              <c:pt idx="194">
                <c:v>7610.0978295237701</c:v>
              </c:pt>
              <c:pt idx="195">
                <c:v>7599.7501215454304</c:v>
              </c:pt>
              <c:pt idx="196">
                <c:v>7590.9105154766903</c:v>
              </c:pt>
              <c:pt idx="197">
                <c:v>7580.4457529716001</c:v>
              </c:pt>
              <c:pt idx="198">
                <c:v>7570.9187532223004</c:v>
              </c:pt>
              <c:pt idx="199">
                <c:v>7560.7679158502997</c:v>
              </c:pt>
              <c:pt idx="200">
                <c:v>7550.6378209896502</c:v>
              </c:pt>
              <c:pt idx="201">
                <c:v>7538.6893145153999</c:v>
              </c:pt>
              <c:pt idx="202">
                <c:v>7527.4337459865901</c:v>
              </c:pt>
              <c:pt idx="203">
                <c:v>7517.77813239854</c:v>
              </c:pt>
              <c:pt idx="204">
                <c:v>7508.0230670109404</c:v>
              </c:pt>
              <c:pt idx="205">
                <c:v>7499.9873702187997</c:v>
              </c:pt>
              <c:pt idx="206">
                <c:v>7489.7091967255301</c:v>
              </c:pt>
              <c:pt idx="207">
                <c:v>7480.0118564895001</c:v>
              </c:pt>
              <c:pt idx="208">
                <c:v>7469.0573709983701</c:v>
              </c:pt>
              <c:pt idx="209">
                <c:v>7459.9407927455404</c:v>
              </c:pt>
              <c:pt idx="210">
                <c:v>7449.7994386781702</c:v>
              </c:pt>
              <c:pt idx="211">
                <c:v>7439.4500760058099</c:v>
              </c:pt>
              <c:pt idx="212">
                <c:v>7427.5529314677697</c:v>
              </c:pt>
              <c:pt idx="213">
                <c:v>7417.7408334743304</c:v>
              </c:pt>
              <c:pt idx="214">
                <c:v>7407.0573631320904</c:v>
              </c:pt>
              <c:pt idx="215">
                <c:v>7398.8755405431102</c:v>
              </c:pt>
              <c:pt idx="216">
                <c:v>7388.7298322534198</c:v>
              </c:pt>
              <c:pt idx="217">
                <c:v>7378.5712318202604</c:v>
              </c:pt>
              <c:pt idx="218">
                <c:v>7367.9202561062702</c:v>
              </c:pt>
              <c:pt idx="219">
                <c:v>7357.2079945098603</c:v>
              </c:pt>
              <c:pt idx="220">
                <c:v>7348.1709702732196</c:v>
              </c:pt>
              <c:pt idx="221">
                <c:v>7338.1387188766803</c:v>
              </c:pt>
              <c:pt idx="222">
                <c:v>7326.2340406906897</c:v>
              </c:pt>
              <c:pt idx="223">
                <c:v>7317.00279705517</c:v>
              </c:pt>
              <c:pt idx="224">
                <c:v>7305.2986076822699</c:v>
              </c:pt>
              <c:pt idx="225">
                <c:v>7295.4474832429496</c:v>
              </c:pt>
              <c:pt idx="226">
                <c:v>7285.8493374686996</c:v>
              </c:pt>
              <c:pt idx="227">
                <c:v>7275.7755377317399</c:v>
              </c:pt>
              <c:pt idx="228">
                <c:v>7264.8228691638096</c:v>
              </c:pt>
              <c:pt idx="229">
                <c:v>7254.4070203515403</c:v>
              </c:pt>
              <c:pt idx="230">
                <c:v>7244.7712310987499</c:v>
              </c:pt>
              <c:pt idx="231">
                <c:v>7233.2993056403102</c:v>
              </c:pt>
              <c:pt idx="232">
                <c:v>7222.8855003718199</c:v>
              </c:pt>
              <c:pt idx="233">
                <c:v>7211.6880468007803</c:v>
              </c:pt>
              <c:pt idx="234">
                <c:v>7200.8927866981403</c:v>
              </c:pt>
              <c:pt idx="235">
                <c:v>7189.6223468140697</c:v>
              </c:pt>
              <c:pt idx="236">
                <c:v>7177.3300276314503</c:v>
              </c:pt>
              <c:pt idx="237">
                <c:v>7166.75399634721</c:v>
              </c:pt>
              <c:pt idx="238">
                <c:v>7157.5054635809402</c:v>
              </c:pt>
              <c:pt idx="239">
                <c:v>7149.1808104264901</c:v>
              </c:pt>
              <c:pt idx="240">
                <c:v>7138.2486135059999</c:v>
              </c:pt>
              <c:pt idx="241">
                <c:v>7127.3473015763002</c:v>
              </c:pt>
              <c:pt idx="242">
                <c:v>7115.5730739374703</c:v>
              </c:pt>
              <c:pt idx="243">
                <c:v>7103.8809358723602</c:v>
              </c:pt>
              <c:pt idx="244">
                <c:v>7090.7443808545704</c:v>
              </c:pt>
              <c:pt idx="245">
                <c:v>7079.6692489279603</c:v>
              </c:pt>
              <c:pt idx="246">
                <c:v>7070.5765297315702</c:v>
              </c:pt>
              <c:pt idx="247">
                <c:v>7059.7426047669196</c:v>
              </c:pt>
              <c:pt idx="248">
                <c:v>7049.2414470063804</c:v>
              </c:pt>
              <c:pt idx="249">
                <c:v>7038.8214504387497</c:v>
              </c:pt>
              <c:pt idx="250">
                <c:v>7030.7855816991796</c:v>
              </c:pt>
              <c:pt idx="251">
                <c:v>7020.4626307327298</c:v>
              </c:pt>
              <c:pt idx="252">
                <c:v>7011.0501087561197</c:v>
              </c:pt>
              <c:pt idx="253">
                <c:v>7000.68996155486</c:v>
              </c:pt>
              <c:pt idx="254">
                <c:v>6991.7105786164102</c:v>
              </c:pt>
              <c:pt idx="255">
                <c:v>6977.8910429490998</c:v>
              </c:pt>
              <c:pt idx="256">
                <c:v>6967.5028137486997</c:v>
              </c:pt>
              <c:pt idx="257">
                <c:v>6955.3380131624099</c:v>
              </c:pt>
              <c:pt idx="258">
                <c:v>6947.0355012045502</c:v>
              </c:pt>
              <c:pt idx="259">
                <c:v>6934.9058761338902</c:v>
              </c:pt>
              <c:pt idx="260">
                <c:v>6923.9923197894004</c:v>
              </c:pt>
              <c:pt idx="261">
                <c:v>6915.1537497345798</c:v>
              </c:pt>
              <c:pt idx="262">
                <c:v>6904.7991633924903</c:v>
              </c:pt>
              <c:pt idx="263">
                <c:v>6894.6176632221504</c:v>
              </c:pt>
              <c:pt idx="264">
                <c:v>6884.6130870976303</c:v>
              </c:pt>
              <c:pt idx="265">
                <c:v>6875.9494437905496</c:v>
              </c:pt>
              <c:pt idx="266">
                <c:v>6864.5014074251203</c:v>
              </c:pt>
              <c:pt idx="267">
                <c:v>6852.62781274197</c:v>
              </c:pt>
              <c:pt idx="268">
                <c:v>6843.4738421236898</c:v>
              </c:pt>
              <c:pt idx="269">
                <c:v>6833.8185737486001</c:v>
              </c:pt>
              <c:pt idx="270">
                <c:v>6821.1523637296395</c:v>
              </c:pt>
              <c:pt idx="271">
                <c:v>6810.5775071105099</c:v>
              </c:pt>
              <c:pt idx="272">
                <c:v>6800.7014921239197</c:v>
              </c:pt>
              <c:pt idx="273">
                <c:v>6789.0443699518601</c:v>
              </c:pt>
              <c:pt idx="274">
                <c:v>6778.3051841462802</c:v>
              </c:pt>
              <c:pt idx="275">
                <c:v>6768.0963464947999</c:v>
              </c:pt>
              <c:pt idx="276">
                <c:v>6760.7494036888102</c:v>
              </c:pt>
              <c:pt idx="277">
                <c:v>6749.8622973129904</c:v>
              </c:pt>
              <c:pt idx="278">
                <c:v>6741.1229134649002</c:v>
              </c:pt>
              <c:pt idx="279">
                <c:v>6727.6593525212002</c:v>
              </c:pt>
              <c:pt idx="280">
                <c:v>6716.5169328407001</c:v>
              </c:pt>
              <c:pt idx="281">
                <c:v>6704.0780526773697</c:v>
              </c:pt>
              <c:pt idx="282">
                <c:v>6693.1124068999197</c:v>
              </c:pt>
              <c:pt idx="283">
                <c:v>6682.6203742958696</c:v>
              </c:pt>
              <c:pt idx="284">
                <c:v>6672.3759169816503</c:v>
              </c:pt>
              <c:pt idx="285">
                <c:v>6662.8252512057798</c:v>
              </c:pt>
              <c:pt idx="286">
                <c:v>6651.9327736862397</c:v>
              </c:pt>
              <c:pt idx="287">
                <c:v>6643.5317300218903</c:v>
              </c:pt>
              <c:pt idx="288">
                <c:v>6632.0949960552698</c:v>
              </c:pt>
              <c:pt idx="289">
                <c:v>6621.6696102013802</c:v>
              </c:pt>
              <c:pt idx="290">
                <c:v>6609.9234234811001</c:v>
              </c:pt>
              <c:pt idx="291">
                <c:v>6599.9047021489996</c:v>
              </c:pt>
              <c:pt idx="292">
                <c:v>6590.1559130244104</c:v>
              </c:pt>
              <c:pt idx="293">
                <c:v>6577.8301744115997</c:v>
              </c:pt>
              <c:pt idx="294">
                <c:v>6566.9735088891002</c:v>
              </c:pt>
              <c:pt idx="295">
                <c:v>6555.5120969715099</c:v>
              </c:pt>
              <c:pt idx="296">
                <c:v>6544.1714484095701</c:v>
              </c:pt>
              <c:pt idx="297">
                <c:v>6534.6734036307698</c:v>
              </c:pt>
              <c:pt idx="298">
                <c:v>6521.4602373283196</c:v>
              </c:pt>
              <c:pt idx="299">
                <c:v>6509.9580830834602</c:v>
              </c:pt>
              <c:pt idx="300">
                <c:v>6495.4153045152998</c:v>
              </c:pt>
              <c:pt idx="301">
                <c:v>6483.6808301062802</c:v>
              </c:pt>
              <c:pt idx="302">
                <c:v>6470.4613135435102</c:v>
              </c:pt>
              <c:pt idx="303">
                <c:v>6455.5275837190902</c:v>
              </c:pt>
              <c:pt idx="304">
                <c:v>6445.2347491580404</c:v>
              </c:pt>
              <c:pt idx="305">
                <c:v>6434.1110041120901</c:v>
              </c:pt>
              <c:pt idx="306">
                <c:v>6423.9135806663298</c:v>
              </c:pt>
              <c:pt idx="307">
                <c:v>6412.9444381843396</c:v>
              </c:pt>
              <c:pt idx="308">
                <c:v>6402.1735705917299</c:v>
              </c:pt>
              <c:pt idx="309">
                <c:v>6391.8905376289604</c:v>
              </c:pt>
              <c:pt idx="310">
                <c:v>6381.1641104017699</c:v>
              </c:pt>
              <c:pt idx="311">
                <c:v>6368.3745893581199</c:v>
              </c:pt>
              <c:pt idx="312">
                <c:v>6353.8398895581504</c:v>
              </c:pt>
              <c:pt idx="313">
                <c:v>6339.4637389578402</c:v>
              </c:pt>
              <c:pt idx="314">
                <c:v>6328.2428465253497</c:v>
              </c:pt>
              <c:pt idx="315">
                <c:v>6316.7125021207103</c:v>
              </c:pt>
              <c:pt idx="316">
                <c:v>6304.0740089078099</c:v>
              </c:pt>
              <c:pt idx="317">
                <c:v>6293.4757264443697</c:v>
              </c:pt>
              <c:pt idx="318">
                <c:v>6280.2246939282304</c:v>
              </c:pt>
              <c:pt idx="319">
                <c:v>6267.1134001548598</c:v>
              </c:pt>
              <c:pt idx="320">
                <c:v>6254.2834446321003</c:v>
              </c:pt>
              <c:pt idx="321">
                <c:v>6244.82764055809</c:v>
              </c:pt>
              <c:pt idx="322">
                <c:v>6232.3886526120696</c:v>
              </c:pt>
              <c:pt idx="323">
                <c:v>6221.32269952154</c:v>
              </c:pt>
              <c:pt idx="324">
                <c:v>6210.0958336064596</c:v>
              </c:pt>
              <c:pt idx="325">
                <c:v>6200.2629433507</c:v>
              </c:pt>
              <c:pt idx="326">
                <c:v>6188.0714469722197</c:v>
              </c:pt>
              <c:pt idx="327">
                <c:v>6178.9851473365597</c:v>
              </c:pt>
              <c:pt idx="328">
                <c:v>6167.9284711447399</c:v>
              </c:pt>
              <c:pt idx="329">
                <c:v>6156.9239022337797</c:v>
              </c:pt>
              <c:pt idx="330">
                <c:v>6145.1721270601302</c:v>
              </c:pt>
              <c:pt idx="331">
                <c:v>6134.1587560852004</c:v>
              </c:pt>
              <c:pt idx="332">
                <c:v>6123.4643308668201</c:v>
              </c:pt>
              <c:pt idx="333">
                <c:v>6111.59541363874</c:v>
              </c:pt>
              <c:pt idx="334">
                <c:v>6097.4270359566399</c:v>
              </c:pt>
              <c:pt idx="335">
                <c:v>6084.5426880177201</c:v>
              </c:pt>
              <c:pt idx="336">
                <c:v>6074.2070619755896</c:v>
              </c:pt>
              <c:pt idx="337">
                <c:v>6063.2650604500795</c:v>
              </c:pt>
              <c:pt idx="338">
                <c:v>6052.0993116621403</c:v>
              </c:pt>
              <c:pt idx="339">
                <c:v>6040.9829956047997</c:v>
              </c:pt>
              <c:pt idx="340">
                <c:v>6028.8388405124597</c:v>
              </c:pt>
              <c:pt idx="341">
                <c:v>6015.9149884631897</c:v>
              </c:pt>
              <c:pt idx="342">
                <c:v>6003.8613663823498</c:v>
              </c:pt>
              <c:pt idx="343">
                <c:v>5993.0057390161301</c:v>
              </c:pt>
              <c:pt idx="344">
                <c:v>5984.1841841794803</c:v>
              </c:pt>
              <c:pt idx="345">
                <c:v>5968.2172862258703</c:v>
              </c:pt>
              <c:pt idx="346">
                <c:v>5955.8846266361998</c:v>
              </c:pt>
              <c:pt idx="347">
                <c:v>5945.7853994432899</c:v>
              </c:pt>
              <c:pt idx="348">
                <c:v>5933.9776568470597</c:v>
              </c:pt>
              <c:pt idx="349">
                <c:v>5922.2626935356402</c:v>
              </c:pt>
              <c:pt idx="350">
                <c:v>5912.78291640926</c:v>
              </c:pt>
              <c:pt idx="351">
                <c:v>5899.3956769318702</c:v>
              </c:pt>
              <c:pt idx="352">
                <c:v>5887.1358867191802</c:v>
              </c:pt>
              <c:pt idx="353">
                <c:v>5871.6418295044195</c:v>
              </c:pt>
              <c:pt idx="354">
                <c:v>5859.8208187520104</c:v>
              </c:pt>
              <c:pt idx="355">
                <c:v>5847.0567628005701</c:v>
              </c:pt>
              <c:pt idx="356">
                <c:v>5834.4830555212802</c:v>
              </c:pt>
              <c:pt idx="357">
                <c:v>5820.63435676884</c:v>
              </c:pt>
              <c:pt idx="358">
                <c:v>5808.9005126727398</c:v>
              </c:pt>
              <c:pt idx="359">
                <c:v>5794.3240403036998</c:v>
              </c:pt>
              <c:pt idx="360">
                <c:v>5782.5840105854504</c:v>
              </c:pt>
              <c:pt idx="361">
                <c:v>5772.18758399126</c:v>
              </c:pt>
              <c:pt idx="362">
                <c:v>5759.83107647815</c:v>
              </c:pt>
              <c:pt idx="363">
                <c:v>5745.88390555764</c:v>
              </c:pt>
              <c:pt idx="364">
                <c:v>5731.5541928221601</c:v>
              </c:pt>
              <c:pt idx="365">
                <c:v>5715.8985171463601</c:v>
              </c:pt>
              <c:pt idx="366">
                <c:v>5701.2371418271596</c:v>
              </c:pt>
              <c:pt idx="367">
                <c:v>5685.3529968493704</c:v>
              </c:pt>
              <c:pt idx="368">
                <c:v>5667.9181805998096</c:v>
              </c:pt>
              <c:pt idx="369">
                <c:v>5650.0914278167802</c:v>
              </c:pt>
              <c:pt idx="370">
                <c:v>5630.4860597422003</c:v>
              </c:pt>
              <c:pt idx="371">
                <c:v>5610.8763981083002</c:v>
              </c:pt>
              <c:pt idx="372">
                <c:v>5590.7688861249098</c:v>
              </c:pt>
              <c:pt idx="373">
                <c:v>5571.7737878779199</c:v>
              </c:pt>
              <c:pt idx="374">
                <c:v>5553.8495680304304</c:v>
              </c:pt>
              <c:pt idx="375">
                <c:v>5536.0280855623296</c:v>
              </c:pt>
              <c:pt idx="376">
                <c:v>5515.6543040919396</c:v>
              </c:pt>
              <c:pt idx="377">
                <c:v>5491.6461878474702</c:v>
              </c:pt>
              <c:pt idx="378">
                <c:v>5468.9876155500197</c:v>
              </c:pt>
              <c:pt idx="379">
                <c:v>5445.7919182054002</c:v>
              </c:pt>
              <c:pt idx="380">
                <c:v>5419.2903089703404</c:v>
              </c:pt>
              <c:pt idx="381">
                <c:v>5392.2412459096704</c:v>
              </c:pt>
              <c:pt idx="382">
                <c:v>5363.8659236070398</c:v>
              </c:pt>
              <c:pt idx="383">
                <c:v>5330.4856145021304</c:v>
              </c:pt>
              <c:pt idx="384">
                <c:v>5304.1346632655604</c:v>
              </c:pt>
              <c:pt idx="385">
                <c:v>5275.0033124320498</c:v>
              </c:pt>
              <c:pt idx="386">
                <c:v>5241.5856467077901</c:v>
              </c:pt>
              <c:pt idx="387">
                <c:v>5215.38108652761</c:v>
              </c:pt>
              <c:pt idx="388">
                <c:v>5180.6578961822397</c:v>
              </c:pt>
              <c:pt idx="389">
                <c:v>5154.4298130387297</c:v>
              </c:pt>
              <c:pt idx="390">
                <c:v>5123.96998173261</c:v>
              </c:pt>
              <c:pt idx="391">
                <c:v>5092.3920811911503</c:v>
              </c:pt>
              <c:pt idx="392">
                <c:v>5054.3041478920904</c:v>
              </c:pt>
              <c:pt idx="393">
                <c:v>5014.8546211379498</c:v>
              </c:pt>
              <c:pt idx="394">
                <c:v>4975.1345376319896</c:v>
              </c:pt>
              <c:pt idx="395">
                <c:v>4938.2653902149796</c:v>
              </c:pt>
              <c:pt idx="396">
                <c:v>4912.5043408165202</c:v>
              </c:pt>
              <c:pt idx="397">
                <c:v>4878.1380145158701</c:v>
              </c:pt>
              <c:pt idx="398">
                <c:v>4833.97908498576</c:v>
              </c:pt>
              <c:pt idx="399">
                <c:v>4712.0852312998004</c:v>
              </c:pt>
              <c:pt idx="400">
                <c:v>4521.6309076461303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0-9556-4EFC-ACB9-B072E3C897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0822272"/>
        <c:axId val="170844928"/>
      </c:scatterChart>
      <c:valAx>
        <c:axId val="170822272"/>
        <c:scaling>
          <c:orientation val="minMax"/>
          <c:max val="3510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900" b="0"/>
                </a:pPr>
                <a:r>
                  <a:rPr lang="cs-CZ" sz="900" b="0"/>
                  <a:t>Čtvrth</a:t>
                </a:r>
                <a:r>
                  <a:rPr lang="en-US" sz="900" b="0"/>
                  <a:t>od</a:t>
                </a:r>
                <a:r>
                  <a:rPr lang="cs-CZ" sz="900" b="0"/>
                  <a:t>iny</a:t>
                </a:r>
                <a:r>
                  <a:rPr lang="cs-CZ" sz="900" b="0" baseline="0"/>
                  <a:t> časového fondu od začátku roku</a:t>
                </a:r>
                <a:endParaRPr lang="en-US" sz="900" b="0"/>
              </a:p>
            </c:rich>
          </c:tx>
          <c:layout>
            <c:manualLayout>
              <c:xMode val="edge"/>
              <c:yMode val="edge"/>
              <c:x val="9.8657264957264956E-2"/>
              <c:y val="0.82948641320825001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70844928"/>
        <c:crosses val="autoZero"/>
        <c:crossBetween val="midCat"/>
        <c:majorUnit val="5000"/>
      </c:valAx>
      <c:valAx>
        <c:axId val="170844928"/>
        <c:scaling>
          <c:orientation val="minMax"/>
          <c:max val="14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70822272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chemeClr val="accent1"/>
                </a:solidFill>
              </a:defRPr>
            </a:pPr>
            <a:r>
              <a:rPr lang="en-US" sz="1000">
                <a:solidFill>
                  <a:schemeClr val="accent1"/>
                </a:solidFill>
              </a:rPr>
              <a:t>Bilance fyzi</a:t>
            </a:r>
            <a:r>
              <a:rPr lang="cs-CZ" sz="1000">
                <a:solidFill>
                  <a:schemeClr val="accent1"/>
                </a:solidFill>
              </a:rPr>
              <a:t>ckých</a:t>
            </a:r>
            <a:r>
              <a:rPr lang="en-US" sz="1000">
                <a:solidFill>
                  <a:schemeClr val="accent1"/>
                </a:solidFill>
              </a:rPr>
              <a:t> toků v rámci PS (</a:t>
            </a:r>
            <a:r>
              <a:rPr lang="cs-CZ" sz="1000">
                <a:solidFill>
                  <a:schemeClr val="accent1"/>
                </a:solidFill>
              </a:rPr>
              <a:t>T</a:t>
            </a:r>
            <a:r>
              <a:rPr lang="en-US" sz="1000">
                <a:solidFill>
                  <a:schemeClr val="accent1"/>
                </a:solidFill>
              </a:rPr>
              <a:t>Wh)</a:t>
            </a:r>
          </a:p>
        </c:rich>
      </c:tx>
      <c:layout>
        <c:manualLayout>
          <c:xMode val="edge"/>
          <c:yMode val="edge"/>
          <c:x val="1.0839099657997311E-3"/>
          <c:y val="1.340030864197530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2.9346803347694746E-2"/>
          <c:y val="0.12623580246913579"/>
          <c:w val="0.70300766028873996"/>
          <c:h val="0.7985117283950616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'6.5'!$A$7</c:f>
              <c:strCache>
                <c:ptCount val="1"/>
                <c:pt idx="0">
                  <c:v>Dodávka elektřiny od výrobců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'6.5'!$B$7:$M$7</c:f>
              <c:numCache>
                <c:formatCode>#\ ##0.0</c:formatCode>
                <c:ptCount val="12"/>
                <c:pt idx="0">
                  <c:v>5078.8429999999998</c:v>
                </c:pt>
                <c:pt idx="1">
                  <c:v>4424.9449999999997</c:v>
                </c:pt>
                <c:pt idx="2">
                  <c:v>4210.8440000000001</c:v>
                </c:pt>
                <c:pt idx="3">
                  <c:v>3766.5050000000001</c:v>
                </c:pt>
                <c:pt idx="4">
                  <c:v>3038.194</c:v>
                </c:pt>
                <c:pt idx="5">
                  <c:v>3388.4290000000001</c:v>
                </c:pt>
                <c:pt idx="6">
                  <c:v>3766.9929999999999</c:v>
                </c:pt>
                <c:pt idx="7">
                  <c:v>4053.4949999999999</c:v>
                </c:pt>
                <c:pt idx="8">
                  <c:v>3762.0749999999998</c:v>
                </c:pt>
                <c:pt idx="9">
                  <c:v>4490.4920000000002</c:v>
                </c:pt>
                <c:pt idx="10">
                  <c:v>4441.3389999999999</c:v>
                </c:pt>
                <c:pt idx="11">
                  <c:v>4483.8599999999997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E2-453C-AFD2-5D4143EABD48}"/>
            </c:ext>
          </c:extLst>
        </c:ser>
        <c:ser>
          <c:idx val="1"/>
          <c:order val="1"/>
          <c:tx>
            <c:strRef>
              <c:f>'6.5'!$A$8</c:f>
              <c:strCache>
                <c:ptCount val="1"/>
                <c:pt idx="0">
                  <c:v>Dodávka elektřiny ze sítí RDS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val>
            <c:numRef>
              <c:f>'6.5'!$B$8:$M$8</c:f>
              <c:numCache>
                <c:formatCode>#\ ##0.0</c:formatCode>
                <c:ptCount val="12"/>
                <c:pt idx="0">
                  <c:v>28.306999999999999</c:v>
                </c:pt>
                <c:pt idx="1">
                  <c:v>24.446000000000002</c:v>
                </c:pt>
                <c:pt idx="2">
                  <c:v>22.202000000000002</c:v>
                </c:pt>
                <c:pt idx="3">
                  <c:v>41.929000000000002</c:v>
                </c:pt>
                <c:pt idx="4">
                  <c:v>23.594999999999999</c:v>
                </c:pt>
                <c:pt idx="5">
                  <c:v>26.131</c:v>
                </c:pt>
                <c:pt idx="6">
                  <c:v>27.565999999999999</c:v>
                </c:pt>
                <c:pt idx="7">
                  <c:v>28.715</c:v>
                </c:pt>
                <c:pt idx="8">
                  <c:v>47.694000000000003</c:v>
                </c:pt>
                <c:pt idx="9">
                  <c:v>29.209</c:v>
                </c:pt>
                <c:pt idx="10">
                  <c:v>13.76</c:v>
                </c:pt>
                <c:pt idx="11">
                  <c:v>15.933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E2-453C-AFD2-5D4143EABD48}"/>
            </c:ext>
          </c:extLst>
        </c:ser>
        <c:ser>
          <c:idx val="2"/>
          <c:order val="2"/>
          <c:tx>
            <c:strRef>
              <c:f>'6.5'!$A$9</c:f>
              <c:strCache>
                <c:ptCount val="1"/>
                <c:pt idx="0">
                  <c:v>Import elektřiny (dodávka ze zahraničí)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val>
            <c:numRef>
              <c:f>'6.5'!$B$9:$M$9</c:f>
              <c:numCache>
                <c:formatCode>#\ ##0.0</c:formatCode>
                <c:ptCount val="12"/>
                <c:pt idx="0">
                  <c:v>1529.136</c:v>
                </c:pt>
                <c:pt idx="1">
                  <c:v>1220.922</c:v>
                </c:pt>
                <c:pt idx="2">
                  <c:v>1050.7940000000001</c:v>
                </c:pt>
                <c:pt idx="3">
                  <c:v>1048.4829999999999</c:v>
                </c:pt>
                <c:pt idx="4">
                  <c:v>1033.0719999999999</c:v>
                </c:pt>
                <c:pt idx="5">
                  <c:v>819.91700000000003</c:v>
                </c:pt>
                <c:pt idx="6">
                  <c:v>938.69100000000003</c:v>
                </c:pt>
                <c:pt idx="7">
                  <c:v>864.25400000000002</c:v>
                </c:pt>
                <c:pt idx="8">
                  <c:v>865.54300000000001</c:v>
                </c:pt>
                <c:pt idx="9">
                  <c:v>1280.259</c:v>
                </c:pt>
                <c:pt idx="10">
                  <c:v>1137.7349999999999</c:v>
                </c:pt>
                <c:pt idx="11">
                  <c:v>1523.4010000000001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7E2-453C-AFD2-5D4143EABD48}"/>
            </c:ext>
          </c:extLst>
        </c:ser>
        <c:ser>
          <c:idx val="3"/>
          <c:order val="3"/>
          <c:tx>
            <c:strRef>
              <c:f>'6.5'!$A$12</c:f>
              <c:strCache>
                <c:ptCount val="1"/>
                <c:pt idx="0">
                  <c:v>Dodávka elektřiny do sítí RDS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val>
            <c:numRef>
              <c:f>'6.5'!$B$12:$M$12</c:f>
              <c:numCache>
                <c:formatCode>#\ ##0.0</c:formatCode>
                <c:ptCount val="12"/>
                <c:pt idx="0">
                  <c:v>-3612.78</c:v>
                </c:pt>
                <c:pt idx="1">
                  <c:v>-3323.2159999999999</c:v>
                </c:pt>
                <c:pt idx="2">
                  <c:v>-3407.2139999999999</c:v>
                </c:pt>
                <c:pt idx="3">
                  <c:v>-3028.567</c:v>
                </c:pt>
                <c:pt idx="4">
                  <c:v>-2969.2939999999999</c:v>
                </c:pt>
                <c:pt idx="5">
                  <c:v>-3023.0250000000001</c:v>
                </c:pt>
                <c:pt idx="6">
                  <c:v>-2839.462</c:v>
                </c:pt>
                <c:pt idx="7">
                  <c:v>-3041.61</c:v>
                </c:pt>
                <c:pt idx="8">
                  <c:v>-2739.636</c:v>
                </c:pt>
                <c:pt idx="9">
                  <c:v>-3064.9209999999998</c:v>
                </c:pt>
                <c:pt idx="10">
                  <c:v>-3299.1750000000002</c:v>
                </c:pt>
                <c:pt idx="11">
                  <c:v>-3324.806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7E2-453C-AFD2-5D4143EABD48}"/>
            </c:ext>
          </c:extLst>
        </c:ser>
        <c:ser>
          <c:idx val="4"/>
          <c:order val="4"/>
          <c:tx>
            <c:strRef>
              <c:f>'6.5'!$A$13</c:f>
              <c:strCache>
                <c:ptCount val="1"/>
                <c:pt idx="0">
                  <c:v>Export elektřiny (dodávka do zahraničí)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val>
            <c:numRef>
              <c:f>'6.5'!$B$13:$M$13</c:f>
              <c:numCache>
                <c:formatCode>#\ ##0.0</c:formatCode>
                <c:ptCount val="12"/>
                <c:pt idx="0">
                  <c:v>-2818.14</c:v>
                </c:pt>
                <c:pt idx="1">
                  <c:v>-2175.3389999999999</c:v>
                </c:pt>
                <c:pt idx="2">
                  <c:v>-1681.854</c:v>
                </c:pt>
                <c:pt idx="3">
                  <c:v>-1643.5219999999999</c:v>
                </c:pt>
                <c:pt idx="4">
                  <c:v>-944.23599999999999</c:v>
                </c:pt>
                <c:pt idx="5">
                  <c:v>-1075.3240000000001</c:v>
                </c:pt>
                <c:pt idx="6">
                  <c:v>-1700.8510000000001</c:v>
                </c:pt>
                <c:pt idx="7">
                  <c:v>-1706.835</c:v>
                </c:pt>
                <c:pt idx="8">
                  <c:v>-1722.0170000000001</c:v>
                </c:pt>
                <c:pt idx="9">
                  <c:v>-2501.2779999999998</c:v>
                </c:pt>
                <c:pt idx="10">
                  <c:v>-2076.127</c:v>
                </c:pt>
                <c:pt idx="11">
                  <c:v>-2456.9859999999999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7E2-453C-AFD2-5D4143EABD48}"/>
            </c:ext>
          </c:extLst>
        </c:ser>
        <c:ser>
          <c:idx val="5"/>
          <c:order val="5"/>
          <c:tx>
            <c:strRef>
              <c:f>'6.5'!$A$14</c:f>
              <c:strCache>
                <c:ptCount val="1"/>
                <c:pt idx="0">
                  <c:v>Dodávka elektřiny zákazníkům připojeným do PS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val>
            <c:numRef>
              <c:f>'6.5'!$B$14:$M$14</c:f>
              <c:numCache>
                <c:formatCode>#\ 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7E2-453C-AFD2-5D4143EABD48}"/>
            </c:ext>
          </c:extLst>
        </c:ser>
        <c:ser>
          <c:idx val="6"/>
          <c:order val="6"/>
          <c:tx>
            <c:strRef>
              <c:f>'6.5'!$A$15</c:f>
              <c:strCache>
                <c:ptCount val="1"/>
                <c:pt idx="0">
                  <c:v>Odběr elektřiny PVE v režimu čerpání 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val>
            <c:numRef>
              <c:f>'6.5'!$B$15:$M$15</c:f>
              <c:numCache>
                <c:formatCode>#\ ##0.0</c:formatCode>
                <c:ptCount val="12"/>
                <c:pt idx="0">
                  <c:v>-107.535</c:v>
                </c:pt>
                <c:pt idx="1">
                  <c:v>-80.343999999999994</c:v>
                </c:pt>
                <c:pt idx="2">
                  <c:v>-96.837999999999994</c:v>
                </c:pt>
                <c:pt idx="3">
                  <c:v>-102.036</c:v>
                </c:pt>
                <c:pt idx="4">
                  <c:v>-113.361</c:v>
                </c:pt>
                <c:pt idx="5">
                  <c:v>-67.308000000000007</c:v>
                </c:pt>
                <c:pt idx="6">
                  <c:v>-101.962</c:v>
                </c:pt>
                <c:pt idx="7">
                  <c:v>-121.157</c:v>
                </c:pt>
                <c:pt idx="8">
                  <c:v>-135.78100000000001</c:v>
                </c:pt>
                <c:pt idx="9">
                  <c:v>-132.78100000000001</c:v>
                </c:pt>
                <c:pt idx="10">
                  <c:v>-125.477</c:v>
                </c:pt>
                <c:pt idx="11">
                  <c:v>-127.941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7E2-453C-AFD2-5D4143EABD48}"/>
            </c:ext>
          </c:extLst>
        </c:ser>
        <c:ser>
          <c:idx val="7"/>
          <c:order val="7"/>
          <c:tx>
            <c:strRef>
              <c:f>'6.5'!$A$16</c:f>
              <c:strCache>
                <c:ptCount val="1"/>
                <c:pt idx="0">
                  <c:v>Ostatní dodávky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val>
            <c:numRef>
              <c:f>'6.5'!$B$16:$M$16</c:f>
              <c:numCache>
                <c:formatCode>#\ ##0.0</c:formatCode>
                <c:ptCount val="12"/>
                <c:pt idx="0">
                  <c:v>-14.143000000000001</c:v>
                </c:pt>
                <c:pt idx="1">
                  <c:v>-15.414999999999999</c:v>
                </c:pt>
                <c:pt idx="2">
                  <c:v>-26.838000000000001</c:v>
                </c:pt>
                <c:pt idx="3">
                  <c:v>-29.012</c:v>
                </c:pt>
                <c:pt idx="4">
                  <c:v>-22.981000000000002</c:v>
                </c:pt>
                <c:pt idx="5">
                  <c:v>-16.434000000000001</c:v>
                </c:pt>
                <c:pt idx="6">
                  <c:v>-20.187999999999999</c:v>
                </c:pt>
                <c:pt idx="7">
                  <c:v>-15.159000000000001</c:v>
                </c:pt>
                <c:pt idx="8">
                  <c:v>-23.898</c:v>
                </c:pt>
                <c:pt idx="9">
                  <c:v>-15.917</c:v>
                </c:pt>
                <c:pt idx="10">
                  <c:v>-15.037000000000001</c:v>
                </c:pt>
                <c:pt idx="11">
                  <c:v>-19.689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7E2-453C-AFD2-5D4143EABD48}"/>
            </c:ext>
          </c:extLst>
        </c:ser>
        <c:ser>
          <c:idx val="8"/>
          <c:order val="8"/>
          <c:tx>
            <c:strRef>
              <c:f>'6.5'!$A$17</c:f>
              <c:strCache>
                <c:ptCount val="1"/>
                <c:pt idx="0">
                  <c:v>Celkové ztráty v sítích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val>
            <c:numRef>
              <c:f>'6.5'!$B$17:$M$17</c:f>
              <c:numCache>
                <c:formatCode>#\ ##0.0</c:formatCode>
                <c:ptCount val="12"/>
                <c:pt idx="0">
                  <c:v>-83.688000000000002</c:v>
                </c:pt>
                <c:pt idx="1">
                  <c:v>-75.998999999999995</c:v>
                </c:pt>
                <c:pt idx="2">
                  <c:v>-71.096000000000004</c:v>
                </c:pt>
                <c:pt idx="3">
                  <c:v>-53.780999999999999</c:v>
                </c:pt>
                <c:pt idx="4">
                  <c:v>-44.988999999999997</c:v>
                </c:pt>
                <c:pt idx="5">
                  <c:v>-52.386000000000003</c:v>
                </c:pt>
                <c:pt idx="6">
                  <c:v>-70.787999999999997</c:v>
                </c:pt>
                <c:pt idx="7">
                  <c:v>-61.703000000000003</c:v>
                </c:pt>
                <c:pt idx="8">
                  <c:v>-53.98</c:v>
                </c:pt>
                <c:pt idx="9">
                  <c:v>-85.063000000000002</c:v>
                </c:pt>
                <c:pt idx="10">
                  <c:v>-77.018000000000001</c:v>
                </c:pt>
                <c:pt idx="11">
                  <c:v>-93.772000000000006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7E2-453C-AFD2-5D4143EABD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71534592"/>
        <c:axId val="171548672"/>
      </c:barChart>
      <c:catAx>
        <c:axId val="171534592"/>
        <c:scaling>
          <c:orientation val="minMax"/>
        </c:scaling>
        <c:delete val="0"/>
        <c:axPos val="b"/>
        <c:majorTickMark val="none"/>
        <c:minorTickMark val="none"/>
        <c:tickLblPos val="low"/>
        <c:txPr>
          <a:bodyPr/>
          <a:lstStyle/>
          <a:p>
            <a:pPr>
              <a:defRPr sz="900"/>
            </a:pPr>
            <a:endParaRPr lang="cs-CZ"/>
          </a:p>
        </c:txPr>
        <c:crossAx val="171548672"/>
        <c:crosses val="autoZero"/>
        <c:auto val="1"/>
        <c:lblAlgn val="ctr"/>
        <c:lblOffset val="100"/>
        <c:noMultiLvlLbl val="0"/>
      </c:catAx>
      <c:valAx>
        <c:axId val="171548672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71534592"/>
        <c:crosses val="autoZero"/>
        <c:crossBetween val="between"/>
        <c:dispUnits>
          <c:builtInUnit val="thousands"/>
        </c:dispUnits>
      </c:valAx>
    </c:plotArea>
    <c:legend>
      <c:legendPos val="r"/>
      <c:layout>
        <c:manualLayout>
          <c:xMode val="edge"/>
          <c:yMode val="edge"/>
          <c:x val="0.73219599287924164"/>
          <c:y val="1.5226234567901229E-2"/>
          <c:w val="0.26113926921001807"/>
          <c:h val="0.96594567901234563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paperSize="9" orientation="landscape" verticalDpi="0"/>
  </c:printSettings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chemeClr val="accent1"/>
                </a:solidFill>
              </a:defRPr>
            </a:pPr>
            <a:r>
              <a:rPr lang="en-US" sz="1000">
                <a:solidFill>
                  <a:schemeClr val="accent1"/>
                </a:solidFill>
              </a:rPr>
              <a:t>Bilance fyzi</a:t>
            </a:r>
            <a:r>
              <a:rPr lang="cs-CZ" sz="1000">
                <a:solidFill>
                  <a:schemeClr val="accent1"/>
                </a:solidFill>
              </a:rPr>
              <a:t>ckých </a:t>
            </a:r>
            <a:r>
              <a:rPr lang="en-US" sz="1000">
                <a:solidFill>
                  <a:schemeClr val="accent1"/>
                </a:solidFill>
              </a:rPr>
              <a:t>toků v rámci </a:t>
            </a:r>
            <a:r>
              <a:rPr lang="cs-CZ" sz="1000">
                <a:solidFill>
                  <a:schemeClr val="accent1"/>
                </a:solidFill>
              </a:rPr>
              <a:t>RDS</a:t>
            </a:r>
            <a:r>
              <a:rPr lang="en-US" sz="1000">
                <a:solidFill>
                  <a:schemeClr val="accent1"/>
                </a:solidFill>
              </a:rPr>
              <a:t> (</a:t>
            </a:r>
            <a:r>
              <a:rPr lang="cs-CZ" sz="1000">
                <a:solidFill>
                  <a:schemeClr val="accent1"/>
                </a:solidFill>
              </a:rPr>
              <a:t>T</a:t>
            </a:r>
            <a:r>
              <a:rPr lang="en-US" sz="1000">
                <a:solidFill>
                  <a:schemeClr val="accent1"/>
                </a:solidFill>
              </a:rPr>
              <a:t>Wh)</a:t>
            </a:r>
          </a:p>
        </c:rich>
      </c:tx>
      <c:layout>
        <c:manualLayout>
          <c:xMode val="edge"/>
          <c:yMode val="edge"/>
          <c:x val="4.0817625069592409E-4"/>
          <c:y val="2.014598765432098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2.757255640959478E-2"/>
          <c:y val="0.1452074074074074"/>
          <c:w val="0.70265787779506705"/>
          <c:h val="0.7704543209876543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'6.5'!$A$25</c:f>
              <c:strCache>
                <c:ptCount val="1"/>
                <c:pt idx="0">
                  <c:v>Dodávka elektřiny ze sítě PPS</c:v>
                </c:pt>
              </c:strCache>
            </c:strRef>
          </c:tx>
          <c:invertIfNegative val="0"/>
          <c:val>
            <c:numRef>
              <c:f>'6.5'!$B$25:$M$25</c:f>
              <c:numCache>
                <c:formatCode>#\ ##0.0</c:formatCode>
                <c:ptCount val="12"/>
                <c:pt idx="0">
                  <c:v>3612.7797620000001</c:v>
                </c:pt>
                <c:pt idx="1">
                  <c:v>3323.2159080000001</c:v>
                </c:pt>
                <c:pt idx="2">
                  <c:v>3407.2142470000003</c:v>
                </c:pt>
                <c:pt idx="3">
                  <c:v>3028.5668630000005</c:v>
                </c:pt>
                <c:pt idx="4">
                  <c:v>2969.2937420000003</c:v>
                </c:pt>
                <c:pt idx="5">
                  <c:v>3023.0252999999998</c:v>
                </c:pt>
                <c:pt idx="6">
                  <c:v>2839.4621280000001</c:v>
                </c:pt>
                <c:pt idx="7">
                  <c:v>3041.6098359999996</c:v>
                </c:pt>
                <c:pt idx="8">
                  <c:v>2739.6355679999992</c:v>
                </c:pt>
                <c:pt idx="9">
                  <c:v>3064.9206539999996</c:v>
                </c:pt>
                <c:pt idx="10">
                  <c:v>3299.1754159999996</c:v>
                </c:pt>
                <c:pt idx="11">
                  <c:v>3324.8056879999999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AE5-4AD7-8F57-60610FF5C0AD}"/>
            </c:ext>
          </c:extLst>
        </c:ser>
        <c:ser>
          <c:idx val="1"/>
          <c:order val="1"/>
          <c:tx>
            <c:strRef>
              <c:f>'6.5'!$A$26</c:f>
              <c:strCache>
                <c:ptCount val="1"/>
                <c:pt idx="0">
                  <c:v>Dodávka elektřiny ze sousedních regionálních PDS</c:v>
                </c:pt>
              </c:strCache>
            </c:strRef>
          </c:tx>
          <c:invertIfNegative val="0"/>
          <c:val>
            <c:numRef>
              <c:f>'6.5'!$B$26:$M$26</c:f>
              <c:numCache>
                <c:formatCode>#\ ##0.0</c:formatCode>
                <c:ptCount val="12"/>
                <c:pt idx="0">
                  <c:v>606.46849099999997</c:v>
                </c:pt>
                <c:pt idx="1">
                  <c:v>571.83064200000001</c:v>
                </c:pt>
                <c:pt idx="2">
                  <c:v>540.39821100000006</c:v>
                </c:pt>
                <c:pt idx="3">
                  <c:v>452.08581700000002</c:v>
                </c:pt>
                <c:pt idx="4">
                  <c:v>437.35184499999997</c:v>
                </c:pt>
                <c:pt idx="5">
                  <c:v>451.00326900000005</c:v>
                </c:pt>
                <c:pt idx="6">
                  <c:v>465.24144699999999</c:v>
                </c:pt>
                <c:pt idx="7">
                  <c:v>449.93365600000004</c:v>
                </c:pt>
                <c:pt idx="8">
                  <c:v>446.67138200000005</c:v>
                </c:pt>
                <c:pt idx="9">
                  <c:v>487.31178399999999</c:v>
                </c:pt>
                <c:pt idx="10">
                  <c:v>555.7696729999999</c:v>
                </c:pt>
                <c:pt idx="11">
                  <c:v>566.81081299999994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AE5-4AD7-8F57-60610FF5C0AD}"/>
            </c:ext>
          </c:extLst>
        </c:ser>
        <c:ser>
          <c:idx val="2"/>
          <c:order val="2"/>
          <c:tx>
            <c:strRef>
              <c:f>'6.5'!$A$27</c:f>
              <c:strCache>
                <c:ptCount val="1"/>
                <c:pt idx="0">
                  <c:v>Dodávka elektřiny od výrobců</c:v>
                </c:pt>
              </c:strCache>
            </c:strRef>
          </c:tx>
          <c:invertIfNegative val="0"/>
          <c:val>
            <c:numRef>
              <c:f>'6.5'!$B$27:$M$27</c:f>
              <c:numCache>
                <c:formatCode>#\ ##0.0</c:formatCode>
                <c:ptCount val="12"/>
                <c:pt idx="0">
                  <c:v>1339.2010510000002</c:v>
                </c:pt>
                <c:pt idx="1">
                  <c:v>1306.8609669999998</c:v>
                </c:pt>
                <c:pt idx="2">
                  <c:v>1392.9155190000001</c:v>
                </c:pt>
                <c:pt idx="3">
                  <c:v>1298.2550399999998</c:v>
                </c:pt>
                <c:pt idx="4">
                  <c:v>1167.190519</c:v>
                </c:pt>
                <c:pt idx="5">
                  <c:v>1026.0706580000001</c:v>
                </c:pt>
                <c:pt idx="6">
                  <c:v>989.95047100000011</c:v>
                </c:pt>
                <c:pt idx="7">
                  <c:v>999.81886299999996</c:v>
                </c:pt>
                <c:pt idx="8">
                  <c:v>1097.9761130000002</c:v>
                </c:pt>
                <c:pt idx="9">
                  <c:v>1189.5400781821229</c:v>
                </c:pt>
                <c:pt idx="10">
                  <c:v>1297.239428681014</c:v>
                </c:pt>
                <c:pt idx="11">
                  <c:v>1444.3839711367841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AE5-4AD7-8F57-60610FF5C0AD}"/>
            </c:ext>
          </c:extLst>
        </c:ser>
        <c:ser>
          <c:idx val="3"/>
          <c:order val="3"/>
          <c:tx>
            <c:strRef>
              <c:f>'6.5'!$A$28</c:f>
              <c:strCache>
                <c:ptCount val="1"/>
                <c:pt idx="0">
                  <c:v>Dodávka elektřiny z LDS</c:v>
                </c:pt>
              </c:strCache>
            </c:strRef>
          </c:tx>
          <c:invertIfNegative val="0"/>
          <c:val>
            <c:numRef>
              <c:f>'6.5'!$B$28:$M$28</c:f>
              <c:numCache>
                <c:formatCode>#\ ##0.0</c:formatCode>
                <c:ptCount val="12"/>
                <c:pt idx="0">
                  <c:v>253.83223900000002</c:v>
                </c:pt>
                <c:pt idx="1">
                  <c:v>221.887182</c:v>
                </c:pt>
                <c:pt idx="2">
                  <c:v>230.89178899999999</c:v>
                </c:pt>
                <c:pt idx="3">
                  <c:v>211.03556899999998</c:v>
                </c:pt>
                <c:pt idx="4">
                  <c:v>130.62780899999998</c:v>
                </c:pt>
                <c:pt idx="5">
                  <c:v>102.678217</c:v>
                </c:pt>
                <c:pt idx="6">
                  <c:v>177.29675000000003</c:v>
                </c:pt>
                <c:pt idx="7">
                  <c:v>141.49066900000003</c:v>
                </c:pt>
                <c:pt idx="8">
                  <c:v>205.27674099999999</c:v>
                </c:pt>
                <c:pt idx="9">
                  <c:v>208.78199258260329</c:v>
                </c:pt>
                <c:pt idx="10">
                  <c:v>210.2305615542212</c:v>
                </c:pt>
                <c:pt idx="11">
                  <c:v>186.16258786317553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AE5-4AD7-8F57-60610FF5C0AD}"/>
            </c:ext>
          </c:extLst>
        </c:ser>
        <c:ser>
          <c:idx val="4"/>
          <c:order val="4"/>
          <c:tx>
            <c:strRef>
              <c:f>'6.5'!$A$29</c:f>
              <c:strCache>
                <c:ptCount val="1"/>
                <c:pt idx="0">
                  <c:v>Import elektřiny (dodávka ze zahraničí)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val>
            <c:numRef>
              <c:f>'6.5'!$B$29:$M$29</c:f>
              <c:numCache>
                <c:formatCode>#\ ##0.0</c:formatCode>
                <c:ptCount val="12"/>
                <c:pt idx="0">
                  <c:v>43.982870999999996</c:v>
                </c:pt>
                <c:pt idx="1">
                  <c:v>26.412834999999998</c:v>
                </c:pt>
                <c:pt idx="2">
                  <c:v>0.19533899999999998</c:v>
                </c:pt>
                <c:pt idx="3">
                  <c:v>0.10939399999999999</c:v>
                </c:pt>
                <c:pt idx="4">
                  <c:v>0.15961499999999998</c:v>
                </c:pt>
                <c:pt idx="5">
                  <c:v>0.136683</c:v>
                </c:pt>
                <c:pt idx="6">
                  <c:v>1.481644</c:v>
                </c:pt>
                <c:pt idx="7">
                  <c:v>8.0705999999999986E-2</c:v>
                </c:pt>
                <c:pt idx="8">
                  <c:v>0.52513299999999996</c:v>
                </c:pt>
                <c:pt idx="9">
                  <c:v>9.3023999999999996E-2</c:v>
                </c:pt>
                <c:pt idx="10">
                  <c:v>19.116246999999998</c:v>
                </c:pt>
                <c:pt idx="11">
                  <c:v>14.861281000000002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AE5-4AD7-8F57-60610FF5C0AD}"/>
            </c:ext>
          </c:extLst>
        </c:ser>
        <c:ser>
          <c:idx val="5"/>
          <c:order val="5"/>
          <c:tx>
            <c:strRef>
              <c:f>'6.5'!$A$32</c:f>
              <c:strCache>
                <c:ptCount val="1"/>
                <c:pt idx="0">
                  <c:v>Dodávka elektřiny do sítě PPS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val>
            <c:numRef>
              <c:f>'6.5'!$B$32:$M$32</c:f>
              <c:numCache>
                <c:formatCode>#\ ##0.0</c:formatCode>
                <c:ptCount val="12"/>
                <c:pt idx="0">
                  <c:v>-28.307262999999999</c:v>
                </c:pt>
                <c:pt idx="1">
                  <c:v>-24.446172000000001</c:v>
                </c:pt>
                <c:pt idx="2">
                  <c:v>-22.202071</c:v>
                </c:pt>
                <c:pt idx="3">
                  <c:v>-41.929220999999998</c:v>
                </c:pt>
                <c:pt idx="4">
                  <c:v>-23.595849999999999</c:v>
                </c:pt>
                <c:pt idx="5">
                  <c:v>-26.131304999999962</c:v>
                </c:pt>
                <c:pt idx="6">
                  <c:v>-27.565976000000003</c:v>
                </c:pt>
                <c:pt idx="7">
                  <c:v>-28.714673000000001</c:v>
                </c:pt>
                <c:pt idx="8">
                  <c:v>-47.693581999999999</c:v>
                </c:pt>
                <c:pt idx="9">
                  <c:v>-29.208664999999996</c:v>
                </c:pt>
                <c:pt idx="10">
                  <c:v>-13.759803</c:v>
                </c:pt>
                <c:pt idx="11">
                  <c:v>-15.933455000000011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AE5-4AD7-8F57-60610FF5C0AD}"/>
            </c:ext>
          </c:extLst>
        </c:ser>
        <c:ser>
          <c:idx val="6"/>
          <c:order val="6"/>
          <c:tx>
            <c:strRef>
              <c:f>'6.5'!$A$33</c:f>
              <c:strCache>
                <c:ptCount val="1"/>
                <c:pt idx="0">
                  <c:v>Dodávka elektřiny sousedním regionálním PDS</c:v>
                </c:pt>
              </c:strCache>
            </c:strRef>
          </c:tx>
          <c:invertIfNegative val="0"/>
          <c:val>
            <c:numRef>
              <c:f>'6.5'!$B$33:$M$33</c:f>
              <c:numCache>
                <c:formatCode>#\ ##0.0</c:formatCode>
                <c:ptCount val="12"/>
                <c:pt idx="0">
                  <c:v>-606.46849800000007</c:v>
                </c:pt>
                <c:pt idx="1">
                  <c:v>-571.83063500000003</c:v>
                </c:pt>
                <c:pt idx="2">
                  <c:v>-540.39821800000004</c:v>
                </c:pt>
                <c:pt idx="3">
                  <c:v>-452.08581699999991</c:v>
                </c:pt>
                <c:pt idx="4">
                  <c:v>-437.35184499999997</c:v>
                </c:pt>
                <c:pt idx="5">
                  <c:v>-451.00326899999999</c:v>
                </c:pt>
                <c:pt idx="6">
                  <c:v>-465.24144700000005</c:v>
                </c:pt>
                <c:pt idx="7">
                  <c:v>-449.93365600000004</c:v>
                </c:pt>
                <c:pt idx="8">
                  <c:v>-446.67138199999999</c:v>
                </c:pt>
                <c:pt idx="9">
                  <c:v>-487.31178399999999</c:v>
                </c:pt>
                <c:pt idx="10">
                  <c:v>-555.7696729999999</c:v>
                </c:pt>
                <c:pt idx="11">
                  <c:v>-566.81081300000005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AE5-4AD7-8F57-60610FF5C0AD}"/>
            </c:ext>
          </c:extLst>
        </c:ser>
        <c:ser>
          <c:idx val="7"/>
          <c:order val="7"/>
          <c:tx>
            <c:strRef>
              <c:f>'6.5'!$A$34</c:f>
              <c:strCache>
                <c:ptCount val="1"/>
                <c:pt idx="0">
                  <c:v>Export elektřiny (dodávka do zahraničí)</c:v>
                </c:pt>
              </c:strCache>
            </c:strRef>
          </c:tx>
          <c:invertIfNegative val="0"/>
          <c:val>
            <c:numRef>
              <c:f>'6.5'!$B$34:$M$34</c:f>
              <c:numCache>
                <c:formatCode>#\ ##0.0</c:formatCode>
                <c:ptCount val="12"/>
                <c:pt idx="0">
                  <c:v>-1.0468060000000001</c:v>
                </c:pt>
                <c:pt idx="1">
                  <c:v>-2.2802389999999999</c:v>
                </c:pt>
                <c:pt idx="2">
                  <c:v>-0.100428</c:v>
                </c:pt>
                <c:pt idx="3">
                  <c:v>-6.2550890000000008</c:v>
                </c:pt>
                <c:pt idx="4">
                  <c:v>-12.123691999999998</c:v>
                </c:pt>
                <c:pt idx="5">
                  <c:v>-20.022332000000002</c:v>
                </c:pt>
                <c:pt idx="6">
                  <c:v>-22.829563</c:v>
                </c:pt>
                <c:pt idx="7">
                  <c:v>-56.315642999999994</c:v>
                </c:pt>
                <c:pt idx="8">
                  <c:v>-6.2412789999999996</c:v>
                </c:pt>
                <c:pt idx="9">
                  <c:v>-5.1670800000000012</c:v>
                </c:pt>
                <c:pt idx="10">
                  <c:v>-5.2287029999999994</c:v>
                </c:pt>
                <c:pt idx="11">
                  <c:v>-7.9711170000000005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AE5-4AD7-8F57-60610FF5C0AD}"/>
            </c:ext>
          </c:extLst>
        </c:ser>
        <c:ser>
          <c:idx val="8"/>
          <c:order val="8"/>
          <c:tx>
            <c:strRef>
              <c:f>'6.5'!$A$35</c:f>
              <c:strCache>
                <c:ptCount val="1"/>
                <c:pt idx="0">
                  <c:v>Dodávka elektřiny do LDS</c:v>
                </c:pt>
              </c:strCache>
            </c:strRef>
          </c:tx>
          <c:invertIfNegative val="0"/>
          <c:val>
            <c:numRef>
              <c:f>'6.5'!$B$35:$M$35</c:f>
              <c:numCache>
                <c:formatCode>#\ ##0.0</c:formatCode>
                <c:ptCount val="12"/>
                <c:pt idx="0">
                  <c:v>-601.75876300000004</c:v>
                </c:pt>
                <c:pt idx="1">
                  <c:v>-575.10934599999996</c:v>
                </c:pt>
                <c:pt idx="2">
                  <c:v>-614.18053399999997</c:v>
                </c:pt>
                <c:pt idx="3">
                  <c:v>-587.793409</c:v>
                </c:pt>
                <c:pt idx="4">
                  <c:v>-597.52057500000012</c:v>
                </c:pt>
                <c:pt idx="5">
                  <c:v>-626.7365870000001</c:v>
                </c:pt>
                <c:pt idx="6">
                  <c:v>-578.13542999999993</c:v>
                </c:pt>
                <c:pt idx="7">
                  <c:v>-585.33299900000009</c:v>
                </c:pt>
                <c:pt idx="8">
                  <c:v>-575.13883599999997</c:v>
                </c:pt>
                <c:pt idx="9">
                  <c:v>-600.65459802790826</c:v>
                </c:pt>
                <c:pt idx="10">
                  <c:v>-575.79353197209116</c:v>
                </c:pt>
                <c:pt idx="11">
                  <c:v>-524.51979399999971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AE5-4AD7-8F57-60610FF5C0AD}"/>
            </c:ext>
          </c:extLst>
        </c:ser>
        <c:ser>
          <c:idx val="9"/>
          <c:order val="9"/>
          <c:tx>
            <c:strRef>
              <c:f>'6.5'!$A$36</c:f>
              <c:strCache>
                <c:ptCount val="1"/>
                <c:pt idx="0">
                  <c:v>Dodávka elektřiny výrobcům (kromě PVE)</c:v>
                </c:pt>
              </c:strCache>
            </c:strRef>
          </c:tx>
          <c:invertIfNegative val="0"/>
          <c:val>
            <c:numRef>
              <c:f>'6.5'!$B$36:$M$36</c:f>
              <c:numCache>
                <c:formatCode>#\ ##0.0</c:formatCode>
                <c:ptCount val="12"/>
                <c:pt idx="0">
                  <c:v>-284.89665300000007</c:v>
                </c:pt>
                <c:pt idx="1">
                  <c:v>-259.26116899999988</c:v>
                </c:pt>
                <c:pt idx="2">
                  <c:v>-286.19448700000004</c:v>
                </c:pt>
                <c:pt idx="3">
                  <c:v>-251.58779300000012</c:v>
                </c:pt>
                <c:pt idx="4">
                  <c:v>-261.18710500000009</c:v>
                </c:pt>
                <c:pt idx="5">
                  <c:v>-293.79868699999997</c:v>
                </c:pt>
                <c:pt idx="6">
                  <c:v>-297.05539799999997</c:v>
                </c:pt>
                <c:pt idx="7">
                  <c:v>-302.54544599999997</c:v>
                </c:pt>
                <c:pt idx="8">
                  <c:v>-298.75615400000004</c:v>
                </c:pt>
                <c:pt idx="9">
                  <c:v>-331.84795192197197</c:v>
                </c:pt>
                <c:pt idx="10">
                  <c:v>-414.531728078024</c:v>
                </c:pt>
                <c:pt idx="11">
                  <c:v>-341.28799099999901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3AE5-4AD7-8F57-60610FF5C0AD}"/>
            </c:ext>
          </c:extLst>
        </c:ser>
        <c:ser>
          <c:idx val="10"/>
          <c:order val="10"/>
          <c:tx>
            <c:strRef>
              <c:f>'6.5'!$A$37</c:f>
              <c:strCache>
                <c:ptCount val="1"/>
                <c:pt idx="0">
                  <c:v>Odběr elektřiny PVE v režimu čerpání 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val>
            <c:numRef>
              <c:f>'6.5'!$B$37:$M$37</c:f>
              <c:numCache>
                <c:formatCode>#\ ##0.0</c:formatCode>
                <c:ptCount val="12"/>
                <c:pt idx="0">
                  <c:v>-6.5516529999999999</c:v>
                </c:pt>
                <c:pt idx="1">
                  <c:v>-5.1254629999999999</c:v>
                </c:pt>
                <c:pt idx="2">
                  <c:v>-6.7173729999999994</c:v>
                </c:pt>
                <c:pt idx="3">
                  <c:v>-6.5353199999999996</c:v>
                </c:pt>
                <c:pt idx="4">
                  <c:v>-6.8779750000000002</c:v>
                </c:pt>
                <c:pt idx="5">
                  <c:v>-7.2272610000000004</c:v>
                </c:pt>
                <c:pt idx="6">
                  <c:v>-6.4338010000000008</c:v>
                </c:pt>
                <c:pt idx="7">
                  <c:v>-6.2755529999999995</c:v>
                </c:pt>
                <c:pt idx="8">
                  <c:v>-5.5245009999999999</c:v>
                </c:pt>
                <c:pt idx="9">
                  <c:v>-0.247031</c:v>
                </c:pt>
                <c:pt idx="10">
                  <c:v>-4.5553350000000004</c:v>
                </c:pt>
                <c:pt idx="11">
                  <c:v>-7.1830280000000002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AE5-4AD7-8F57-60610FF5C0AD}"/>
            </c:ext>
          </c:extLst>
        </c:ser>
        <c:ser>
          <c:idx val="11"/>
          <c:order val="11"/>
          <c:tx>
            <c:strRef>
              <c:f>'6.5'!$A$38</c:f>
              <c:strCache>
                <c:ptCount val="1"/>
                <c:pt idx="0">
                  <c:v>Dodávka elektřiny zákazníkům VO na hladině vvn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val>
            <c:numRef>
              <c:f>'6.5'!$B$38:$M$38</c:f>
              <c:numCache>
                <c:formatCode>#\ ##0.0</c:formatCode>
                <c:ptCount val="12"/>
                <c:pt idx="0">
                  <c:v>-115.03280399999998</c:v>
                </c:pt>
                <c:pt idx="1">
                  <c:v>-111.36353199999999</c:v>
                </c:pt>
                <c:pt idx="2">
                  <c:v>-134.40468099999998</c:v>
                </c:pt>
                <c:pt idx="3">
                  <c:v>-125.91285900000001</c:v>
                </c:pt>
                <c:pt idx="4">
                  <c:v>-121.295034</c:v>
                </c:pt>
                <c:pt idx="5">
                  <c:v>-117.995631</c:v>
                </c:pt>
                <c:pt idx="6">
                  <c:v>-103.04680950000001</c:v>
                </c:pt>
                <c:pt idx="7">
                  <c:v>-96.604110000000006</c:v>
                </c:pt>
                <c:pt idx="8">
                  <c:v>-106.94543400000001</c:v>
                </c:pt>
                <c:pt idx="9">
                  <c:v>-97.796498918200896</c:v>
                </c:pt>
                <c:pt idx="10">
                  <c:v>-91.233545081799221</c:v>
                </c:pt>
                <c:pt idx="11">
                  <c:v>-81.274969000000013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3AE5-4AD7-8F57-60610FF5C0AD}"/>
            </c:ext>
          </c:extLst>
        </c:ser>
        <c:ser>
          <c:idx val="12"/>
          <c:order val="12"/>
          <c:tx>
            <c:strRef>
              <c:f>'6.5'!$A$39</c:f>
              <c:strCache>
                <c:ptCount val="1"/>
                <c:pt idx="0">
                  <c:v>Dodávka elektřiny zákazníkům VO na hladině vn</c:v>
                </c:pt>
              </c:strCache>
            </c:strRef>
          </c:tx>
          <c:invertIfNegative val="0"/>
          <c:val>
            <c:numRef>
              <c:f>'6.5'!$B$39:$M$39</c:f>
              <c:numCache>
                <c:formatCode>#\ ##0.0</c:formatCode>
                <c:ptCount val="12"/>
                <c:pt idx="0">
                  <c:v>-1576.1718960000001</c:v>
                </c:pt>
                <c:pt idx="1">
                  <c:v>-1466.1219209999999</c:v>
                </c:pt>
                <c:pt idx="2">
                  <c:v>-1592.9716539999999</c:v>
                </c:pt>
                <c:pt idx="3">
                  <c:v>-1416.3034069999999</c:v>
                </c:pt>
                <c:pt idx="4">
                  <c:v>-1482.6509360000002</c:v>
                </c:pt>
                <c:pt idx="5">
                  <c:v>-1489.3716429999999</c:v>
                </c:pt>
                <c:pt idx="6">
                  <c:v>-1368.1054849999998</c:v>
                </c:pt>
                <c:pt idx="7">
                  <c:v>-1461.521874</c:v>
                </c:pt>
                <c:pt idx="8">
                  <c:v>-1428.2512250000002</c:v>
                </c:pt>
                <c:pt idx="9">
                  <c:v>-1502.9606960679021</c:v>
                </c:pt>
                <c:pt idx="10">
                  <c:v>-1442.5064049321093</c:v>
                </c:pt>
                <c:pt idx="11">
                  <c:v>-1287.5089320000009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3AE5-4AD7-8F57-60610FF5C0AD}"/>
            </c:ext>
          </c:extLst>
        </c:ser>
        <c:ser>
          <c:idx val="13"/>
          <c:order val="13"/>
          <c:tx>
            <c:strRef>
              <c:f>'6.5'!$A$40</c:f>
              <c:strCache>
                <c:ptCount val="1"/>
                <c:pt idx="0">
                  <c:v>Dodávka elektřiny zákazníkům MOP</c:v>
                </c:pt>
              </c:strCache>
            </c:strRef>
          </c:tx>
          <c:invertIfNegative val="0"/>
          <c:val>
            <c:numRef>
              <c:f>'6.5'!$B$40:$M$40</c:f>
              <c:numCache>
                <c:formatCode>#\ ##0.0</c:formatCode>
                <c:ptCount val="12"/>
                <c:pt idx="0">
                  <c:v>-759.62346595218889</c:v>
                </c:pt>
                <c:pt idx="1">
                  <c:v>-696.53910118608508</c:v>
                </c:pt>
                <c:pt idx="2">
                  <c:v>-706.75104158954014</c:v>
                </c:pt>
                <c:pt idx="3">
                  <c:v>-595.10819853034502</c:v>
                </c:pt>
                <c:pt idx="4">
                  <c:v>-544.96299137990809</c:v>
                </c:pt>
                <c:pt idx="5">
                  <c:v>-507.09262682424497</c:v>
                </c:pt>
                <c:pt idx="6">
                  <c:v>-505.09261400000008</c:v>
                </c:pt>
                <c:pt idx="7">
                  <c:v>-535.55637593201004</c:v>
                </c:pt>
                <c:pt idx="8">
                  <c:v>-518.52254858660604</c:v>
                </c:pt>
                <c:pt idx="9">
                  <c:v>-596.05113630638198</c:v>
                </c:pt>
                <c:pt idx="10">
                  <c:v>-688.1133911160041</c:v>
                </c:pt>
                <c:pt idx="11">
                  <c:v>-713.42659342211698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3AE5-4AD7-8F57-60610FF5C0AD}"/>
            </c:ext>
          </c:extLst>
        </c:ser>
        <c:ser>
          <c:idx val="14"/>
          <c:order val="14"/>
          <c:tx>
            <c:strRef>
              <c:f>'6.5'!$A$41</c:f>
              <c:strCache>
                <c:ptCount val="1"/>
                <c:pt idx="0">
                  <c:v>Dodávka elektřiny zákazníkům MOO</c:v>
                </c:pt>
              </c:strCache>
            </c:strRef>
          </c:tx>
          <c:invertIfNegative val="0"/>
          <c:val>
            <c:numRef>
              <c:f>'6.5'!$B$41:$M$41</c:f>
              <c:numCache>
                <c:formatCode>#\ ##0.0</c:formatCode>
                <c:ptCount val="12"/>
                <c:pt idx="0">
                  <c:v>-1654.2179690478099</c:v>
                </c:pt>
                <c:pt idx="1">
                  <c:v>-1530.9425458139151</c:v>
                </c:pt>
                <c:pt idx="2">
                  <c:v>-1457.5124094104599</c:v>
                </c:pt>
                <c:pt idx="3">
                  <c:v>-1318.8806724696549</c:v>
                </c:pt>
                <c:pt idx="4">
                  <c:v>-1041.7677216200921</c:v>
                </c:pt>
                <c:pt idx="5">
                  <c:v>-893.30278617575493</c:v>
                </c:pt>
                <c:pt idx="6">
                  <c:v>-987.56540500000006</c:v>
                </c:pt>
                <c:pt idx="7">
                  <c:v>-938.29422806799005</c:v>
                </c:pt>
                <c:pt idx="8">
                  <c:v>-883.16330141339301</c:v>
                </c:pt>
                <c:pt idx="9">
                  <c:v>-1108.2449927576349</c:v>
                </c:pt>
                <c:pt idx="10">
                  <c:v>-1379.7427948199659</c:v>
                </c:pt>
                <c:pt idx="11">
                  <c:v>-1775.053891577902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3AE5-4AD7-8F57-60610FF5C0AD}"/>
            </c:ext>
          </c:extLst>
        </c:ser>
        <c:ser>
          <c:idx val="15"/>
          <c:order val="15"/>
          <c:tx>
            <c:strRef>
              <c:f>'6.5'!$A$42</c:f>
              <c:strCache>
                <c:ptCount val="1"/>
                <c:pt idx="0">
                  <c:v>Ostatní spotřeba elektřiny PDS</c:v>
                </c:pt>
              </c:strCache>
            </c:strRef>
          </c:tx>
          <c:invertIfNegative val="0"/>
          <c:val>
            <c:numRef>
              <c:f>'6.5'!$B$42:$M$42</c:f>
              <c:numCache>
                <c:formatCode>#\ ##0.0</c:formatCode>
                <c:ptCount val="12"/>
                <c:pt idx="0">
                  <c:v>-7.842098</c:v>
                </c:pt>
                <c:pt idx="1">
                  <c:v>-7.3181000000000003</c:v>
                </c:pt>
                <c:pt idx="2">
                  <c:v>-6.5380890000000003</c:v>
                </c:pt>
                <c:pt idx="3">
                  <c:v>-5.2177470000000001</c:v>
                </c:pt>
                <c:pt idx="4">
                  <c:v>-3.5128109999999997</c:v>
                </c:pt>
                <c:pt idx="5">
                  <c:v>-2.860112</c:v>
                </c:pt>
                <c:pt idx="6">
                  <c:v>-2.871521</c:v>
                </c:pt>
                <c:pt idx="7">
                  <c:v>-2.9233100000000003</c:v>
                </c:pt>
                <c:pt idx="8">
                  <c:v>-2.8591729999999997</c:v>
                </c:pt>
                <c:pt idx="9">
                  <c:v>-3.861437</c:v>
                </c:pt>
                <c:pt idx="10">
                  <c:v>-6.0303339999999999</c:v>
                </c:pt>
                <c:pt idx="11">
                  <c:v>-7.6824200000000005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3AE5-4AD7-8F57-60610FF5C0AD}"/>
            </c:ext>
          </c:extLst>
        </c:ser>
        <c:ser>
          <c:idx val="16"/>
          <c:order val="16"/>
          <c:tx>
            <c:strRef>
              <c:f>'6.5'!$A$43</c:f>
              <c:strCache>
                <c:ptCount val="1"/>
                <c:pt idx="0">
                  <c:v>Celkové ztráty v sítích</c:v>
                </c:pt>
              </c:strCache>
            </c:strRef>
          </c:tx>
          <c:spPr>
            <a:solidFill>
              <a:schemeClr val="accent6">
                <a:lumMod val="20000"/>
                <a:lumOff val="80000"/>
              </a:schemeClr>
            </a:solidFill>
          </c:spPr>
          <c:invertIfNegative val="0"/>
          <c:val>
            <c:numRef>
              <c:f>'6.5'!$B$43:$M$43</c:f>
              <c:numCache>
                <c:formatCode>#\ ##0.0</c:formatCode>
                <c:ptCount val="12"/>
                <c:pt idx="0">
                  <c:v>-214.34654499999999</c:v>
                </c:pt>
                <c:pt idx="1">
                  <c:v>-199.86930999999998</c:v>
                </c:pt>
                <c:pt idx="2">
                  <c:v>-203.64411900000002</c:v>
                </c:pt>
                <c:pt idx="3">
                  <c:v>-182.44315</c:v>
                </c:pt>
                <c:pt idx="4">
                  <c:v>-171.77661900000001</c:v>
                </c:pt>
                <c:pt idx="5">
                  <c:v>-167.37188699999999</c:v>
                </c:pt>
                <c:pt idx="6">
                  <c:v>-109.48899399999999</c:v>
                </c:pt>
                <c:pt idx="7">
                  <c:v>-168.91586199999998</c:v>
                </c:pt>
                <c:pt idx="8">
                  <c:v>-170.31752099999997</c:v>
                </c:pt>
                <c:pt idx="9">
                  <c:v>-187.29566199999999</c:v>
                </c:pt>
                <c:pt idx="10">
                  <c:v>-204.26608199999998</c:v>
                </c:pt>
                <c:pt idx="11">
                  <c:v>-208.37133700000001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3AE5-4AD7-8F57-60610FF5C0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71253760"/>
        <c:axId val="171255296"/>
      </c:barChart>
      <c:catAx>
        <c:axId val="171253760"/>
        <c:scaling>
          <c:orientation val="minMax"/>
        </c:scaling>
        <c:delete val="0"/>
        <c:axPos val="b"/>
        <c:majorTickMark val="none"/>
        <c:minorTickMark val="none"/>
        <c:tickLblPos val="low"/>
        <c:txPr>
          <a:bodyPr/>
          <a:lstStyle/>
          <a:p>
            <a:pPr>
              <a:defRPr sz="900"/>
            </a:pPr>
            <a:endParaRPr lang="cs-CZ"/>
          </a:p>
        </c:txPr>
        <c:crossAx val="171255296"/>
        <c:crosses val="autoZero"/>
        <c:auto val="1"/>
        <c:lblAlgn val="ctr"/>
        <c:lblOffset val="100"/>
        <c:noMultiLvlLbl val="0"/>
      </c:catAx>
      <c:valAx>
        <c:axId val="171255296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71253760"/>
        <c:crosses val="autoZero"/>
        <c:crossBetween val="between"/>
        <c:dispUnits>
          <c:builtInUnit val="thousands"/>
        </c:dispUnits>
      </c:valAx>
    </c:plotArea>
    <c:legend>
      <c:legendPos val="r"/>
      <c:layout>
        <c:manualLayout>
          <c:xMode val="edge"/>
          <c:yMode val="edge"/>
          <c:x val="0.72777173955539565"/>
          <c:y val="0"/>
          <c:w val="0.27090836584850925"/>
          <c:h val="0.99216049382716054"/>
        </c:manualLayout>
      </c:layout>
      <c:overlay val="0"/>
      <c:txPr>
        <a:bodyPr/>
        <a:lstStyle/>
        <a:p>
          <a:pPr>
            <a:defRPr sz="8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Výroba elektřiny brutto -</a:t>
            </a:r>
            <a:r>
              <a:rPr lang="cs-CZ" sz="1000" b="1" i="0" u="none" strike="noStrike" baseline="0">
                <a:solidFill>
                  <a:srgbClr val="233060"/>
                </a:solidFill>
                <a:effectLst/>
              </a:rPr>
              <a:t> FVE</a:t>
            </a:r>
            <a:r>
              <a:rPr lang="cs-CZ" sz="1000">
                <a:solidFill>
                  <a:srgbClr val="233060"/>
                </a:solidFill>
              </a:rPr>
              <a:t> (MWh)</a:t>
            </a:r>
          </a:p>
        </c:rich>
      </c:tx>
      <c:layout>
        <c:manualLayout>
          <c:xMode val="edge"/>
          <c:yMode val="edge"/>
          <c:x val="3.1116019999779405E-5"/>
          <c:y val="5.0472822495011796E-2"/>
        </c:manualLayout>
      </c:layout>
      <c:overlay val="0"/>
      <c:spPr>
        <a:solidFill>
          <a:schemeClr val="bg1"/>
        </a:solidFill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'4.4'!$A$8</c:f>
              <c:strCache>
                <c:ptCount val="1"/>
                <c:pt idx="0">
                  <c:v>≤ 10 kW</c:v>
                </c:pt>
              </c:strCache>
            </c:strRef>
          </c:tx>
          <c:invertIfNegative val="0"/>
          <c:cat>
            <c:strRef>
              <c:f>'4.4'!$E$5:$G$5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'4.4'!$E$8:$G$8</c:f>
              <c:numCache>
                <c:formatCode>#\ ##0.0</c:formatCode>
                <c:ptCount val="3"/>
                <c:pt idx="0">
                  <c:v>5547.5380000000041</c:v>
                </c:pt>
                <c:pt idx="1">
                  <c:v>2359.0789999999938</c:v>
                </c:pt>
                <c:pt idx="2">
                  <c:v>1474.4239999999897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E3A-4636-A0CD-945D923B8439}"/>
            </c:ext>
          </c:extLst>
        </c:ser>
        <c:ser>
          <c:idx val="1"/>
          <c:order val="1"/>
          <c:tx>
            <c:strRef>
              <c:f>'4.4'!$A$9</c:f>
              <c:strCache>
                <c:ptCount val="1"/>
                <c:pt idx="0">
                  <c:v>&gt; 10 a ≤ 30 kW</c:v>
                </c:pt>
              </c:strCache>
            </c:strRef>
          </c:tx>
          <c:invertIfNegative val="0"/>
          <c:cat>
            <c:strRef>
              <c:f>'4.4'!$E$5:$G$5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'4.4'!$E$9:$G$9</c:f>
              <c:numCache>
                <c:formatCode>#\ ##0.0</c:formatCode>
                <c:ptCount val="3"/>
                <c:pt idx="0">
                  <c:v>8857.9879999999848</c:v>
                </c:pt>
                <c:pt idx="1">
                  <c:v>3749.0760000000123</c:v>
                </c:pt>
                <c:pt idx="2">
                  <c:v>2082.3880000000036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E3A-4636-A0CD-945D923B8439}"/>
            </c:ext>
          </c:extLst>
        </c:ser>
        <c:ser>
          <c:idx val="2"/>
          <c:order val="2"/>
          <c:tx>
            <c:strRef>
              <c:f>'4.4'!$A$10</c:f>
              <c:strCache>
                <c:ptCount val="1"/>
                <c:pt idx="0">
                  <c:v>&gt; 30 a ≤ 100 kW</c:v>
                </c:pt>
              </c:strCache>
            </c:strRef>
          </c:tx>
          <c:invertIfNegative val="0"/>
          <c:cat>
            <c:strRef>
              <c:f>'4.4'!$E$5:$G$5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'4.4'!$E$10:$G$10</c:f>
              <c:numCache>
                <c:formatCode>#\ ##0.0</c:formatCode>
                <c:ptCount val="3"/>
                <c:pt idx="0">
                  <c:v>4632.538999999997</c:v>
                </c:pt>
                <c:pt idx="1">
                  <c:v>1976.9280000000031</c:v>
                </c:pt>
                <c:pt idx="2">
                  <c:v>1065.3750000000005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E3A-4636-A0CD-945D923B8439}"/>
            </c:ext>
          </c:extLst>
        </c:ser>
        <c:ser>
          <c:idx val="3"/>
          <c:order val="3"/>
          <c:tx>
            <c:strRef>
              <c:f>'4.4'!$A$11</c:f>
              <c:strCache>
                <c:ptCount val="1"/>
                <c:pt idx="0">
                  <c:v>&gt; 100 kW a ≤ 1 MW</c:v>
                </c:pt>
              </c:strCache>
            </c:strRef>
          </c:tx>
          <c:invertIfNegative val="0"/>
          <c:cat>
            <c:strRef>
              <c:f>'4.4'!$E$5:$G$5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'4.4'!$E$11:$G$11</c:f>
              <c:numCache>
                <c:formatCode>#\ ##0.0</c:formatCode>
                <c:ptCount val="3"/>
                <c:pt idx="0">
                  <c:v>34924.561999999976</c:v>
                </c:pt>
                <c:pt idx="1">
                  <c:v>15249.121999999994</c:v>
                </c:pt>
                <c:pt idx="2">
                  <c:v>7975.5730000000103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E3A-4636-A0CD-945D923B8439}"/>
            </c:ext>
          </c:extLst>
        </c:ser>
        <c:ser>
          <c:idx val="4"/>
          <c:order val="4"/>
          <c:tx>
            <c:strRef>
              <c:f>'4.4'!$A$12</c:f>
              <c:strCache>
                <c:ptCount val="1"/>
                <c:pt idx="0">
                  <c:v>&gt; 1 a ≤ 5 MW</c:v>
                </c:pt>
              </c:strCache>
            </c:strRef>
          </c:tx>
          <c:invertIfNegative val="0"/>
          <c:cat>
            <c:strRef>
              <c:f>'4.4'!$E$5:$G$5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'4.4'!$E$12:$G$12</c:f>
              <c:numCache>
                <c:formatCode>#\ ##0.0</c:formatCode>
                <c:ptCount val="3"/>
                <c:pt idx="0">
                  <c:v>74507.733999999997</c:v>
                </c:pt>
                <c:pt idx="1">
                  <c:v>32699.075999999983</c:v>
                </c:pt>
                <c:pt idx="2">
                  <c:v>17550.179000000007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E3A-4636-A0CD-945D923B8439}"/>
            </c:ext>
          </c:extLst>
        </c:ser>
        <c:ser>
          <c:idx val="5"/>
          <c:order val="5"/>
          <c:tx>
            <c:strRef>
              <c:f>'4.4'!$A$13</c:f>
              <c:strCache>
                <c:ptCount val="1"/>
                <c:pt idx="0">
                  <c:v>&gt; 5 MW</c:v>
                </c:pt>
              </c:strCache>
            </c:strRef>
          </c:tx>
          <c:invertIfNegative val="0"/>
          <c:cat>
            <c:strRef>
              <c:f>'4.4'!$E$5:$G$5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'4.4'!$E$13:$G$13</c:f>
              <c:numCache>
                <c:formatCode>#\ ##0.0</c:formatCode>
                <c:ptCount val="3"/>
                <c:pt idx="0">
                  <c:v>27204.554</c:v>
                </c:pt>
                <c:pt idx="1">
                  <c:v>11787.556999999999</c:v>
                </c:pt>
                <c:pt idx="2">
                  <c:v>6517.2659999999978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E3A-4636-A0CD-945D923B84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0982528"/>
        <c:axId val="160984064"/>
      </c:barChart>
      <c:catAx>
        <c:axId val="1609825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0984064"/>
        <c:crosses val="autoZero"/>
        <c:auto val="1"/>
        <c:lblAlgn val="ctr"/>
        <c:lblOffset val="100"/>
        <c:noMultiLvlLbl val="0"/>
      </c:catAx>
      <c:valAx>
        <c:axId val="160984064"/>
        <c:scaling>
          <c:orientation val="minMax"/>
          <c:max val="90000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0982528"/>
        <c:crosses val="autoZero"/>
        <c:crossBetween val="between"/>
        <c:majorUnit val="30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chemeClr val="accent1"/>
                </a:solidFill>
              </a:defRPr>
            </a:pPr>
            <a:r>
              <a:rPr lang="en-US" sz="1000">
                <a:solidFill>
                  <a:schemeClr val="accent1"/>
                </a:solidFill>
              </a:rPr>
              <a:t>Podíl </a:t>
            </a:r>
            <a:r>
              <a:rPr lang="cs-CZ" sz="1000">
                <a:solidFill>
                  <a:schemeClr val="accent1"/>
                </a:solidFill>
              </a:rPr>
              <a:t>výroby</a:t>
            </a:r>
            <a:r>
              <a:rPr lang="cs-CZ" sz="1000" baseline="0">
                <a:solidFill>
                  <a:schemeClr val="accent1"/>
                </a:solidFill>
              </a:rPr>
              <a:t> elektřiny brutto</a:t>
            </a:r>
            <a:endParaRPr lang="en-US" sz="1000">
              <a:solidFill>
                <a:schemeClr val="accent1"/>
              </a:solidFill>
            </a:endParaRPr>
          </a:p>
        </c:rich>
      </c:tx>
      <c:layout>
        <c:manualLayout>
          <c:xMode val="edge"/>
          <c:yMode val="edge"/>
          <c:x val="0.13768335208098986"/>
          <c:y val="1.3055674630929011E-3"/>
        </c:manualLayout>
      </c:layout>
      <c:overlay val="0"/>
      <c:spPr>
        <a:solidFill>
          <a:sysClr val="window" lastClr="FFFFFF"/>
        </a:solidFill>
      </c:spPr>
    </c:title>
    <c:autoTitleDeleted val="0"/>
    <c:plotArea>
      <c:layout>
        <c:manualLayout>
          <c:layoutTarget val="inner"/>
          <c:xMode val="edge"/>
          <c:yMode val="edge"/>
          <c:x val="3.002972429224977E-2"/>
          <c:y val="0.16023543969715945"/>
          <c:w val="0.94094703852648942"/>
          <c:h val="0.61841029137688064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04-CE61-4F31-A927-36B894979209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5-CE61-4F31-A927-36B894979209}"/>
              </c:ext>
            </c:extLst>
          </c:dPt>
          <c:dPt>
            <c:idx val="2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6-CE61-4F31-A927-36B894979209}"/>
              </c:ext>
            </c:extLst>
          </c:dPt>
          <c:dPt>
            <c:idx val="3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7-CE61-4F31-A927-36B894979209}"/>
              </c:ext>
            </c:extLst>
          </c:dPt>
          <c:dPt>
            <c:idx val="4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8-CE61-4F31-A927-36B894979209}"/>
              </c:ext>
            </c:extLst>
          </c:dPt>
          <c:dPt>
            <c:idx val="5"/>
            <c:bubble3D val="0"/>
            <c:spPr>
              <a:solidFill>
                <a:srgbClr val="F0948F"/>
              </a:solidFill>
            </c:spPr>
            <c:extLst>
              <c:ext xmlns:c16="http://schemas.microsoft.com/office/drawing/2014/chart" uri="{C3380CC4-5D6E-409C-BE32-E72D297353CC}">
                <c16:uniqueId val="{00000001-CE85-42E5-B892-F2B493BDE8BD}"/>
              </c:ext>
            </c:extLst>
          </c:dPt>
          <c:dPt>
            <c:idx val="6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4-CE85-42E5-B892-F2B493BDE8BD}"/>
              </c:ext>
            </c:extLst>
          </c:dPt>
          <c:dPt>
            <c:idx val="7"/>
            <c:bubble3D val="0"/>
            <c:spPr>
              <a:solidFill>
                <a:srgbClr val="F7C9C7"/>
              </a:solidFill>
            </c:spPr>
            <c:extLst>
              <c:ext xmlns:c16="http://schemas.microsoft.com/office/drawing/2014/chart" uri="{C3380CC4-5D6E-409C-BE32-E72D297353CC}">
                <c16:uniqueId val="{00000003-CE85-42E5-B892-F2B493BDE8BD}"/>
              </c:ext>
            </c:extLst>
          </c:dPt>
          <c:dLbls>
            <c:dLbl>
              <c:idx val="5"/>
              <c:layout>
                <c:manualLayout>
                  <c:x val="-5.9523809523809569E-2"/>
                  <c:y val="-0.12607449856733524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 sz="900">
                      <a:solidFill>
                        <a:schemeClr val="tx1"/>
                      </a:solidFill>
                    </a:defRPr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E85-42E5-B892-F2B493BDE8BD}"/>
                </c:ext>
              </c:extLst>
            </c:dLbl>
            <c:dLbl>
              <c:idx val="6"/>
              <c:layout>
                <c:manualLayout>
                  <c:x val="-1.6666666666666753E-2"/>
                  <c:y val="-0.16045845272206305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 sz="900">
                      <a:solidFill>
                        <a:schemeClr val="tx1"/>
                      </a:solidFill>
                    </a:defRPr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E85-42E5-B892-F2B493BDE8BD}"/>
                </c:ext>
              </c:extLst>
            </c:dLbl>
            <c:dLbl>
              <c:idx val="7"/>
              <c:layout>
                <c:manualLayout>
                  <c:x val="0"/>
                  <c:y val="-0.12225405921680993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900">
                      <a:solidFill>
                        <a:schemeClr val="tx1"/>
                      </a:solidFill>
                    </a:defRPr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E85-42E5-B892-F2B493BDE8B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cs-CZ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'5'!$B$17:$I$17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'6.1, 6.2'!$B$5:$I$5</c:f>
              <c:numCache>
                <c:formatCode>#\ ##0.0</c:formatCode>
                <c:ptCount val="8"/>
                <c:pt idx="0">
                  <c:v>8014360.7700000005</c:v>
                </c:pt>
                <c:pt idx="1">
                  <c:v>9901372.0710000005</c:v>
                </c:pt>
                <c:pt idx="2">
                  <c:v>453436.18300000002</c:v>
                </c:pt>
                <c:pt idx="3">
                  <c:v>1003067.5809999999</c:v>
                </c:pt>
                <c:pt idx="4">
                  <c:v>599073.76899999997</c:v>
                </c:pt>
                <c:pt idx="5">
                  <c:v>306063.95</c:v>
                </c:pt>
                <c:pt idx="6">
                  <c:v>240843.78100000008</c:v>
                </c:pt>
                <c:pt idx="7">
                  <c:v>260160.95800000007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E85-42E5-B892-F2B493BDE8B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chemeClr val="accent1"/>
                </a:solidFill>
              </a:defRPr>
            </a:pPr>
            <a:r>
              <a:rPr lang="en-US" sz="1000">
                <a:solidFill>
                  <a:schemeClr val="accent1"/>
                </a:solidFill>
              </a:rPr>
              <a:t>Podíl instalovaného výkonu v ES ČR</a:t>
            </a:r>
          </a:p>
        </c:rich>
      </c:tx>
      <c:layout>
        <c:manualLayout>
          <c:xMode val="edge"/>
          <c:yMode val="edge"/>
          <c:x val="1.9690663667041638E-3"/>
          <c:y val="1.3055674630929014E-3"/>
        </c:manualLayout>
      </c:layout>
      <c:overlay val="0"/>
      <c:spPr>
        <a:solidFill>
          <a:schemeClr val="bg1"/>
        </a:solidFill>
      </c:spPr>
    </c:title>
    <c:autoTitleDeleted val="0"/>
    <c:plotArea>
      <c:layout>
        <c:manualLayout>
          <c:layoutTarget val="inner"/>
          <c:xMode val="edge"/>
          <c:yMode val="edge"/>
          <c:x val="3.002972429224977E-2"/>
          <c:y val="0.16023543969715945"/>
          <c:w val="0.94094703852648942"/>
          <c:h val="0.61841029137688064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04-1C42-4D8B-9734-3F9AFF3EE21A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5-1C42-4D8B-9734-3F9AFF3EE21A}"/>
              </c:ext>
            </c:extLst>
          </c:dPt>
          <c:dPt>
            <c:idx val="2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6-1C42-4D8B-9734-3F9AFF3EE21A}"/>
              </c:ext>
            </c:extLst>
          </c:dPt>
          <c:dPt>
            <c:idx val="3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7-1C42-4D8B-9734-3F9AFF3EE21A}"/>
              </c:ext>
            </c:extLst>
          </c:dPt>
          <c:dPt>
            <c:idx val="4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8-1C42-4D8B-9734-3F9AFF3EE21A}"/>
              </c:ext>
            </c:extLst>
          </c:dPt>
          <c:dPt>
            <c:idx val="5"/>
            <c:bubble3D val="0"/>
            <c:spPr>
              <a:solidFill>
                <a:srgbClr val="F0948F"/>
              </a:solidFill>
            </c:spPr>
            <c:extLst>
              <c:ext xmlns:c16="http://schemas.microsoft.com/office/drawing/2014/chart" uri="{C3380CC4-5D6E-409C-BE32-E72D297353CC}">
                <c16:uniqueId val="{00000001-6B52-4A15-9D87-EA42F1E0EA13}"/>
              </c:ext>
            </c:extLst>
          </c:dPt>
          <c:dPt>
            <c:idx val="6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4-6B52-4A15-9D87-EA42F1E0EA13}"/>
              </c:ext>
            </c:extLst>
          </c:dPt>
          <c:dPt>
            <c:idx val="7"/>
            <c:bubble3D val="0"/>
            <c:spPr>
              <a:solidFill>
                <a:srgbClr val="F7C9C7"/>
              </a:solidFill>
            </c:spPr>
            <c:extLst>
              <c:ext xmlns:c16="http://schemas.microsoft.com/office/drawing/2014/chart" uri="{C3380CC4-5D6E-409C-BE32-E72D297353CC}">
                <c16:uniqueId val="{00000003-6B52-4A15-9D87-EA42F1E0EA13}"/>
              </c:ext>
            </c:extLst>
          </c:dPt>
          <c:dLbls>
            <c:dLbl>
              <c:idx val="6"/>
              <c:layout>
                <c:manualLayout>
                  <c:x val="-8.0952380952380956E-2"/>
                  <c:y val="-9.1690544412607447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900">
                      <a:solidFill>
                        <a:schemeClr val="tx1"/>
                      </a:solidFill>
                    </a:defRPr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B52-4A15-9D87-EA42F1E0EA1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cs-CZ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'5'!$B$17:$I$17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'5'!$B$18:$I$18</c:f>
              <c:numCache>
                <c:formatCode>#\ ##0.0</c:formatCode>
                <c:ptCount val="8"/>
                <c:pt idx="0">
                  <c:v>4290</c:v>
                </c:pt>
                <c:pt idx="1">
                  <c:v>9472.2530000000006</c:v>
                </c:pt>
                <c:pt idx="2">
                  <c:v>1363.5</c:v>
                </c:pt>
                <c:pt idx="3">
                  <c:v>1061.8069999999998</c:v>
                </c:pt>
                <c:pt idx="4">
                  <c:v>1106.1242400000001</c:v>
                </c:pt>
                <c:pt idx="5">
                  <c:v>1171.5</c:v>
                </c:pt>
                <c:pt idx="6">
                  <c:v>342.1678</c:v>
                </c:pt>
                <c:pt idx="7">
                  <c:v>2153.7603999999969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B52-4A15-9D87-EA42F1E0EA1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r"/>
      <c:layout>
        <c:manualLayout>
          <c:xMode val="edge"/>
          <c:yMode val="edge"/>
          <c:x val="0.8594366329208849"/>
          <c:y val="0.28262467191601054"/>
          <c:w val="7.151574803149606E-2"/>
          <c:h val="0.51576292218487008"/>
        </c:manualLayout>
      </c:layout>
      <c:overlay val="0"/>
      <c:txPr>
        <a:bodyPr/>
        <a:lstStyle/>
        <a:p>
          <a:pPr rtl="0">
            <a:defRPr sz="900"/>
          </a:pPr>
          <a:endParaRPr lang="cs-CZ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en-US" sz="1000">
                <a:solidFill>
                  <a:srgbClr val="233060"/>
                </a:solidFill>
              </a:rPr>
              <a:t>Podíl kategori</a:t>
            </a:r>
            <a:r>
              <a:rPr lang="cs-CZ" sz="1000">
                <a:solidFill>
                  <a:srgbClr val="233060"/>
                </a:solidFill>
              </a:rPr>
              <a:t>í</a:t>
            </a:r>
            <a:r>
              <a:rPr lang="en-US" sz="1000">
                <a:solidFill>
                  <a:srgbClr val="233060"/>
                </a:solidFill>
              </a:rPr>
              <a:t> </a:t>
            </a:r>
            <a:r>
              <a:rPr lang="cs-CZ" sz="1000">
                <a:solidFill>
                  <a:srgbClr val="233060"/>
                </a:solidFill>
              </a:rPr>
              <a:t>VTE</a:t>
            </a:r>
            <a:r>
              <a:rPr lang="en-US" sz="1000">
                <a:solidFill>
                  <a:srgbClr val="233060"/>
                </a:solidFill>
              </a:rPr>
              <a:t> na </a:t>
            </a:r>
            <a:r>
              <a:rPr lang="cs-CZ" sz="1000">
                <a:solidFill>
                  <a:srgbClr val="233060"/>
                </a:solidFill>
              </a:rPr>
              <a:t>instalovaném </a:t>
            </a:r>
            <a:r>
              <a:rPr lang="en-US" sz="1000">
                <a:solidFill>
                  <a:srgbClr val="233060"/>
                </a:solidFill>
              </a:rPr>
              <a:t>vý</a:t>
            </a:r>
            <a:r>
              <a:rPr lang="cs-CZ" sz="1000">
                <a:solidFill>
                  <a:srgbClr val="233060"/>
                </a:solidFill>
              </a:rPr>
              <a:t>konu</a:t>
            </a:r>
            <a:endParaRPr lang="en-US" sz="1000">
              <a:solidFill>
                <a:srgbClr val="233060"/>
              </a:solidFill>
            </a:endParaRPr>
          </a:p>
        </c:rich>
      </c:tx>
      <c:layout>
        <c:manualLayout>
          <c:xMode val="edge"/>
          <c:yMode val="edge"/>
          <c:x val="9.7002348390661365E-4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33179527559055116"/>
          <c:y val="0.27441593021850114"/>
          <c:w val="0.29579278905926232"/>
          <c:h val="0.71834541062801938"/>
        </c:manualLayout>
      </c:layout>
      <c:doughnutChart>
        <c:varyColors val="1"/>
        <c:ser>
          <c:idx val="3"/>
          <c:order val="0"/>
          <c:dPt>
            <c:idx val="1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1-A61D-4F79-A1CD-9DF295209C05}"/>
              </c:ext>
            </c:extLst>
          </c:dPt>
          <c:dPt>
            <c:idx val="2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0-7BB2-4519-A237-8EE8245F6EAF}"/>
              </c:ext>
            </c:extLst>
          </c:dPt>
          <c:dPt>
            <c:idx val="3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1-7BB2-4519-A237-8EE8245F6EAF}"/>
              </c:ext>
            </c:extLst>
          </c:dPt>
          <c:dLbls>
            <c:dLbl>
              <c:idx val="0"/>
              <c:layout>
                <c:manualLayout>
                  <c:x val="-6.4326742272101015E-17"/>
                  <c:y val="-0.1750278901251166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900">
                      <a:solidFill>
                        <a:schemeClr val="tx1"/>
                      </a:solidFill>
                    </a:defRPr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61D-4F79-A1CD-9DF295209C05}"/>
                </c:ext>
              </c:extLst>
            </c:dLbl>
            <c:dLbl>
              <c:idx val="1"/>
              <c:layout>
                <c:manualLayout>
                  <c:x val="6.3157894736842107E-2"/>
                  <c:y val="-0.13330258849664028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900">
                      <a:solidFill>
                        <a:schemeClr val="tx1"/>
                      </a:solidFill>
                    </a:defRPr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61D-4F79-A1CD-9DF295209C0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cs-CZ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>
                  <a:solidFill>
                    <a:schemeClr val="tx1"/>
                  </a:solidFill>
                </a:ln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'4.4'!$A$32:$A$35</c:f>
              <c:strCache>
                <c:ptCount val="4"/>
                <c:pt idx="0">
                  <c:v>≤ 0,5 MW</c:v>
                </c:pt>
                <c:pt idx="1">
                  <c:v>&gt; 0,5 a ≤ 1 MW</c:v>
                </c:pt>
                <c:pt idx="2">
                  <c:v>&gt; 1 a ≤ 2 MW </c:v>
                </c:pt>
                <c:pt idx="3">
                  <c:v>&gt; 2 MW</c:v>
                </c:pt>
              </c:strCache>
            </c:strRef>
          </c:cat>
          <c:val>
            <c:numRef>
              <c:f>'4.4'!$D$32:$D$35</c:f>
              <c:numCache>
                <c:formatCode>#\ ##0.0</c:formatCode>
                <c:ptCount val="4"/>
                <c:pt idx="0">
                  <c:v>2.3173999999999997</c:v>
                </c:pt>
                <c:pt idx="1">
                  <c:v>5.16</c:v>
                </c:pt>
                <c:pt idx="2">
                  <c:v>56.379999999999995</c:v>
                </c:pt>
                <c:pt idx="3">
                  <c:v>278.31040000000013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61D-4F79-A1CD-9DF295209C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Výroba elektřiny brutto - VTE (MWh)</a:t>
            </a:r>
          </a:p>
        </c:rich>
      </c:tx>
      <c:layout>
        <c:manualLayout>
          <c:xMode val="edge"/>
          <c:yMode val="edge"/>
          <c:x val="2.0397821620046323E-3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3646304777776275"/>
          <c:y val="0.26671397108287181"/>
          <c:w val="0.82533799002028041"/>
          <c:h val="0.5564066919928650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'4.4'!$A$32</c:f>
              <c:strCache>
                <c:ptCount val="1"/>
                <c:pt idx="0">
                  <c:v>≤ 0,5 MW</c:v>
                </c:pt>
              </c:strCache>
            </c:strRef>
          </c:tx>
          <c:invertIfNegative val="0"/>
          <c:cat>
            <c:strRef>
              <c:f>'4.4'!$E$29:$G$29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'4.4'!$E$32:$G$32</c:f>
              <c:numCache>
                <c:formatCode>#\ ##0.0</c:formatCode>
                <c:ptCount val="3"/>
                <c:pt idx="0">
                  <c:v>134.06799999999998</c:v>
                </c:pt>
                <c:pt idx="1">
                  <c:v>187.30799999999999</c:v>
                </c:pt>
                <c:pt idx="2">
                  <c:v>208.48200000000003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10-4337-BA9B-2800AE3ECDED}"/>
            </c:ext>
          </c:extLst>
        </c:ser>
        <c:ser>
          <c:idx val="1"/>
          <c:order val="1"/>
          <c:tx>
            <c:strRef>
              <c:f>'4.4'!$A$33</c:f>
              <c:strCache>
                <c:ptCount val="1"/>
                <c:pt idx="0">
                  <c:v>&gt; 0,5 a ≤ 1 MW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'4.4'!$E$29:$G$29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'4.4'!$E$33:$G$33</c:f>
              <c:numCache>
                <c:formatCode>#\ ##0.0</c:formatCode>
                <c:ptCount val="3"/>
                <c:pt idx="0">
                  <c:v>773.47500000000002</c:v>
                </c:pt>
                <c:pt idx="1">
                  <c:v>1025.78</c:v>
                </c:pt>
                <c:pt idx="2">
                  <c:v>1215.925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10-4337-BA9B-2800AE3ECDED}"/>
            </c:ext>
          </c:extLst>
        </c:ser>
        <c:ser>
          <c:idx val="2"/>
          <c:order val="2"/>
          <c:tx>
            <c:strRef>
              <c:f>'4.4'!$A$34</c:f>
              <c:strCache>
                <c:ptCount val="1"/>
                <c:pt idx="0">
                  <c:v>&gt; 1 a ≤ 2 MW 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'4.4'!$E$29:$G$29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'4.4'!$E$34:$G$34</c:f>
              <c:numCache>
                <c:formatCode>#\ ##0.0</c:formatCode>
                <c:ptCount val="3"/>
                <c:pt idx="0">
                  <c:v>11251.147999999999</c:v>
                </c:pt>
                <c:pt idx="1">
                  <c:v>13857.536000000002</c:v>
                </c:pt>
                <c:pt idx="2">
                  <c:v>16308.272000000001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110-4337-BA9B-2800AE3ECDED}"/>
            </c:ext>
          </c:extLst>
        </c:ser>
        <c:ser>
          <c:idx val="3"/>
          <c:order val="3"/>
          <c:tx>
            <c:strRef>
              <c:f>'4.4'!$A$35</c:f>
              <c:strCache>
                <c:ptCount val="1"/>
                <c:pt idx="0">
                  <c:v>&gt; 2 MW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'4.4'!$E$29:$G$29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'4.4'!$E$35:$G$35</c:f>
              <c:numCache>
                <c:formatCode>#\ ##0.0</c:formatCode>
                <c:ptCount val="3"/>
                <c:pt idx="0">
                  <c:v>55721.034999999996</c:v>
                </c:pt>
                <c:pt idx="1">
                  <c:v>64760.13300000006</c:v>
                </c:pt>
                <c:pt idx="2">
                  <c:v>75400.618999999992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10-4337-BA9B-2800AE3ECD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1052160"/>
        <c:axId val="161053696"/>
      </c:barChart>
      <c:catAx>
        <c:axId val="1610521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1053696"/>
        <c:crossesAt val="0"/>
        <c:auto val="1"/>
        <c:lblAlgn val="ctr"/>
        <c:lblOffset val="100"/>
        <c:noMultiLvlLbl val="0"/>
      </c:catAx>
      <c:valAx>
        <c:axId val="161053696"/>
        <c:scaling>
          <c:orientation val="minMax"/>
          <c:max val="80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1052160"/>
        <c:crosses val="autoZero"/>
        <c:crossBetween val="between"/>
        <c:majorUnit val="20000"/>
        <c:minorUnit val="4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4C2D-4856-A6C6-5FF1EDBF585B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4C2D-4856-A6C6-5FF1EDBF585B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4C2D-4856-A6C6-5FF1EDBF585B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4C2D-4856-A6C6-5FF1EDBF585B}"/>
            </c:ext>
          </c:extLst>
        </c:ser>
        <c:ser>
          <c:idx val="4"/>
          <c:order val="4"/>
          <c:tx>
            <c:strRef>
              <c:f>'4.3'!$A$25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4C2D-4856-A6C6-5FF1EDBF585B}"/>
            </c:ext>
          </c:extLst>
        </c:ser>
        <c:ser>
          <c:idx val="5"/>
          <c:order val="5"/>
          <c:tx>
            <c:strRef>
              <c:f>'4.3'!$A$26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4C2D-4856-A6C6-5FF1EDBF58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1096832"/>
        <c:axId val="161098368"/>
      </c:barChart>
      <c:catAx>
        <c:axId val="1610968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1098368"/>
        <c:crosses val="autoZero"/>
        <c:auto val="1"/>
        <c:lblAlgn val="ctr"/>
        <c:lblOffset val="100"/>
        <c:noMultiLvlLbl val="0"/>
      </c:catAx>
      <c:valAx>
        <c:axId val="16109836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1096832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FF57-490A-87E9-C14481740145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FF57-490A-87E9-C14481740145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FF57-490A-87E9-C14481740145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FF57-490A-87E9-C144817401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1147136"/>
        <c:axId val="161153024"/>
      </c:barChart>
      <c:catAx>
        <c:axId val="16114713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1153024"/>
        <c:crosses val="autoZero"/>
        <c:auto val="1"/>
        <c:lblAlgn val="ctr"/>
        <c:lblOffset val="100"/>
        <c:noMultiLvlLbl val="0"/>
      </c:catAx>
      <c:valAx>
        <c:axId val="16115302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1147136"/>
        <c:crosses val="autoZero"/>
        <c:crossBetween val="between"/>
      </c:valAx>
      <c:spPr>
        <a:noFill/>
      </c:spPr>
    </c:plotArea>
    <c:legend>
      <c:legendPos val="r"/>
      <c:legendEntry>
        <c:idx val="0"/>
        <c:txPr>
          <a:bodyPr/>
          <a:lstStyle/>
          <a:p>
            <a:pPr>
              <a:defRPr>
                <a:solidFill>
                  <a:schemeClr val="accent1"/>
                </a:solidFill>
              </a:defRPr>
            </a:pPr>
            <a:endParaRPr lang="cs-CZ"/>
          </a:p>
        </c:txPr>
      </c:legendEntry>
      <c:legendEntry>
        <c:idx val="1"/>
        <c:txPr>
          <a:bodyPr/>
          <a:lstStyle/>
          <a:p>
            <a:pPr>
              <a:defRPr>
                <a:solidFill>
                  <a:schemeClr val="accent5"/>
                </a:solidFill>
              </a:defRPr>
            </a:pPr>
            <a:endParaRPr lang="cs-CZ"/>
          </a:p>
        </c:txPr>
      </c:legendEntry>
      <c:legendEntry>
        <c:idx val="2"/>
        <c:txPr>
          <a:bodyPr/>
          <a:lstStyle/>
          <a:p>
            <a:pPr>
              <a:defRPr>
                <a:solidFill>
                  <a:schemeClr val="accent2"/>
                </a:solidFill>
              </a:defRPr>
            </a:pPr>
            <a:endParaRPr lang="cs-CZ"/>
          </a:p>
        </c:txPr>
      </c:legendEntry>
      <c:legendEntry>
        <c:idx val="3"/>
        <c:txPr>
          <a:bodyPr/>
          <a:lstStyle/>
          <a:p>
            <a:pPr>
              <a:defRPr>
                <a:solidFill>
                  <a:schemeClr val="accent6"/>
                </a:solidFill>
              </a:defRPr>
            </a:pPr>
            <a:endParaRPr lang="cs-CZ"/>
          </a:p>
        </c:txPr>
      </c:legendEntry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/>
            </a:pPr>
            <a:r>
              <a:rPr lang="en-US" sz="1000" b="1">
                <a:solidFill>
                  <a:srgbClr val="233060"/>
                </a:solidFill>
              </a:rPr>
              <a:t>Bilance elektřiny </a:t>
            </a:r>
            <a:r>
              <a:rPr lang="cs-CZ" sz="1000" b="1">
                <a:solidFill>
                  <a:srgbClr val="233060"/>
                </a:solidFill>
              </a:rPr>
              <a:t>(</a:t>
            </a:r>
            <a:r>
              <a:rPr lang="en-US" sz="1000" b="1">
                <a:solidFill>
                  <a:srgbClr val="233060"/>
                </a:solidFill>
              </a:rPr>
              <a:t>GWh</a:t>
            </a:r>
            <a:r>
              <a:rPr lang="cs-CZ" sz="1000" b="1">
                <a:solidFill>
                  <a:srgbClr val="233060"/>
                </a:solidFill>
              </a:rPr>
              <a:t>)</a:t>
            </a:r>
            <a:endParaRPr lang="en-US" sz="1000" b="1">
              <a:solidFill>
                <a:srgbClr val="233060"/>
              </a:solidFill>
            </a:endParaRPr>
          </a:p>
        </c:rich>
      </c:tx>
      <c:layout>
        <c:manualLayout>
          <c:xMode val="edge"/>
          <c:yMode val="edge"/>
          <c:x val="1.0050125313282852E-3"/>
          <c:y val="2.9197080291970802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9.8853763440860221E-2"/>
          <c:y val="0.14531021045682174"/>
          <c:w val="0.90114623655913983"/>
          <c:h val="0.5847092733040272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'3.1'!$A$6:$A$7</c:f>
              <c:strCache>
                <c:ptCount val="1"/>
                <c:pt idx="0">
                  <c:v>Výroba elektřiny brutto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'3.1'!$B$7:$M$7</c:f>
              <c:numCache>
                <c:formatCode>#\ ##0.0</c:formatCode>
                <c:ptCount val="12"/>
                <c:pt idx="0">
                  <c:v>7735.2588039999982</c:v>
                </c:pt>
                <c:pt idx="1">
                  <c:v>6925.3182319999996</c:v>
                </c:pt>
                <c:pt idx="2">
                  <c:v>6807.8377299999984</c:v>
                </c:pt>
                <c:pt idx="3">
                  <c:v>6163.2130359999992</c:v>
                </c:pt>
                <c:pt idx="4">
                  <c:v>5101.0968059999996</c:v>
                </c:pt>
                <c:pt idx="5">
                  <c:v>5195.6209159999999</c:v>
                </c:pt>
                <c:pt idx="6">
                  <c:v>5628.095139</c:v>
                </c:pt>
                <c:pt idx="7">
                  <c:v>5997.804905</c:v>
                </c:pt>
                <c:pt idx="8">
                  <c:v>5774.7156910000003</c:v>
                </c:pt>
                <c:pt idx="9">
                  <c:v>6782.839563999999</c:v>
                </c:pt>
                <c:pt idx="10">
                  <c:v>6890.0638139999974</c:v>
                </c:pt>
                <c:pt idx="11">
                  <c:v>7105.4756849999985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C8-4DB4-8537-14F3AB4DFB96}"/>
            </c:ext>
          </c:extLst>
        </c:ser>
        <c:ser>
          <c:idx val="1"/>
          <c:order val="1"/>
          <c:tx>
            <c:strRef>
              <c:f>'3.2'!$A$49</c:f>
              <c:strCache>
                <c:ptCount val="1"/>
                <c:pt idx="0">
                  <c:v>Tuzemská netto spotřeba (TNS)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val>
            <c:numRef>
              <c:f>'3.2'!$B$49:$M$49</c:f>
              <c:numCache>
                <c:formatCode>#\ ##0.0</c:formatCode>
                <c:ptCount val="12"/>
                <c:pt idx="0">
                  <c:v>-5569.3577159999995</c:v>
                </c:pt>
                <c:pt idx="1">
                  <c:v>-5176.3237939999863</c:v>
                </c:pt>
                <c:pt idx="2">
                  <c:v>-5374.5631179999946</c:v>
                </c:pt>
                <c:pt idx="3">
                  <c:v>-4822.7316520000013</c:v>
                </c:pt>
                <c:pt idx="4">
                  <c:v>-4552.9329540000017</c:v>
                </c:pt>
                <c:pt idx="5">
                  <c:v>-4352.1646409999994</c:v>
                </c:pt>
                <c:pt idx="6">
                  <c:v>-4279.6836649999941</c:v>
                </c:pt>
                <c:pt idx="7">
                  <c:v>-4358.5057980000029</c:v>
                </c:pt>
                <c:pt idx="8">
                  <c:v>-4285.4844059999923</c:v>
                </c:pt>
                <c:pt idx="9">
                  <c:v>-4702.96786600001</c:v>
                </c:pt>
                <c:pt idx="10">
                  <c:v>-5074.1816542352353</c:v>
                </c:pt>
                <c:pt idx="11">
                  <c:v>-5276.9682167647779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CC8-4DB4-8537-14F3AB4DFB96}"/>
            </c:ext>
          </c:extLst>
        </c:ser>
        <c:ser>
          <c:idx val="2"/>
          <c:order val="2"/>
          <c:tx>
            <c:strRef>
              <c:f>'3.2'!$A$31</c:f>
              <c:strCache>
                <c:ptCount val="1"/>
                <c:pt idx="0">
                  <c:v>Tech. vl. spotřeba el. na výrobu elektřiny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val>
            <c:numRef>
              <c:f>'3.2'!$B$31:$M$31</c:f>
              <c:numCache>
                <c:formatCode>#\ ##0.0</c:formatCode>
                <c:ptCount val="12"/>
                <c:pt idx="0">
                  <c:v>-508.33997700000003</c:v>
                </c:pt>
                <c:pt idx="1">
                  <c:v>-449.86211599999996</c:v>
                </c:pt>
                <c:pt idx="2">
                  <c:v>-435.64816599999972</c:v>
                </c:pt>
                <c:pt idx="3">
                  <c:v>-410.72599300000002</c:v>
                </c:pt>
                <c:pt idx="4">
                  <c:v>-348.81613399999992</c:v>
                </c:pt>
                <c:pt idx="5">
                  <c:v>-344.10127000000006</c:v>
                </c:pt>
                <c:pt idx="6">
                  <c:v>-377.86818100000005</c:v>
                </c:pt>
                <c:pt idx="7">
                  <c:v>-420.742368</c:v>
                </c:pt>
                <c:pt idx="8">
                  <c:v>-420.34460100000001</c:v>
                </c:pt>
                <c:pt idx="9">
                  <c:v>-477.53275499999967</c:v>
                </c:pt>
                <c:pt idx="10">
                  <c:v>-474.33959299999998</c:v>
                </c:pt>
                <c:pt idx="11">
                  <c:v>-482.89052099999969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CC8-4DB4-8537-14F3AB4DFB96}"/>
            </c:ext>
          </c:extLst>
        </c:ser>
        <c:ser>
          <c:idx val="3"/>
          <c:order val="3"/>
          <c:tx>
            <c:strRef>
              <c:f>'3.2'!$A$36</c:f>
              <c:strCache>
                <c:ptCount val="1"/>
                <c:pt idx="0">
                  <c:v>Celkové ztráty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val>
            <c:numRef>
              <c:f>'3.2'!$B$36:$M$36</c:f>
              <c:numCache>
                <c:formatCode>#\ ##0.0</c:formatCode>
                <c:ptCount val="12"/>
                <c:pt idx="0">
                  <c:v>-298.03454499999998</c:v>
                </c:pt>
                <c:pt idx="1">
                  <c:v>-275.86830999999995</c:v>
                </c:pt>
                <c:pt idx="2">
                  <c:v>-274.74011900000005</c:v>
                </c:pt>
                <c:pt idx="3">
                  <c:v>-236.22415000000001</c:v>
                </c:pt>
                <c:pt idx="4">
                  <c:v>-216.76561900000002</c:v>
                </c:pt>
                <c:pt idx="5">
                  <c:v>-219.75788699999998</c:v>
                </c:pt>
                <c:pt idx="6">
                  <c:v>-180.276994</c:v>
                </c:pt>
                <c:pt idx="7">
                  <c:v>-230.61886199999998</c:v>
                </c:pt>
                <c:pt idx="8">
                  <c:v>-224.29752099999996</c:v>
                </c:pt>
                <c:pt idx="9">
                  <c:v>-272.35866199999998</c:v>
                </c:pt>
                <c:pt idx="10">
                  <c:v>-281.28408200000001</c:v>
                </c:pt>
                <c:pt idx="11">
                  <c:v>-302.14333700000003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CC8-4DB4-8537-14F3AB4DFB96}"/>
            </c:ext>
          </c:extLst>
        </c:ser>
        <c:ser>
          <c:idx val="4"/>
          <c:order val="4"/>
          <c:tx>
            <c:strRef>
              <c:f>'3.2'!$A$47</c:f>
              <c:strCache>
                <c:ptCount val="1"/>
                <c:pt idx="0">
                  <c:v>Spotřeba na přečerpávání PVE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val>
            <c:numRef>
              <c:f>'3.2'!$B$47:$M$47</c:f>
              <c:numCache>
                <c:formatCode>#\ ##0.0</c:formatCode>
                <c:ptCount val="12"/>
                <c:pt idx="0">
                  <c:v>-114.086653</c:v>
                </c:pt>
                <c:pt idx="1">
                  <c:v>-85.46946299999999</c:v>
                </c:pt>
                <c:pt idx="2">
                  <c:v>-103.55537299999999</c:v>
                </c:pt>
                <c:pt idx="3">
                  <c:v>-108.57132</c:v>
                </c:pt>
                <c:pt idx="4">
                  <c:v>-120.23897500000001</c:v>
                </c:pt>
                <c:pt idx="5">
                  <c:v>-74.535261000000006</c:v>
                </c:pt>
                <c:pt idx="6">
                  <c:v>-108.39580100000001</c:v>
                </c:pt>
                <c:pt idx="7">
                  <c:v>-127.432553</c:v>
                </c:pt>
                <c:pt idx="8">
                  <c:v>-141.30550099999999</c:v>
                </c:pt>
                <c:pt idx="9">
                  <c:v>-133.028031</c:v>
                </c:pt>
                <c:pt idx="10">
                  <c:v>-130.03233500000002</c:v>
                </c:pt>
                <c:pt idx="11">
                  <c:v>-135.12402800000001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CC8-4DB4-8537-14F3AB4DFB96}"/>
            </c:ext>
          </c:extLst>
        </c:ser>
        <c:ser>
          <c:idx val="5"/>
          <c:order val="5"/>
          <c:tx>
            <c:strRef>
              <c:f>'3.2'!$A$5:$A$6</c:f>
              <c:strCache>
                <c:ptCount val="1"/>
                <c:pt idx="0">
                  <c:v>Přeshraniční saldo *)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val>
            <c:numRef>
              <c:f>'3.2'!$B$6:$M$6</c:f>
              <c:numCache>
                <c:formatCode>#\ ##0.0</c:formatCode>
                <c:ptCount val="12"/>
                <c:pt idx="0">
                  <c:v>-1226.4364940000005</c:v>
                </c:pt>
                <c:pt idx="1">
                  <c:v>-930.28540400000031</c:v>
                </c:pt>
                <c:pt idx="2">
                  <c:v>-630.96608900000024</c:v>
                </c:pt>
                <c:pt idx="3">
                  <c:v>-601.11072500000023</c:v>
                </c:pt>
                <c:pt idx="4">
                  <c:v>76.871923000000152</c:v>
                </c:pt>
                <c:pt idx="5">
                  <c:v>-275.2926490000001</c:v>
                </c:pt>
                <c:pt idx="6">
                  <c:v>-783.50791900000002</c:v>
                </c:pt>
                <c:pt idx="7">
                  <c:v>-898.81593700000019</c:v>
                </c:pt>
                <c:pt idx="8">
                  <c:v>-862.191146</c:v>
                </c:pt>
                <c:pt idx="9">
                  <c:v>-1226.0930559999995</c:v>
                </c:pt>
                <c:pt idx="10">
                  <c:v>-906.58445600000027</c:v>
                </c:pt>
                <c:pt idx="11">
                  <c:v>-919.16080399999987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CC8-4DB4-8537-14F3AB4DFB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56846720"/>
        <c:axId val="156852608"/>
      </c:barChart>
      <c:catAx>
        <c:axId val="156846720"/>
        <c:scaling>
          <c:orientation val="minMax"/>
        </c:scaling>
        <c:delete val="0"/>
        <c:axPos val="b"/>
        <c:majorTickMark val="none"/>
        <c:minorTickMark val="none"/>
        <c:tickLblPos val="low"/>
        <c:txPr>
          <a:bodyPr/>
          <a:lstStyle/>
          <a:p>
            <a:pPr>
              <a:defRPr sz="900"/>
            </a:pPr>
            <a:endParaRPr lang="cs-CZ"/>
          </a:p>
        </c:txPr>
        <c:crossAx val="156852608"/>
        <c:crosses val="autoZero"/>
        <c:auto val="1"/>
        <c:lblAlgn val="ctr"/>
        <c:lblOffset val="100"/>
        <c:noMultiLvlLbl val="0"/>
      </c:catAx>
      <c:valAx>
        <c:axId val="156852608"/>
        <c:scaling>
          <c:orientation val="minMax"/>
          <c:max val="8000"/>
          <c:min val="-8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56846720"/>
        <c:crosses val="autoZero"/>
        <c:crossBetween val="between"/>
        <c:majorUnit val="2000"/>
      </c:valAx>
    </c:plotArea>
    <c:legend>
      <c:legendPos val="b"/>
      <c:layout>
        <c:manualLayout>
          <c:xMode val="edge"/>
          <c:yMode val="edge"/>
          <c:x val="2.8759398496240737E-4"/>
          <c:y val="0.83390692951702228"/>
          <c:w val="0.91229741019214705"/>
          <c:h val="0.15133278585575577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en-US" sz="1000">
                <a:solidFill>
                  <a:srgbClr val="233060"/>
                </a:solidFill>
              </a:rPr>
              <a:t>Podíl kategori</a:t>
            </a:r>
            <a:r>
              <a:rPr lang="cs-CZ" sz="1000">
                <a:solidFill>
                  <a:srgbClr val="233060"/>
                </a:solidFill>
              </a:rPr>
              <a:t>í</a:t>
            </a:r>
            <a:r>
              <a:rPr lang="en-US" sz="1000">
                <a:solidFill>
                  <a:srgbClr val="233060"/>
                </a:solidFill>
              </a:rPr>
              <a:t> biomasy na výrobě elektřiny brutto</a:t>
            </a:r>
          </a:p>
        </c:rich>
      </c:tx>
      <c:layout>
        <c:manualLayout>
          <c:xMode val="edge"/>
          <c:yMode val="edge"/>
          <c:x val="1.4253072734838904E-4"/>
          <c:y val="8.4251527218016042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2.4622167977691692E-2"/>
          <c:y val="0.34424091985732708"/>
          <c:w val="0.94099029955582703"/>
          <c:h val="0.28036550986682218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'4.5'!$A$16</c:f>
              <c:strCache>
                <c:ptCount val="1"/>
                <c:pt idx="0">
                  <c:v>Brikety a pelety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cs-CZ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'4.5'!$B$16</c:f>
              <c:numCache>
                <c:formatCode>0%</c:formatCode>
                <c:ptCount val="1"/>
                <c:pt idx="0">
                  <c:v>9.461819395497735E-2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51E-4FED-9EF0-D095B12EB95E}"/>
            </c:ext>
          </c:extLst>
        </c:ser>
        <c:ser>
          <c:idx val="1"/>
          <c:order val="1"/>
          <c:tx>
            <c:strRef>
              <c:f>'4.5'!$A$17</c:f>
              <c:strCache>
                <c:ptCount val="1"/>
                <c:pt idx="0">
                  <c:v>Celulózové výluhy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cs-CZ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'4.5'!$B$17</c:f>
              <c:numCache>
                <c:formatCode>0%</c:formatCode>
                <c:ptCount val="1"/>
                <c:pt idx="0">
                  <c:v>0.25418435176277154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51E-4FED-9EF0-D095B12EB95E}"/>
            </c:ext>
          </c:extLst>
        </c:ser>
        <c:ser>
          <c:idx val="2"/>
          <c:order val="2"/>
          <c:tx>
            <c:strRef>
              <c:f>'4.5'!$A$18</c:f>
              <c:strCache>
                <c:ptCount val="1"/>
                <c:pt idx="0">
                  <c:v>Kapalná biopaliva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dLbls>
            <c:dLbl>
              <c:idx val="0"/>
              <c:layout>
                <c:manualLayout>
                  <c:x val="2.0690467465843063E-3"/>
                  <c:y val="-2.432823555714001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51E-4FED-9EF0-D095B12EB95E}"/>
                </c:ext>
              </c:extLst>
            </c:dLbl>
            <c:numFmt formatCode="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noFill/>
                  </a:defRPr>
                </a:pPr>
                <a:endParaRPr lang="cs-CZ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'4.5'!$B$18</c:f>
              <c:numCache>
                <c:formatCode>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51E-4FED-9EF0-D095B12EB95E}"/>
            </c:ext>
          </c:extLst>
        </c:ser>
        <c:ser>
          <c:idx val="3"/>
          <c:order val="3"/>
          <c:tx>
            <c:strRef>
              <c:f>'4.5'!$A$19</c:f>
              <c:strCache>
                <c:ptCount val="1"/>
                <c:pt idx="0">
                  <c:v>Ostatní biomasa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dLbls>
            <c:delete val="1"/>
          </c:dLbls>
          <c:val>
            <c:numRef>
              <c:f>'4.5'!$B$19</c:f>
              <c:numCache>
                <c:formatCode>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51E-4FED-9EF0-D095B12EB95E}"/>
            </c:ext>
          </c:extLst>
        </c:ser>
        <c:ser>
          <c:idx val="4"/>
          <c:order val="4"/>
          <c:tx>
            <c:strRef>
              <c:f>'4.5'!$A$20</c:f>
              <c:strCache>
                <c:ptCount val="1"/>
                <c:pt idx="0">
                  <c:v>Palivové dříví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elete val="1"/>
          </c:dLbls>
          <c:val>
            <c:numRef>
              <c:f>'4.5'!$B$20</c:f>
              <c:numCache>
                <c:formatCode>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51E-4FED-9EF0-D095B12EB95E}"/>
            </c:ext>
          </c:extLst>
        </c:ser>
        <c:ser>
          <c:idx val="5"/>
          <c:order val="5"/>
          <c:tx>
            <c:strRef>
              <c:f>'4.5'!$A$21</c:f>
              <c:strCache>
                <c:ptCount val="1"/>
                <c:pt idx="0">
                  <c:v>Piliny, kůra, štěpky, dřevní odpad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cs-CZ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'4.5'!$B$21</c:f>
              <c:numCache>
                <c:formatCode>0%</c:formatCode>
                <c:ptCount val="1"/>
                <c:pt idx="0">
                  <c:v>0.61563861372790218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51E-4FED-9EF0-D095B12EB95E}"/>
            </c:ext>
          </c:extLst>
        </c:ser>
        <c:ser>
          <c:idx val="6"/>
          <c:order val="6"/>
          <c:tx>
            <c:strRef>
              <c:f>'4.5'!$A$22</c:f>
              <c:strCache>
                <c:ptCount val="1"/>
                <c:pt idx="0">
                  <c:v>Rostlinné materiály neaglomerované (včetně aglomerátů)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cs-CZ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'4.5'!$B$22</c:f>
              <c:numCache>
                <c:formatCode>0%</c:formatCode>
                <c:ptCount val="1"/>
                <c:pt idx="0">
                  <c:v>3.5558840554348763E-2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51E-4FED-9EF0-D095B12EB95E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100"/>
        <c:axId val="160180864"/>
        <c:axId val="160186752"/>
      </c:barChart>
      <c:catAx>
        <c:axId val="160180864"/>
        <c:scaling>
          <c:orientation val="minMax"/>
        </c:scaling>
        <c:delete val="1"/>
        <c:axPos val="l"/>
        <c:majorTickMark val="out"/>
        <c:minorTickMark val="none"/>
        <c:tickLblPos val="nextTo"/>
        <c:crossAx val="160186752"/>
        <c:crosses val="autoZero"/>
        <c:auto val="1"/>
        <c:lblAlgn val="ctr"/>
        <c:lblOffset val="100"/>
        <c:noMultiLvlLbl val="0"/>
      </c:catAx>
      <c:valAx>
        <c:axId val="160186752"/>
        <c:scaling>
          <c:orientation val="minMax"/>
        </c:scaling>
        <c:delete val="0"/>
        <c:axPos val="b"/>
        <c:majorGridlines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0180864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V</a:t>
            </a:r>
            <a:r>
              <a:rPr lang="en-US" sz="1000">
                <a:solidFill>
                  <a:srgbClr val="233060"/>
                </a:solidFill>
              </a:rPr>
              <a:t>ýrob</a:t>
            </a:r>
            <a:r>
              <a:rPr lang="cs-CZ" sz="1000">
                <a:solidFill>
                  <a:srgbClr val="233060"/>
                </a:solidFill>
              </a:rPr>
              <a:t>a</a:t>
            </a:r>
            <a:r>
              <a:rPr lang="en-US" sz="1000">
                <a:solidFill>
                  <a:srgbClr val="233060"/>
                </a:solidFill>
              </a:rPr>
              <a:t> elektřiny brutto</a:t>
            </a:r>
            <a:r>
              <a:rPr lang="cs-CZ" sz="1000">
                <a:solidFill>
                  <a:srgbClr val="233060"/>
                </a:solidFill>
              </a:rPr>
              <a:t> z biomasy (MWh)</a:t>
            </a:r>
            <a:endParaRPr lang="en-US" sz="1000">
              <a:solidFill>
                <a:srgbClr val="233060"/>
              </a:solidFill>
            </a:endParaRPr>
          </a:p>
        </c:rich>
      </c:tx>
      <c:layout>
        <c:manualLayout>
          <c:xMode val="edge"/>
          <c:yMode val="edge"/>
          <c:x val="1.5701017526222367E-4"/>
          <c:y val="0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0.14918381912787218"/>
          <c:y val="0.2632749132164931"/>
          <c:w val="0.85081618087212785"/>
          <c:h val="0.54104478875624418"/>
        </c:manualLayout>
      </c:layout>
      <c:barChart>
        <c:barDir val="col"/>
        <c:grouping val="stacked"/>
        <c:varyColors val="0"/>
        <c:ser>
          <c:idx val="0"/>
          <c:order val="0"/>
          <c:invertIfNegative val="0"/>
          <c:dPt>
            <c:idx val="1"/>
            <c:invertIfNegative val="0"/>
            <c:bubble3D val="0"/>
            <c:explosion val="51"/>
            <c:extLst>
              <c:ext xmlns:c16="http://schemas.microsoft.com/office/drawing/2014/chart" uri="{C3380CC4-5D6E-409C-BE32-E72D297353CC}">
                <c16:uniqueId val="{00000000-D1D9-4209-AEFF-4FC9E845A2D3}"/>
              </c:ext>
            </c:extLst>
          </c:dPt>
          <c:dPt>
            <c:idx val="3"/>
            <c:invertIfNegative val="0"/>
            <c:bubble3D val="0"/>
            <c:explosion val="52"/>
            <c:extLst>
              <c:ext xmlns:c16="http://schemas.microsoft.com/office/drawing/2014/chart" uri="{C3380CC4-5D6E-409C-BE32-E72D297353CC}">
                <c16:uniqueId val="{00000001-D1D9-4209-AEFF-4FC9E845A2D3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D1D9-4209-AEFF-4FC9E845A2D3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D1D9-4209-AEFF-4FC9E845A2D3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D1D9-4209-AEFF-4FC9E845A2D3}"/>
              </c:ext>
            </c:extLst>
          </c:dPt>
          <c:dPt>
            <c:idx val="7"/>
            <c:invertIfNegative val="0"/>
            <c:bubble3D val="0"/>
            <c:spPr>
              <a:solidFill>
                <a:srgbClr val="FFC000"/>
              </a:solidFill>
            </c:spPr>
            <c:extLst>
              <c:ext xmlns:c16="http://schemas.microsoft.com/office/drawing/2014/chart" uri="{C3380CC4-5D6E-409C-BE32-E72D297353CC}">
                <c16:uniqueId val="{00000006-D1D9-4209-AEFF-4FC9E845A2D3}"/>
              </c:ext>
            </c:extLst>
          </c:dPt>
          <c:cat>
            <c:strRef>
              <c:f>'4.5'!$B$5:$D$5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'4.5'!$B$8:$D$8</c:f>
              <c:numCache>
                <c:formatCode>#\ ##0.0</c:formatCode>
                <c:ptCount val="3"/>
                <c:pt idx="0">
                  <c:v>23021.164999999997</c:v>
                </c:pt>
                <c:pt idx="1">
                  <c:v>21051.343000000001</c:v>
                </c:pt>
                <c:pt idx="2">
                  <c:v>18838.485000000001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1D9-4209-AEFF-4FC9E845A2D3}"/>
            </c:ext>
          </c:extLst>
        </c:ser>
        <c:ser>
          <c:idx val="1"/>
          <c:order val="1"/>
          <c:spPr>
            <a:solidFill>
              <a:schemeClr val="accent2"/>
            </a:solidFill>
          </c:spPr>
          <c:invertIfNegative val="0"/>
          <c:cat>
            <c:strRef>
              <c:f>'4.5'!$B$5:$D$5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'4.5'!$B$9:$D$9</c:f>
              <c:numCache>
                <c:formatCode>#\ ##0.0</c:formatCode>
                <c:ptCount val="3"/>
                <c:pt idx="0">
                  <c:v>41242.770000000004</c:v>
                </c:pt>
                <c:pt idx="1">
                  <c:v>43755.301999999996</c:v>
                </c:pt>
                <c:pt idx="2">
                  <c:v>84007.373000000007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1D9-4209-AEFF-4FC9E845A2D3}"/>
            </c:ext>
          </c:extLst>
        </c:ser>
        <c:ser>
          <c:idx val="2"/>
          <c:order val="2"/>
          <c:spPr>
            <a:solidFill>
              <a:schemeClr val="accent3"/>
            </a:solidFill>
          </c:spPr>
          <c:invertIfNegative val="0"/>
          <c:cat>
            <c:strRef>
              <c:f>'4.5'!$B$5:$D$5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'4.5'!$B$10:$D$10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D1D9-4209-AEFF-4FC9E845A2D3}"/>
            </c:ext>
          </c:extLst>
        </c:ser>
        <c:ser>
          <c:idx val="3"/>
          <c:order val="3"/>
          <c:spPr>
            <a:solidFill>
              <a:schemeClr val="accent4"/>
            </a:solidFill>
          </c:spPr>
          <c:invertIfNegative val="0"/>
          <c:cat>
            <c:strRef>
              <c:f>'4.5'!$B$5:$D$5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'4.5'!$B$11:$D$11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D1D9-4209-AEFF-4FC9E845A2D3}"/>
            </c:ext>
          </c:extLst>
        </c:ser>
        <c:ser>
          <c:idx val="4"/>
          <c:order val="4"/>
          <c:spPr>
            <a:solidFill>
              <a:schemeClr val="accent5"/>
            </a:solidFill>
          </c:spPr>
          <c:invertIfNegative val="0"/>
          <c:cat>
            <c:strRef>
              <c:f>'4.5'!$B$5:$D$5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'4.5'!$B$12:$D$12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D1D9-4209-AEFF-4FC9E845A2D3}"/>
            </c:ext>
          </c:extLst>
        </c:ser>
        <c:ser>
          <c:idx val="5"/>
          <c:order val="5"/>
          <c:spPr>
            <a:solidFill>
              <a:schemeClr val="accent6"/>
            </a:solidFill>
          </c:spPr>
          <c:invertIfNegative val="0"/>
          <c:cat>
            <c:strRef>
              <c:f>'4.5'!$B$5:$D$5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'4.5'!$B$13:$D$13</c:f>
              <c:numCache>
                <c:formatCode>#\ ##0.0</c:formatCode>
                <c:ptCount val="3"/>
                <c:pt idx="0">
                  <c:v>148060.03899999996</c:v>
                </c:pt>
                <c:pt idx="1">
                  <c:v>139176.37599999999</c:v>
                </c:pt>
                <c:pt idx="2">
                  <c:v>122097.50800000002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D1D9-4209-AEFF-4FC9E845A2D3}"/>
            </c:ext>
          </c:extLst>
        </c:ser>
        <c:ser>
          <c:idx val="6"/>
          <c:order val="6"/>
          <c:spPr>
            <a:solidFill>
              <a:srgbClr val="F0948F"/>
            </a:solidFill>
          </c:spPr>
          <c:invertIfNegative val="0"/>
          <c:cat>
            <c:strRef>
              <c:f>'4.5'!$B$5:$D$5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'4.5'!$B$14:$D$14</c:f>
              <c:numCache>
                <c:formatCode>#\ ##0.0</c:formatCode>
                <c:ptCount val="3"/>
                <c:pt idx="0">
                  <c:v>7971.7720000000008</c:v>
                </c:pt>
                <c:pt idx="1">
                  <c:v>7634.0479999999998</c:v>
                </c:pt>
                <c:pt idx="2">
                  <c:v>8037.0110000000004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D1D9-4209-AEFF-4FC9E845A2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0253824"/>
        <c:axId val="160255360"/>
      </c:barChart>
      <c:catAx>
        <c:axId val="16025382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0255360"/>
        <c:crosses val="autoZero"/>
        <c:auto val="1"/>
        <c:lblAlgn val="ctr"/>
        <c:lblOffset val="100"/>
        <c:noMultiLvlLbl val="0"/>
      </c:catAx>
      <c:valAx>
        <c:axId val="160255360"/>
        <c:scaling>
          <c:orientation val="minMax"/>
          <c:max val="250000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0253824"/>
        <c:crosses val="autoZero"/>
        <c:crossBetween val="between"/>
        <c:majorUnit val="50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3543307086614173" l="0.31496062992125984" r="0.31496062992125984" t="0.3543307086614173" header="0.31496062992125984" footer="0.31496062992125984"/>
    <c:pageSetup orientation="portrait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en-US" sz="1000">
                <a:solidFill>
                  <a:srgbClr val="233060"/>
                </a:solidFill>
              </a:rPr>
              <a:t>Podíl kategori</a:t>
            </a:r>
            <a:r>
              <a:rPr lang="cs-CZ" sz="1000">
                <a:solidFill>
                  <a:srgbClr val="233060"/>
                </a:solidFill>
              </a:rPr>
              <a:t>í</a:t>
            </a:r>
            <a:r>
              <a:rPr lang="en-US" sz="1000">
                <a:solidFill>
                  <a:srgbClr val="233060"/>
                </a:solidFill>
              </a:rPr>
              <a:t> </a:t>
            </a:r>
            <a:r>
              <a:rPr lang="cs-CZ" sz="1000">
                <a:solidFill>
                  <a:srgbClr val="233060"/>
                </a:solidFill>
              </a:rPr>
              <a:t>bioplynu</a:t>
            </a:r>
            <a:r>
              <a:rPr lang="en-US" sz="1000">
                <a:solidFill>
                  <a:srgbClr val="233060"/>
                </a:solidFill>
              </a:rPr>
              <a:t> na výrobě elektřiny brutto</a:t>
            </a:r>
          </a:p>
        </c:rich>
      </c:tx>
      <c:layout>
        <c:manualLayout>
          <c:xMode val="edge"/>
          <c:yMode val="edge"/>
          <c:x val="6.2179324358648718E-4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2.4868773779962328E-2"/>
          <c:y val="0.38521507233818453"/>
          <c:w val="0.94039928196009903"/>
          <c:h val="0.37699800736174321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'4.5'!$A$37</c:f>
              <c:strCache>
                <c:ptCount val="1"/>
                <c:pt idx="0">
                  <c:v>Skládkový plyn</c:v>
                </c:pt>
              </c:strCache>
            </c:strRef>
          </c:tx>
          <c:invertIfNegative val="0"/>
          <c:dLbls>
            <c:dLbl>
              <c:idx val="0"/>
              <c:numFmt formatCode="0%" sourceLinked="0"/>
              <c:spPr/>
              <c:txPr>
                <a:bodyPr/>
                <a:lstStyle/>
                <a:p>
                  <a:pPr>
                    <a:defRPr sz="900">
                      <a:solidFill>
                        <a:schemeClr val="bg1"/>
                      </a:solidFill>
                    </a:defRPr>
                  </a:pPr>
                  <a:endParaRPr lang="cs-CZ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8C68-4FE2-9285-13D2D60C023A}"/>
                </c:ext>
              </c:extLst>
            </c:dLbl>
            <c:dLbl>
              <c:idx val="1"/>
              <c:spPr>
                <a:ln w="3175"/>
              </c:spPr>
              <c:txPr>
                <a:bodyPr/>
                <a:lstStyle/>
                <a:p>
                  <a:pPr>
                    <a:defRPr sz="900">
                      <a:solidFill>
                        <a:schemeClr val="bg1"/>
                      </a:solidFill>
                    </a:defRPr>
                  </a:pPr>
                  <a:endParaRPr lang="cs-CZ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8C68-4FE2-9285-13D2D60C023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cs-CZ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'4.5'!$B$37</c:f>
              <c:numCache>
                <c:formatCode>0%</c:formatCode>
                <c:ptCount val="1"/>
                <c:pt idx="0">
                  <c:v>2.4676074208212769E-2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098-40A7-A472-B5318CF5E350}"/>
            </c:ext>
          </c:extLst>
        </c:ser>
        <c:ser>
          <c:idx val="1"/>
          <c:order val="1"/>
          <c:tx>
            <c:strRef>
              <c:f>'4.5'!$A$38</c:f>
              <c:strCache>
                <c:ptCount val="1"/>
                <c:pt idx="0">
                  <c:v>Kalový plyn (ČOV)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cs-CZ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'4.5'!$B$38</c:f>
              <c:numCache>
                <c:formatCode>0%</c:formatCode>
                <c:ptCount val="1"/>
                <c:pt idx="0">
                  <c:v>4.440556171411629E-2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098-40A7-A472-B5318CF5E350}"/>
            </c:ext>
          </c:extLst>
        </c:ser>
        <c:ser>
          <c:idx val="2"/>
          <c:order val="2"/>
          <c:tx>
            <c:strRef>
              <c:f>'4.5'!$A$39</c:f>
              <c:strCache>
                <c:ptCount val="1"/>
                <c:pt idx="0">
                  <c:v>Ostatní bioplyn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cs-CZ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'4.5'!$B$39</c:f>
              <c:numCache>
                <c:formatCode>0%</c:formatCode>
                <c:ptCount val="1"/>
                <c:pt idx="0">
                  <c:v>0.93091836407767092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098-40A7-A472-B5318CF5E350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100"/>
        <c:axId val="160392704"/>
        <c:axId val="160391168"/>
      </c:barChart>
      <c:valAx>
        <c:axId val="160391168"/>
        <c:scaling>
          <c:orientation val="minMax"/>
        </c:scaling>
        <c:delete val="0"/>
        <c:axPos val="b"/>
        <c:majorGridlines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0392704"/>
        <c:crosses val="autoZero"/>
        <c:crossBetween val="between"/>
        <c:majorUnit val="0.1"/>
      </c:valAx>
      <c:catAx>
        <c:axId val="160392704"/>
        <c:scaling>
          <c:orientation val="minMax"/>
        </c:scaling>
        <c:delete val="1"/>
        <c:axPos val="l"/>
        <c:majorTickMark val="out"/>
        <c:minorTickMark val="none"/>
        <c:tickLblPos val="nextTo"/>
        <c:crossAx val="160391168"/>
        <c:crosses val="autoZero"/>
        <c:auto val="1"/>
        <c:lblAlgn val="ctr"/>
        <c:lblOffset val="100"/>
        <c:noMultiLvlLbl val="0"/>
      </c:cat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Výroba elektřiny</a:t>
            </a:r>
            <a:r>
              <a:rPr lang="cs-CZ" sz="1000" baseline="0">
                <a:solidFill>
                  <a:srgbClr val="233060"/>
                </a:solidFill>
              </a:rPr>
              <a:t> brutto z bioplynu (MWh)</a:t>
            </a:r>
            <a:endParaRPr lang="cs-CZ" sz="1000">
              <a:solidFill>
                <a:srgbClr val="233060"/>
              </a:solidFill>
            </a:endParaRPr>
          </a:p>
        </c:rich>
      </c:tx>
      <c:layout>
        <c:manualLayout>
          <c:xMode val="edge"/>
          <c:yMode val="edge"/>
          <c:x val="1.1236095488063953E-3"/>
          <c:y val="2.262832980972515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36734401910453"/>
          <c:y val="0.31457901816926032"/>
          <c:w val="0.84557883094801833"/>
          <c:h val="0.5076601933757536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'4.5'!$A$31</c:f>
              <c:strCache>
                <c:ptCount val="1"/>
                <c:pt idx="0">
                  <c:v>Skládkový plyn</c:v>
                </c:pt>
              </c:strCache>
            </c:strRef>
          </c:tx>
          <c:invertIfNegative val="0"/>
          <c:cat>
            <c:strRef>
              <c:f>'4.5'!$B$28:$D$28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'4.5'!$B$31:$D$31</c:f>
              <c:numCache>
                <c:formatCode>#\ ##0.0</c:formatCode>
                <c:ptCount val="3"/>
                <c:pt idx="0">
                  <c:v>5584.3619999999983</c:v>
                </c:pt>
                <c:pt idx="1">
                  <c:v>5441.8760000000002</c:v>
                </c:pt>
                <c:pt idx="2">
                  <c:v>5406.5970000000025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BC-4809-9B94-10DA71E10BB4}"/>
            </c:ext>
          </c:extLst>
        </c:ser>
        <c:ser>
          <c:idx val="1"/>
          <c:order val="1"/>
          <c:tx>
            <c:strRef>
              <c:f>'4.5'!$A$32</c:f>
              <c:strCache>
                <c:ptCount val="1"/>
                <c:pt idx="0">
                  <c:v>Kalový plyn (ČOV)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'4.5'!$B$28:$D$28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'4.5'!$B$32:$D$32</c:f>
              <c:numCache>
                <c:formatCode>#\ ##0.0</c:formatCode>
                <c:ptCount val="3"/>
                <c:pt idx="0">
                  <c:v>9636.8389999999981</c:v>
                </c:pt>
                <c:pt idx="1">
                  <c:v>9909.6710000000021</c:v>
                </c:pt>
                <c:pt idx="2">
                  <c:v>10025.02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0BC-4809-9B94-10DA71E10BB4}"/>
            </c:ext>
          </c:extLst>
        </c:ser>
        <c:ser>
          <c:idx val="2"/>
          <c:order val="2"/>
          <c:tx>
            <c:strRef>
              <c:f>'4.5'!$A$33</c:f>
              <c:strCache>
                <c:ptCount val="1"/>
                <c:pt idx="0">
                  <c:v>Ostatní bioplyn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'4.5'!$B$28:$D$28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'4.5'!$B$33:$D$33</c:f>
              <c:numCache>
                <c:formatCode>#\ ##0.0</c:formatCode>
                <c:ptCount val="3"/>
                <c:pt idx="0">
                  <c:v>206555.08399999989</c:v>
                </c:pt>
                <c:pt idx="1">
                  <c:v>203177.82499999998</c:v>
                </c:pt>
                <c:pt idx="2">
                  <c:v>210204.758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0BC-4809-9B94-10DA71E10B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0415744"/>
        <c:axId val="160417280"/>
      </c:barChart>
      <c:catAx>
        <c:axId val="1604157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0417280"/>
        <c:crosses val="autoZero"/>
        <c:auto val="1"/>
        <c:lblAlgn val="ctr"/>
        <c:lblOffset val="100"/>
        <c:noMultiLvlLbl val="0"/>
      </c:catAx>
      <c:valAx>
        <c:axId val="160417280"/>
        <c:scaling>
          <c:orientation val="minMax"/>
          <c:max val="250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0415744"/>
        <c:crosses val="autoZero"/>
        <c:crossBetween val="between"/>
        <c:majorUnit val="50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'4.5'!$N$7</c:f>
              <c:strCache>
                <c:ptCount val="1"/>
              </c:strCache>
            </c:strRef>
          </c:tx>
          <c:invertIfNegative val="0"/>
          <c:cat>
            <c:numRef>
              <c:f>'4.5'!$O$6</c:f>
              <c:numCache>
                <c:formatCode>General</c:formatCode>
                <c:ptCount val="1"/>
              </c:numCache>
            </c:numRef>
          </c:cat>
          <c:val>
            <c:numRef>
              <c:f>'4.5'!$O$7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77EE-4233-80A0-0BA19AEC02A3}"/>
            </c:ext>
          </c:extLst>
        </c:ser>
        <c:ser>
          <c:idx val="1"/>
          <c:order val="1"/>
          <c:tx>
            <c:strRef>
              <c:f>'4.5'!$N$8</c:f>
              <c:strCache>
                <c:ptCount val="1"/>
              </c:strCache>
            </c:strRef>
          </c:tx>
          <c:invertIfNegative val="0"/>
          <c:cat>
            <c:numRef>
              <c:f>'4.5'!$O$6</c:f>
              <c:numCache>
                <c:formatCode>General</c:formatCode>
                <c:ptCount val="1"/>
              </c:numCache>
            </c:numRef>
          </c:cat>
          <c:val>
            <c:numRef>
              <c:f>'4.5'!$O$8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77EE-4233-80A0-0BA19AEC02A3}"/>
            </c:ext>
          </c:extLst>
        </c:ser>
        <c:ser>
          <c:idx val="2"/>
          <c:order val="2"/>
          <c:tx>
            <c:strRef>
              <c:f>'4.5'!$N$9</c:f>
              <c:strCache>
                <c:ptCount val="1"/>
              </c:strCache>
            </c:strRef>
          </c:tx>
          <c:invertIfNegative val="0"/>
          <c:cat>
            <c:numRef>
              <c:f>'4.5'!$O$6</c:f>
              <c:numCache>
                <c:formatCode>General</c:formatCode>
                <c:ptCount val="1"/>
              </c:numCache>
            </c:numRef>
          </c:cat>
          <c:val>
            <c:numRef>
              <c:f>'4.5'!$O$9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77EE-4233-80A0-0BA19AEC02A3}"/>
            </c:ext>
          </c:extLst>
        </c:ser>
        <c:ser>
          <c:idx val="3"/>
          <c:order val="3"/>
          <c:tx>
            <c:strRef>
              <c:f>'4.5'!$N$10</c:f>
              <c:strCache>
                <c:ptCount val="1"/>
              </c:strCache>
            </c:strRef>
          </c:tx>
          <c:invertIfNegative val="0"/>
          <c:cat>
            <c:numRef>
              <c:f>'4.5'!$O$6</c:f>
              <c:numCache>
                <c:formatCode>General</c:formatCode>
                <c:ptCount val="1"/>
              </c:numCache>
            </c:numRef>
          </c:cat>
          <c:val>
            <c:numRef>
              <c:f>'4.5'!$O$10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77EE-4233-80A0-0BA19AEC02A3}"/>
            </c:ext>
          </c:extLst>
        </c:ser>
        <c:ser>
          <c:idx val="4"/>
          <c:order val="4"/>
          <c:tx>
            <c:strRef>
              <c:f>'4.5'!$N$11</c:f>
              <c:strCache>
                <c:ptCount val="1"/>
              </c:strCache>
            </c:strRef>
          </c:tx>
          <c:invertIfNegative val="0"/>
          <c:cat>
            <c:numRef>
              <c:f>'4.5'!$O$6</c:f>
              <c:numCache>
                <c:formatCode>General</c:formatCode>
                <c:ptCount val="1"/>
              </c:numCache>
            </c:numRef>
          </c:cat>
          <c:val>
            <c:numRef>
              <c:f>'4.5'!$O$11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77EE-4233-80A0-0BA19AEC02A3}"/>
            </c:ext>
          </c:extLst>
        </c:ser>
        <c:ser>
          <c:idx val="5"/>
          <c:order val="5"/>
          <c:tx>
            <c:strRef>
              <c:f>'4.5'!$N$12</c:f>
              <c:strCache>
                <c:ptCount val="1"/>
              </c:strCache>
            </c:strRef>
          </c:tx>
          <c:invertIfNegative val="0"/>
          <c:cat>
            <c:numRef>
              <c:f>'4.5'!$O$6</c:f>
              <c:numCache>
                <c:formatCode>General</c:formatCode>
                <c:ptCount val="1"/>
              </c:numCache>
            </c:numRef>
          </c:cat>
          <c:val>
            <c:numRef>
              <c:f>'4.5'!$O$12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77EE-4233-80A0-0BA19AEC02A3}"/>
            </c:ext>
          </c:extLst>
        </c:ser>
        <c:ser>
          <c:idx val="6"/>
          <c:order val="6"/>
          <c:tx>
            <c:strRef>
              <c:f>'4.5'!$N$13</c:f>
              <c:strCache>
                <c:ptCount val="1"/>
              </c:strCache>
            </c:strRef>
          </c:tx>
          <c:spPr>
            <a:solidFill>
              <a:srgbClr val="F0948F"/>
            </a:solidFill>
          </c:spPr>
          <c:invertIfNegative val="0"/>
          <c:cat>
            <c:numRef>
              <c:f>'4.5'!$O$6</c:f>
              <c:numCache>
                <c:formatCode>General</c:formatCode>
                <c:ptCount val="1"/>
              </c:numCache>
            </c:numRef>
          </c:cat>
          <c:val>
            <c:numRef>
              <c:f>'4.5'!$O$13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77EE-4233-80A0-0BA19AEC02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1585024"/>
        <c:axId val="161586560"/>
      </c:barChart>
      <c:catAx>
        <c:axId val="1615850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1586560"/>
        <c:crosses val="autoZero"/>
        <c:auto val="1"/>
        <c:lblAlgn val="ctr"/>
        <c:lblOffset val="100"/>
        <c:noMultiLvlLbl val="0"/>
      </c:catAx>
      <c:valAx>
        <c:axId val="161586560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1585024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5C82-4FC8-AFBE-1B91C13C7792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5C82-4FC8-AFBE-1B91C13C7792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5C82-4FC8-AFBE-1B91C13C77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1490432"/>
        <c:axId val="161491968"/>
      </c:barChart>
      <c:catAx>
        <c:axId val="1614904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1491968"/>
        <c:crosses val="autoZero"/>
        <c:auto val="1"/>
        <c:lblAlgn val="ctr"/>
        <c:lblOffset val="100"/>
        <c:noMultiLvlLbl val="0"/>
      </c:catAx>
      <c:valAx>
        <c:axId val="16149196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1490432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en-US" sz="1000">
                <a:solidFill>
                  <a:srgbClr val="233060"/>
                </a:solidFill>
              </a:rPr>
              <a:t>Struktura paliv na výro</a:t>
            </a:r>
            <a:r>
              <a:rPr lang="cs-CZ" sz="1000">
                <a:solidFill>
                  <a:srgbClr val="233060"/>
                </a:solidFill>
              </a:rPr>
              <a:t>b</a:t>
            </a:r>
            <a:r>
              <a:rPr lang="en-US" sz="1000">
                <a:solidFill>
                  <a:srgbClr val="233060"/>
                </a:solidFill>
              </a:rPr>
              <a:t>ě elektřiny brutto KVET</a:t>
            </a:r>
            <a:r>
              <a:rPr lang="cs-CZ" sz="1000">
                <a:solidFill>
                  <a:srgbClr val="233060"/>
                </a:solidFill>
              </a:rPr>
              <a:t> (GWh)</a:t>
            </a:r>
          </a:p>
        </c:rich>
      </c:tx>
      <c:layout>
        <c:manualLayout>
          <c:xMode val="edge"/>
          <c:yMode val="edge"/>
          <c:x val="1.9209277850425466E-3"/>
          <c:y val="3.8646503111180903E-3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0.10061522703434871"/>
          <c:y val="9.1369014240304566E-2"/>
          <c:w val="0.90795976352470509"/>
          <c:h val="0.5640175691828863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'4.6'!$H$26</c:f>
              <c:strCache>
                <c:ptCount val="1"/>
                <c:pt idx="0">
                  <c:v>Biomasa</c:v>
                </c:pt>
              </c:strCache>
            </c:strRef>
          </c:tx>
          <c:spPr>
            <a:pattFill prst="ltUpDiag">
              <a:fgClr>
                <a:schemeClr val="accent1"/>
              </a:fgClr>
              <a:bgClr>
                <a:schemeClr val="bg1"/>
              </a:bgClr>
            </a:pattFill>
          </c:spPr>
          <c:invertIfNegative val="0"/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E37C-4227-882C-EAF98BF4DA32}"/>
              </c:ext>
            </c:extLst>
          </c:dPt>
          <c:cat>
            <c:strRef>
              <c:f>'4.6'!$I$25:$K$25</c:f>
              <c:strCache>
                <c:ptCount val="3"/>
                <c:pt idx="0">
                  <c:v>KVET do 1 MWe včetně</c:v>
                </c:pt>
                <c:pt idx="1">
                  <c:v>KVET nad 1 Mwe
do 5 MWe včetně</c:v>
                </c:pt>
                <c:pt idx="2">
                  <c:v>KVET nad 5 MWe</c:v>
                </c:pt>
              </c:strCache>
            </c:strRef>
          </c:cat>
          <c:val>
            <c:numRef>
              <c:f>'4.6'!$I$26:$K$26</c:f>
              <c:numCache>
                <c:formatCode>#\ ##0.0</c:formatCode>
                <c:ptCount val="3"/>
                <c:pt idx="0">
                  <c:v>3.5103789999999995</c:v>
                </c:pt>
                <c:pt idx="1">
                  <c:v>16.247703999999999</c:v>
                </c:pt>
                <c:pt idx="2">
                  <c:v>313.60089100000005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37C-4227-882C-EAF98BF4DA32}"/>
            </c:ext>
          </c:extLst>
        </c:ser>
        <c:ser>
          <c:idx val="1"/>
          <c:order val="1"/>
          <c:tx>
            <c:strRef>
              <c:f>'4.6'!$H$27</c:f>
              <c:strCache>
                <c:ptCount val="1"/>
                <c:pt idx="0">
                  <c:v>Bioplyn</c:v>
                </c:pt>
              </c:strCache>
            </c:strRef>
          </c:tx>
          <c:spPr>
            <a:pattFill prst="ltUpDiag">
              <a:fgClr>
                <a:schemeClr val="accent5"/>
              </a:fgClr>
              <a:bgClr>
                <a:schemeClr val="bg1"/>
              </a:bgClr>
            </a:pattFill>
          </c:spPr>
          <c:invertIfNegative val="0"/>
          <c:cat>
            <c:strRef>
              <c:f>'4.6'!$I$25:$K$25</c:f>
              <c:strCache>
                <c:ptCount val="3"/>
                <c:pt idx="0">
                  <c:v>KVET do 1 MWe včetně</c:v>
                </c:pt>
                <c:pt idx="1">
                  <c:v>KVET nad 1 Mwe
do 5 MWe včetně</c:v>
                </c:pt>
                <c:pt idx="2">
                  <c:v>KVET nad 5 MWe</c:v>
                </c:pt>
              </c:strCache>
            </c:strRef>
          </c:cat>
          <c:val>
            <c:numRef>
              <c:f>'4.6'!$I$27:$K$27</c:f>
              <c:numCache>
                <c:formatCode>#\ ##0.0</c:formatCode>
                <c:ptCount val="3"/>
                <c:pt idx="0">
                  <c:v>304.53327400000001</c:v>
                </c:pt>
                <c:pt idx="1">
                  <c:v>161.92603800000001</c:v>
                </c:pt>
                <c:pt idx="2">
                  <c:v>8.6717999999999993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37C-4227-882C-EAF98BF4DA32}"/>
            </c:ext>
          </c:extLst>
        </c:ser>
        <c:ser>
          <c:idx val="2"/>
          <c:order val="2"/>
          <c:tx>
            <c:strRef>
              <c:f>'4.6'!$H$28</c:f>
              <c:strCache>
                <c:ptCount val="1"/>
                <c:pt idx="0">
                  <c:v>Černé uhlí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37C-4227-882C-EAF98BF4DA32}"/>
              </c:ext>
            </c:extLst>
          </c:dPt>
          <c:cat>
            <c:strRef>
              <c:f>'4.6'!$I$25:$K$25</c:f>
              <c:strCache>
                <c:ptCount val="3"/>
                <c:pt idx="0">
                  <c:v>KVET do 1 MWe včetně</c:v>
                </c:pt>
                <c:pt idx="1">
                  <c:v>KVET nad 1 Mwe
do 5 MWe včetně</c:v>
                </c:pt>
                <c:pt idx="2">
                  <c:v>KVET nad 5 MWe</c:v>
                </c:pt>
              </c:strCache>
            </c:strRef>
          </c:cat>
          <c:val>
            <c:numRef>
              <c:f>'4.6'!$I$28:$K$28</c:f>
              <c:numCache>
                <c:formatCode>#\ ##0.0</c:formatCode>
                <c:ptCount val="3"/>
                <c:pt idx="0">
                  <c:v>0</c:v>
                </c:pt>
                <c:pt idx="1">
                  <c:v>10.780899000000002</c:v>
                </c:pt>
                <c:pt idx="2">
                  <c:v>199.13108199999999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37C-4227-882C-EAF98BF4DA32}"/>
            </c:ext>
          </c:extLst>
        </c:ser>
        <c:ser>
          <c:idx val="3"/>
          <c:order val="3"/>
          <c:tx>
            <c:strRef>
              <c:f>'4.6'!$H$29</c:f>
              <c:strCache>
                <c:ptCount val="1"/>
                <c:pt idx="0">
                  <c:v>Hnědé uhlí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'4.6'!$I$25:$K$25</c:f>
              <c:strCache>
                <c:ptCount val="3"/>
                <c:pt idx="0">
                  <c:v>KVET do 1 MWe včetně</c:v>
                </c:pt>
                <c:pt idx="1">
                  <c:v>KVET nad 1 Mwe
do 5 MWe včetně</c:v>
                </c:pt>
                <c:pt idx="2">
                  <c:v>KVET nad 5 MWe</c:v>
                </c:pt>
              </c:strCache>
            </c:strRef>
          </c:cat>
          <c:val>
            <c:numRef>
              <c:f>'4.6'!$I$29:$K$29</c:f>
              <c:numCache>
                <c:formatCode>#\ ##0.0</c:formatCode>
                <c:ptCount val="3"/>
                <c:pt idx="0">
                  <c:v>5.2780110000000011</c:v>
                </c:pt>
                <c:pt idx="1">
                  <c:v>12.590897999999999</c:v>
                </c:pt>
                <c:pt idx="2">
                  <c:v>1048.31907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37C-4227-882C-EAF98BF4DA32}"/>
            </c:ext>
          </c:extLst>
        </c:ser>
        <c:ser>
          <c:idx val="4"/>
          <c:order val="4"/>
          <c:tx>
            <c:strRef>
              <c:f>'4.6'!$H$30</c:f>
              <c:strCache>
                <c:ptCount val="1"/>
                <c:pt idx="0">
                  <c:v>Koks</c:v>
                </c:pt>
              </c:strCache>
            </c:strRef>
          </c:tx>
          <c:spPr>
            <a:solidFill>
              <a:srgbClr val="D0D0D0"/>
            </a:solidFill>
          </c:spPr>
          <c:invertIfNegative val="0"/>
          <c:cat>
            <c:strRef>
              <c:f>'4.6'!$I$25:$K$25</c:f>
              <c:strCache>
                <c:ptCount val="3"/>
                <c:pt idx="0">
                  <c:v>KVET do 1 MWe včetně</c:v>
                </c:pt>
                <c:pt idx="1">
                  <c:v>KVET nad 1 Mwe
do 5 MWe včetně</c:v>
                </c:pt>
                <c:pt idx="2">
                  <c:v>KVET nad 5 MWe</c:v>
                </c:pt>
              </c:strCache>
            </c:strRef>
          </c:cat>
          <c:val>
            <c:numRef>
              <c:f>'4.6'!$I$30:$K$30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37C-4227-882C-EAF98BF4DA32}"/>
            </c:ext>
          </c:extLst>
        </c:ser>
        <c:ser>
          <c:idx val="5"/>
          <c:order val="5"/>
          <c:tx>
            <c:strRef>
              <c:f>'4.6'!$H$31</c:f>
              <c:strCache>
                <c:ptCount val="1"/>
                <c:pt idx="0">
                  <c:v>Odpadní teplo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'4.6'!$I$25:$K$25</c:f>
              <c:strCache>
                <c:ptCount val="3"/>
                <c:pt idx="0">
                  <c:v>KVET do 1 MWe včetně</c:v>
                </c:pt>
                <c:pt idx="1">
                  <c:v>KVET nad 1 Mwe
do 5 MWe včetně</c:v>
                </c:pt>
                <c:pt idx="2">
                  <c:v>KVET nad 5 MWe</c:v>
                </c:pt>
              </c:strCache>
            </c:strRef>
          </c:cat>
          <c:val>
            <c:numRef>
              <c:f>'4.6'!$I$31:$K$31</c:f>
              <c:numCache>
                <c:formatCode>#\ ##0.0</c:formatCode>
                <c:ptCount val="3"/>
                <c:pt idx="0">
                  <c:v>0</c:v>
                </c:pt>
                <c:pt idx="1">
                  <c:v>3.9516839999999998</c:v>
                </c:pt>
                <c:pt idx="2">
                  <c:v>3.226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E37C-4227-882C-EAF98BF4DA32}"/>
            </c:ext>
          </c:extLst>
        </c:ser>
        <c:ser>
          <c:idx val="6"/>
          <c:order val="6"/>
          <c:tx>
            <c:strRef>
              <c:f>'4.6'!$H$32</c:f>
              <c:strCache>
                <c:ptCount val="1"/>
                <c:pt idx="0">
                  <c:v>Ostatní kapalná paliva</c:v>
                </c:pt>
              </c:strCache>
            </c:strRef>
          </c:tx>
          <c:spPr>
            <a:solidFill>
              <a:srgbClr val="646363"/>
            </a:solidFill>
          </c:spPr>
          <c:invertIfNegative val="0"/>
          <c:cat>
            <c:strRef>
              <c:f>'4.6'!$I$25:$K$25</c:f>
              <c:strCache>
                <c:ptCount val="3"/>
                <c:pt idx="0">
                  <c:v>KVET do 1 MWe včetně</c:v>
                </c:pt>
                <c:pt idx="1">
                  <c:v>KVET nad 1 Mwe
do 5 MWe včetně</c:v>
                </c:pt>
                <c:pt idx="2">
                  <c:v>KVET nad 5 MWe</c:v>
                </c:pt>
              </c:strCache>
            </c:strRef>
          </c:cat>
          <c:val>
            <c:numRef>
              <c:f>'4.6'!$I$32:$K$32</c:f>
              <c:numCache>
                <c:formatCode>#\ ##0.0</c:formatCode>
                <c:ptCount val="3"/>
                <c:pt idx="0">
                  <c:v>0</c:v>
                </c:pt>
                <c:pt idx="1">
                  <c:v>3.093</c:v>
                </c:pt>
                <c:pt idx="2">
                  <c:v>0.28115299999999999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37C-4227-882C-EAF98BF4DA32}"/>
            </c:ext>
          </c:extLst>
        </c:ser>
        <c:ser>
          <c:idx val="7"/>
          <c:order val="7"/>
          <c:tx>
            <c:strRef>
              <c:f>'4.6'!$H$33</c:f>
              <c:strCache>
                <c:ptCount val="1"/>
                <c:pt idx="0">
                  <c:v>Ostatní pevná paliva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'4.6'!$I$25:$K$25</c:f>
              <c:strCache>
                <c:ptCount val="3"/>
                <c:pt idx="0">
                  <c:v>KVET do 1 MWe včetně</c:v>
                </c:pt>
                <c:pt idx="1">
                  <c:v>KVET nad 1 Mwe
do 5 MWe včetně</c:v>
                </c:pt>
                <c:pt idx="2">
                  <c:v>KVET nad 5 MWe</c:v>
                </c:pt>
              </c:strCache>
            </c:strRef>
          </c:cat>
          <c:val>
            <c:numRef>
              <c:f>'4.6'!$I$33:$K$33</c:f>
              <c:numCache>
                <c:formatCode>#\ ##0.0</c:formatCode>
                <c:ptCount val="3"/>
                <c:pt idx="0">
                  <c:v>7.1997000000000005E-2</c:v>
                </c:pt>
                <c:pt idx="1">
                  <c:v>5.8241929999999993</c:v>
                </c:pt>
                <c:pt idx="2">
                  <c:v>45.928685999999999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E37C-4227-882C-EAF98BF4DA32}"/>
            </c:ext>
          </c:extLst>
        </c:ser>
        <c:ser>
          <c:idx val="8"/>
          <c:order val="8"/>
          <c:tx>
            <c:strRef>
              <c:f>'4.6'!$H$34</c:f>
              <c:strCache>
                <c:ptCount val="1"/>
                <c:pt idx="0">
                  <c:v>Ostatní plyny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'4.6'!$I$25:$K$25</c:f>
              <c:strCache>
                <c:ptCount val="3"/>
                <c:pt idx="0">
                  <c:v>KVET do 1 MWe včetně</c:v>
                </c:pt>
                <c:pt idx="1">
                  <c:v>KVET nad 1 Mwe
do 5 MWe včetně</c:v>
                </c:pt>
                <c:pt idx="2">
                  <c:v>KVET nad 5 MWe</c:v>
                </c:pt>
              </c:strCache>
            </c:strRef>
          </c:cat>
          <c:val>
            <c:numRef>
              <c:f>'4.6'!$I$34:$K$34</c:f>
              <c:numCache>
                <c:formatCode>#\ ##0.0</c:formatCode>
                <c:ptCount val="3"/>
                <c:pt idx="0">
                  <c:v>1.5734309999999998</c:v>
                </c:pt>
                <c:pt idx="1">
                  <c:v>22.157914000000002</c:v>
                </c:pt>
                <c:pt idx="2">
                  <c:v>51.626580000000004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E37C-4227-882C-EAF98BF4DA32}"/>
            </c:ext>
          </c:extLst>
        </c:ser>
        <c:ser>
          <c:idx val="9"/>
          <c:order val="9"/>
          <c:tx>
            <c:strRef>
              <c:f>'4.6'!$H$35</c:f>
              <c:strCache>
                <c:ptCount val="1"/>
                <c:pt idx="0">
                  <c:v>Ostatní</c:v>
                </c:pt>
              </c:strCache>
            </c:strRef>
          </c:tx>
          <c:spPr>
            <a:solidFill>
              <a:srgbClr val="9D9D9C"/>
            </a:solidFill>
          </c:spPr>
          <c:invertIfNegative val="0"/>
          <c:cat>
            <c:strRef>
              <c:f>'4.6'!$I$25:$K$25</c:f>
              <c:strCache>
                <c:ptCount val="3"/>
                <c:pt idx="0">
                  <c:v>KVET do 1 MWe včetně</c:v>
                </c:pt>
                <c:pt idx="1">
                  <c:v>KVET nad 1 Mwe
do 5 MWe včetně</c:v>
                </c:pt>
                <c:pt idx="2">
                  <c:v>KVET nad 5 MWe</c:v>
                </c:pt>
              </c:strCache>
            </c:strRef>
          </c:cat>
          <c:val>
            <c:numRef>
              <c:f>'4.6'!$I$35:$K$35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E37C-4227-882C-EAF98BF4DA32}"/>
            </c:ext>
          </c:extLst>
        </c:ser>
        <c:ser>
          <c:idx val="10"/>
          <c:order val="10"/>
          <c:tx>
            <c:strRef>
              <c:f>'4.6'!$H$36</c:f>
              <c:strCache>
                <c:ptCount val="1"/>
                <c:pt idx="0">
                  <c:v>Topné oleje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cat>
            <c:strRef>
              <c:f>'4.6'!$I$25:$K$25</c:f>
              <c:strCache>
                <c:ptCount val="3"/>
                <c:pt idx="0">
                  <c:v>KVET do 1 MWe včetně</c:v>
                </c:pt>
                <c:pt idx="1">
                  <c:v>KVET nad 1 Mwe
do 5 MWe včetně</c:v>
                </c:pt>
                <c:pt idx="2">
                  <c:v>KVET nad 5 MWe</c:v>
                </c:pt>
              </c:strCache>
            </c:strRef>
          </c:cat>
          <c:val>
            <c:numRef>
              <c:f>'4.6'!$I$36:$K$36</c:f>
              <c:numCache>
                <c:formatCode>#\ ##0.0</c:formatCode>
                <c:ptCount val="3"/>
                <c:pt idx="0">
                  <c:v>1.006483</c:v>
                </c:pt>
                <c:pt idx="1">
                  <c:v>0.34459899999999999</c:v>
                </c:pt>
                <c:pt idx="2">
                  <c:v>0.55752199999999996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E37C-4227-882C-EAF98BF4DA32}"/>
            </c:ext>
          </c:extLst>
        </c:ser>
        <c:ser>
          <c:idx val="11"/>
          <c:order val="11"/>
          <c:tx>
            <c:strRef>
              <c:f>'4.6'!$H$37</c:f>
              <c:strCache>
                <c:ptCount val="1"/>
                <c:pt idx="0">
                  <c:v>Zemní plyn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strRef>
              <c:f>'4.6'!$I$25:$K$25</c:f>
              <c:strCache>
                <c:ptCount val="3"/>
                <c:pt idx="0">
                  <c:v>KVET do 1 MWe včetně</c:v>
                </c:pt>
                <c:pt idx="1">
                  <c:v>KVET nad 1 Mwe
do 5 MWe včetně</c:v>
                </c:pt>
                <c:pt idx="2">
                  <c:v>KVET nad 5 MWe</c:v>
                </c:pt>
              </c:strCache>
            </c:strRef>
          </c:cat>
          <c:val>
            <c:numRef>
              <c:f>'4.6'!$I$37:$K$37</c:f>
              <c:numCache>
                <c:formatCode>#\ ##0.0</c:formatCode>
                <c:ptCount val="3"/>
                <c:pt idx="0">
                  <c:v>165.05781700000006</c:v>
                </c:pt>
                <c:pt idx="1">
                  <c:v>113.68463599999998</c:v>
                </c:pt>
                <c:pt idx="2">
                  <c:v>234.65879699999999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E37C-4227-882C-EAF98BF4DA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1515392"/>
        <c:axId val="161516928"/>
      </c:barChart>
      <c:catAx>
        <c:axId val="1615153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1516928"/>
        <c:crosses val="autoZero"/>
        <c:auto val="1"/>
        <c:lblAlgn val="ctr"/>
        <c:lblOffset val="100"/>
        <c:noMultiLvlLbl val="0"/>
      </c:catAx>
      <c:valAx>
        <c:axId val="161516928"/>
        <c:scaling>
          <c:orientation val="minMax"/>
          <c:max val="2000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1515392"/>
        <c:crosses val="autoZero"/>
        <c:crossBetween val="between"/>
        <c:majorUnit val="500"/>
      </c:valAx>
    </c:plotArea>
    <c:legend>
      <c:legendPos val="b"/>
      <c:layout>
        <c:manualLayout>
          <c:xMode val="edge"/>
          <c:yMode val="edge"/>
          <c:x val="0"/>
          <c:y val="0.79234753250686307"/>
          <c:w val="0.86197652889925847"/>
          <c:h val="0.18617018877286362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en-US" sz="1000">
                <a:solidFill>
                  <a:srgbClr val="233060"/>
                </a:solidFill>
              </a:rPr>
              <a:t>Podíl instalovaného elektrického výkonu KVET</a:t>
            </a:r>
          </a:p>
        </c:rich>
      </c:tx>
      <c:layout>
        <c:manualLayout>
          <c:xMode val="edge"/>
          <c:yMode val="edge"/>
          <c:x val="1.6430978479982242E-3"/>
          <c:y val="2.238935559497361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915598290598288"/>
          <c:y val="0.19963821138211382"/>
          <c:w val="0.627664088695287"/>
          <c:h val="0.50329358697243132"/>
        </c:manualLayout>
      </c:layout>
      <c:doughnutChart>
        <c:varyColors val="1"/>
        <c:ser>
          <c:idx val="0"/>
          <c:order val="0"/>
          <c:dLbls>
            <c:dLbl>
              <c:idx val="0"/>
              <c:layout>
                <c:manualLayout>
                  <c:x val="-2.6234415292981082E-3"/>
                  <c:y val="-5.0901994268677895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F03-4961-85B2-946E0058294C}"/>
                </c:ext>
              </c:extLst>
            </c:dLbl>
            <c:dLbl>
              <c:idx val="1"/>
              <c:layout>
                <c:manualLayout>
                  <c:x val="4.56733024491786E-3"/>
                  <c:y val="-1.198271259677446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F03-4961-85B2-946E0058294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cs-CZ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('4.6'!$B$3,'4.6'!$E$3,'4.6'!$H$3)</c:f>
              <c:strCache>
                <c:ptCount val="3"/>
                <c:pt idx="0">
                  <c:v>KVET do 1 MWe včetně</c:v>
                </c:pt>
                <c:pt idx="1">
                  <c:v>KVET nad 1 MWe do 5 MWe včetně</c:v>
                </c:pt>
                <c:pt idx="2">
                  <c:v>KVET nad 5 MWe</c:v>
                </c:pt>
              </c:strCache>
            </c:strRef>
          </c:cat>
          <c:val>
            <c:numRef>
              <c:f>('4.6'!$D$19,'4.6'!$G$19,'4.6'!$J$19)</c:f>
              <c:numCache>
                <c:formatCode>#\ ##0.0</c:formatCode>
                <c:ptCount val="3"/>
                <c:pt idx="0">
                  <c:v>494.08300000000037</c:v>
                </c:pt>
                <c:pt idx="1">
                  <c:v>385.51999999999987</c:v>
                </c:pt>
                <c:pt idx="2">
                  <c:v>8989.8060000000023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F03-4961-85B2-946E005829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b"/>
      <c:layout>
        <c:manualLayout>
          <c:xMode val="edge"/>
          <c:yMode val="edge"/>
          <c:x val="0"/>
          <c:y val="0.78865447318463311"/>
          <c:w val="0.64505853536083491"/>
          <c:h val="0.18553252032520326"/>
        </c:manualLayout>
      </c:layout>
      <c:overlay val="0"/>
      <c:txPr>
        <a:bodyPr/>
        <a:lstStyle/>
        <a:p>
          <a:pPr rtl="0"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en-US" sz="1000">
                <a:solidFill>
                  <a:srgbClr val="233060"/>
                </a:solidFill>
              </a:rPr>
              <a:t>Podíl instalovaného tepelného výkonu KVET</a:t>
            </a:r>
          </a:p>
        </c:rich>
      </c:tx>
      <c:layout>
        <c:manualLayout>
          <c:xMode val="edge"/>
          <c:yMode val="edge"/>
          <c:x val="9.8816123987952205E-4"/>
          <c:y val="2.151082313790050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8840786694040287"/>
          <c:y val="0.19963821138211382"/>
          <c:w val="0.56402088065035483"/>
          <c:h val="0.50042693287958084"/>
        </c:manualLayout>
      </c:layout>
      <c:doughnutChart>
        <c:varyColors val="1"/>
        <c:ser>
          <c:idx val="0"/>
          <c:order val="0"/>
          <c:dLbls>
            <c:dLbl>
              <c:idx val="0"/>
              <c:layout>
                <c:manualLayout>
                  <c:x val="1.2288375137611948E-3"/>
                  <c:y val="-7.8803479928765414E-4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F5A-4B11-A0C6-BB8C4E3434A6}"/>
                </c:ext>
              </c:extLst>
            </c:dLbl>
            <c:dLbl>
              <c:idx val="1"/>
              <c:layout>
                <c:manualLayout>
                  <c:x val="5.8354078437983766E-3"/>
                  <c:y val="-5.9687318839409019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F5A-4B11-A0C6-BB8C4E3434A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 b="0">
                    <a:solidFill>
                      <a:schemeClr val="bg1"/>
                    </a:solidFill>
                  </a:defRPr>
                </a:pPr>
                <a:endParaRPr lang="cs-CZ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('4.6'!$B$3,'4.6'!$E$3,'4.6'!$H$3)</c:f>
              <c:strCache>
                <c:ptCount val="3"/>
                <c:pt idx="0">
                  <c:v>KVET do 1 MWe včetně</c:v>
                </c:pt>
                <c:pt idx="1">
                  <c:v>KVET nad 1 MWe do 5 MWe včetně</c:v>
                </c:pt>
                <c:pt idx="2">
                  <c:v>KVET nad 5 MWe</c:v>
                </c:pt>
              </c:strCache>
            </c:strRef>
          </c:cat>
          <c:val>
            <c:numRef>
              <c:f>('4.6'!$D$20,'4.6'!$G$20,'4.6'!$J$20)</c:f>
              <c:numCache>
                <c:formatCode>#\ ##0.0</c:formatCode>
                <c:ptCount val="3"/>
                <c:pt idx="0">
                  <c:v>916.57780000000048</c:v>
                </c:pt>
                <c:pt idx="1">
                  <c:v>1158.7289999999996</c:v>
                </c:pt>
                <c:pt idx="2">
                  <c:v>17397.452999999994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F5A-4B11-A0C6-BB8C4E3434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b"/>
      <c:layout>
        <c:manualLayout>
          <c:xMode val="edge"/>
          <c:yMode val="edge"/>
          <c:x val="6.2813862688896054E-4"/>
          <c:y val="0.78865447318463311"/>
          <c:w val="0.65445796595488648"/>
          <c:h val="0.18553252032520326"/>
        </c:manualLayout>
      </c:layout>
      <c:overlay val="0"/>
      <c:txPr>
        <a:bodyPr/>
        <a:lstStyle/>
        <a:p>
          <a:pPr rtl="0">
            <a:defRPr sz="900" b="0"/>
          </a:pPr>
          <a:endParaRPr lang="cs-CZ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b="1"/>
      </a:pPr>
      <a:endParaRPr lang="cs-CZ"/>
    </a:p>
  </c:txPr>
  <c:printSettings>
    <c:headerFooter/>
    <c:pageMargins b="0.78740157499999996" l="0.7" r="0.7" t="0.78740157499999996" header="0.3" footer="0.3"/>
    <c:pageSetup orientation="portrait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'4.6'!$A$22</c:f>
              <c:strCache>
                <c:ptCount val="1"/>
              </c:strCache>
            </c:strRef>
          </c:tx>
          <c:spPr>
            <a:pattFill prst="ltUpDiag">
              <a:fgClr>
                <a:schemeClr val="accent1"/>
              </a:fgClr>
              <a:bgClr>
                <a:schemeClr val="bg1"/>
              </a:bgClr>
            </a:patt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840C-4B9D-8992-40F5EEC8AB3A}"/>
            </c:ext>
          </c:extLst>
        </c:ser>
        <c:ser>
          <c:idx val="1"/>
          <c:order val="1"/>
          <c:tx>
            <c:strRef>
              <c:f>'4.6'!$A$23</c:f>
              <c:strCache>
                <c:ptCount val="1"/>
              </c:strCache>
            </c:strRef>
          </c:tx>
          <c:spPr>
            <a:pattFill prst="ltUpDiag">
              <a:fgClr>
                <a:schemeClr val="accent5"/>
              </a:fgClr>
              <a:bgClr>
                <a:schemeClr val="bg1"/>
              </a:bgClr>
            </a:patt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840C-4B9D-8992-40F5EEC8AB3A}"/>
            </c:ext>
          </c:extLst>
        </c:ser>
        <c:ser>
          <c:idx val="2"/>
          <c:order val="2"/>
          <c:tx>
            <c:strRef>
              <c:f>'4.6'!$A$24</c:f>
              <c:strCache>
                <c:ptCount val="1"/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840C-4B9D-8992-40F5EEC8AB3A}"/>
            </c:ext>
          </c:extLst>
        </c:ser>
        <c:ser>
          <c:idx val="3"/>
          <c:order val="3"/>
          <c:tx>
            <c:strRef>
              <c:f>'4.6'!$A$25</c:f>
              <c:strCache>
                <c:ptCount val="1"/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840C-4B9D-8992-40F5EEC8AB3A}"/>
            </c:ext>
          </c:extLst>
        </c:ser>
        <c:ser>
          <c:idx val="4"/>
          <c:order val="4"/>
          <c:tx>
            <c:strRef>
              <c:f>'4.6'!$A$26</c:f>
              <c:strCache>
                <c:ptCount val="1"/>
              </c:strCache>
            </c:strRef>
          </c:tx>
          <c:spPr>
            <a:solidFill>
              <a:srgbClr val="D0D0D0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840C-4B9D-8992-40F5EEC8AB3A}"/>
            </c:ext>
          </c:extLst>
        </c:ser>
        <c:ser>
          <c:idx val="5"/>
          <c:order val="5"/>
          <c:tx>
            <c:strRef>
              <c:f>'4.6'!$A$27</c:f>
              <c:strCache>
                <c:ptCount val="1"/>
              </c:strCache>
            </c:strRef>
          </c:tx>
          <c:spPr>
            <a:solidFill>
              <a:srgbClr val="F7C9C7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840C-4B9D-8992-40F5EEC8AB3A}"/>
            </c:ext>
          </c:extLst>
        </c:ser>
        <c:ser>
          <c:idx val="6"/>
          <c:order val="6"/>
          <c:tx>
            <c:strRef>
              <c:f>'4.6'!$A$28</c:f>
              <c:strCache>
                <c:ptCount val="1"/>
              </c:strCache>
            </c:strRef>
          </c:tx>
          <c:spPr>
            <a:solidFill>
              <a:srgbClr val="646363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840C-4B9D-8992-40F5EEC8AB3A}"/>
            </c:ext>
          </c:extLst>
        </c:ser>
        <c:ser>
          <c:idx val="7"/>
          <c:order val="7"/>
          <c:tx>
            <c:strRef>
              <c:f>'4.6'!$A$29</c:f>
              <c:strCache>
                <c:ptCount val="1"/>
              </c:strCache>
            </c:strRef>
          </c:tx>
          <c:spPr>
            <a:solidFill>
              <a:srgbClr val="F0948F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'4.6'!$B$29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840C-4B9D-8992-40F5EEC8AB3A}"/>
            </c:ext>
          </c:extLst>
        </c:ser>
        <c:ser>
          <c:idx val="8"/>
          <c:order val="8"/>
          <c:tx>
            <c:strRef>
              <c:f>'4.6'!$A$30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'4.6'!$B$30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8-840C-4B9D-8992-40F5EEC8AB3A}"/>
            </c:ext>
          </c:extLst>
        </c:ser>
        <c:ser>
          <c:idx val="9"/>
          <c:order val="9"/>
          <c:tx>
            <c:strRef>
              <c:f>'4.6'!$A$31</c:f>
              <c:strCache>
                <c:ptCount val="1"/>
              </c:strCache>
            </c:strRef>
          </c:tx>
          <c:spPr>
            <a:solidFill>
              <a:srgbClr val="9D9D9C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'4.6'!$B$31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9-840C-4B9D-8992-40F5EEC8AB3A}"/>
            </c:ext>
          </c:extLst>
        </c:ser>
        <c:ser>
          <c:idx val="10"/>
          <c:order val="10"/>
          <c:tx>
            <c:strRef>
              <c:f>'4.6'!$A$32</c:f>
              <c:strCache>
                <c:ptCount val="1"/>
              </c:strCache>
            </c:strRef>
          </c:tx>
          <c:spPr>
            <a:solidFill>
              <a:schemeClr val="tx1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'4.6'!$B$32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A-840C-4B9D-8992-40F5EEC8AB3A}"/>
            </c:ext>
          </c:extLst>
        </c:ser>
        <c:ser>
          <c:idx val="11"/>
          <c:order val="11"/>
          <c:tx>
            <c:strRef>
              <c:f>'4.6'!$A$33</c:f>
              <c:strCache>
                <c:ptCount val="1"/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'4.6'!$B$33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B-840C-4B9D-8992-40F5EEC8AB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1621120"/>
        <c:axId val="161622656"/>
      </c:barChart>
      <c:catAx>
        <c:axId val="1616211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1622656"/>
        <c:crosses val="autoZero"/>
        <c:auto val="1"/>
        <c:lblAlgn val="ctr"/>
        <c:lblOffset val="100"/>
        <c:noMultiLvlLbl val="0"/>
      </c:catAx>
      <c:valAx>
        <c:axId val="161622656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1621120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'4.6'!$A$22</c:f>
              <c:strCache>
                <c:ptCount val="1"/>
              </c:strCache>
            </c:strRef>
          </c:tx>
          <c:spPr>
            <a:pattFill prst="ltUpDiag">
              <a:fgClr>
                <a:schemeClr val="accent1"/>
              </a:fgClr>
              <a:bgClr>
                <a:schemeClr val="bg1"/>
              </a:bgClr>
            </a:patt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BD1A-46F2-A62E-7D324BF2A282}"/>
            </c:ext>
          </c:extLst>
        </c:ser>
        <c:ser>
          <c:idx val="1"/>
          <c:order val="1"/>
          <c:tx>
            <c:strRef>
              <c:f>'4.6'!$A$23</c:f>
              <c:strCache>
                <c:ptCount val="1"/>
              </c:strCache>
            </c:strRef>
          </c:tx>
          <c:spPr>
            <a:pattFill prst="ltUpDiag">
              <a:fgClr>
                <a:schemeClr val="accent5"/>
              </a:fgClr>
              <a:bgClr>
                <a:schemeClr val="bg1"/>
              </a:bgClr>
            </a:patt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BD1A-46F2-A62E-7D324BF2A282}"/>
            </c:ext>
          </c:extLst>
        </c:ser>
        <c:ser>
          <c:idx val="2"/>
          <c:order val="2"/>
          <c:tx>
            <c:strRef>
              <c:f>'4.6'!$A$24</c:f>
              <c:strCache>
                <c:ptCount val="1"/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BD1A-46F2-A62E-7D324BF2A282}"/>
            </c:ext>
          </c:extLst>
        </c:ser>
        <c:ser>
          <c:idx val="3"/>
          <c:order val="3"/>
          <c:tx>
            <c:strRef>
              <c:f>'4.6'!$A$25</c:f>
              <c:strCache>
                <c:ptCount val="1"/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BD1A-46F2-A62E-7D324BF2A282}"/>
            </c:ext>
          </c:extLst>
        </c:ser>
        <c:ser>
          <c:idx val="4"/>
          <c:order val="4"/>
          <c:tx>
            <c:strRef>
              <c:f>'4.6'!$A$26</c:f>
              <c:strCache>
                <c:ptCount val="1"/>
              </c:strCache>
            </c:strRef>
          </c:tx>
          <c:spPr>
            <a:solidFill>
              <a:srgbClr val="D0D0D0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BD1A-46F2-A62E-7D324BF2A282}"/>
            </c:ext>
          </c:extLst>
        </c:ser>
        <c:ser>
          <c:idx val="5"/>
          <c:order val="5"/>
          <c:tx>
            <c:strRef>
              <c:f>'4.6'!$A$27</c:f>
              <c:strCache>
                <c:ptCount val="1"/>
              </c:strCache>
            </c:strRef>
          </c:tx>
          <c:spPr>
            <a:solidFill>
              <a:srgbClr val="F7C9C7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BD1A-46F2-A62E-7D324BF2A282}"/>
            </c:ext>
          </c:extLst>
        </c:ser>
        <c:ser>
          <c:idx val="6"/>
          <c:order val="6"/>
          <c:tx>
            <c:strRef>
              <c:f>'4.6'!$A$28</c:f>
              <c:strCache>
                <c:ptCount val="1"/>
              </c:strCache>
            </c:strRef>
          </c:tx>
          <c:spPr>
            <a:solidFill>
              <a:srgbClr val="646363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BD1A-46F2-A62E-7D324BF2A282}"/>
            </c:ext>
          </c:extLst>
        </c:ser>
        <c:ser>
          <c:idx val="7"/>
          <c:order val="7"/>
          <c:tx>
            <c:strRef>
              <c:f>'4.6'!$A$29</c:f>
              <c:strCache>
                <c:ptCount val="1"/>
              </c:strCache>
            </c:strRef>
          </c:tx>
          <c:spPr>
            <a:solidFill>
              <a:srgbClr val="F0948F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'4.6'!$B$29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BD1A-46F2-A62E-7D324BF2A282}"/>
            </c:ext>
          </c:extLst>
        </c:ser>
        <c:ser>
          <c:idx val="8"/>
          <c:order val="8"/>
          <c:tx>
            <c:strRef>
              <c:f>'4.6'!$A$30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'4.6'!$B$30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8-BD1A-46F2-A62E-7D324BF2A282}"/>
            </c:ext>
          </c:extLst>
        </c:ser>
        <c:ser>
          <c:idx val="9"/>
          <c:order val="9"/>
          <c:tx>
            <c:strRef>
              <c:f>'4.6'!$A$31</c:f>
              <c:strCache>
                <c:ptCount val="1"/>
              </c:strCache>
            </c:strRef>
          </c:tx>
          <c:spPr>
            <a:solidFill>
              <a:srgbClr val="9D9D9C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'4.6'!$B$31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9-BD1A-46F2-A62E-7D324BF2A282}"/>
            </c:ext>
          </c:extLst>
        </c:ser>
        <c:ser>
          <c:idx val="10"/>
          <c:order val="10"/>
          <c:tx>
            <c:strRef>
              <c:f>'4.6'!$A$32</c:f>
              <c:strCache>
                <c:ptCount val="1"/>
              </c:strCache>
            </c:strRef>
          </c:tx>
          <c:spPr>
            <a:solidFill>
              <a:schemeClr val="tx1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'4.6'!$B$32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A-BD1A-46F2-A62E-7D324BF2A282}"/>
            </c:ext>
          </c:extLst>
        </c:ser>
        <c:ser>
          <c:idx val="11"/>
          <c:order val="11"/>
          <c:tx>
            <c:strRef>
              <c:f>'4.6'!$A$33</c:f>
              <c:strCache>
                <c:ptCount val="1"/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'4.6'!$B$33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B-BD1A-46F2-A62E-7D324BF2A2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6950912"/>
        <c:axId val="156952448"/>
      </c:barChart>
      <c:catAx>
        <c:axId val="1569509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56952448"/>
        <c:crosses val="autoZero"/>
        <c:auto val="1"/>
        <c:lblAlgn val="ctr"/>
        <c:lblOffset val="100"/>
        <c:noMultiLvlLbl val="0"/>
      </c:catAx>
      <c:valAx>
        <c:axId val="15695244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56950912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en-US" sz="1000">
                <a:solidFill>
                  <a:srgbClr val="233060"/>
                </a:solidFill>
              </a:rPr>
              <a:t>Podíl instalovaného výkonu</a:t>
            </a:r>
            <a:endParaRPr lang="cs-CZ" sz="1000">
              <a:solidFill>
                <a:srgbClr val="233060"/>
              </a:solidFill>
            </a:endParaRPr>
          </a:p>
          <a:p>
            <a:pPr algn="l">
              <a:defRPr sz="1000">
                <a:solidFill>
                  <a:srgbClr val="233060"/>
                </a:solidFill>
              </a:defRPr>
            </a:pPr>
            <a:r>
              <a:rPr lang="en-US" sz="1000">
                <a:solidFill>
                  <a:srgbClr val="233060"/>
                </a:solidFill>
              </a:rPr>
              <a:t>v ES ČR</a:t>
            </a:r>
          </a:p>
        </c:rich>
      </c:tx>
      <c:layout>
        <c:manualLayout>
          <c:xMode val="edge"/>
          <c:yMode val="edge"/>
          <c:x val="3.5861891179430904E-5"/>
          <c:y val="1.3055759586319733E-3"/>
        </c:manualLayout>
      </c:layout>
      <c:overlay val="0"/>
      <c:spPr>
        <a:solidFill>
          <a:sysClr val="window" lastClr="FFFFFF"/>
        </a:solidFill>
      </c:spPr>
    </c:title>
    <c:autoTitleDeleted val="0"/>
    <c:plotArea>
      <c:layout>
        <c:manualLayout>
          <c:layoutTarget val="inner"/>
          <c:xMode val="edge"/>
          <c:yMode val="edge"/>
          <c:x val="9.9391452789123702E-2"/>
          <c:y val="0.175596901250128"/>
          <c:w val="0.71436782597916937"/>
          <c:h val="0.64401282272044169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04-2720-431D-AAF0-50F1CCBD4142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5-2720-431D-AAF0-50F1CCBD4142}"/>
              </c:ext>
            </c:extLst>
          </c:dPt>
          <c:dPt>
            <c:idx val="2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6-2720-431D-AAF0-50F1CCBD4142}"/>
              </c:ext>
            </c:extLst>
          </c:dPt>
          <c:dPt>
            <c:idx val="3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7-2720-431D-AAF0-50F1CCBD4142}"/>
              </c:ext>
            </c:extLst>
          </c:dPt>
          <c:dPt>
            <c:idx val="4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8-2720-431D-AAF0-50F1CCBD4142}"/>
              </c:ext>
            </c:extLst>
          </c:dPt>
          <c:dPt>
            <c:idx val="5"/>
            <c:bubble3D val="0"/>
            <c:spPr>
              <a:solidFill>
                <a:srgbClr val="F0948F"/>
              </a:solidFill>
            </c:spPr>
            <c:extLst>
              <c:ext xmlns:c16="http://schemas.microsoft.com/office/drawing/2014/chart" uri="{C3380CC4-5D6E-409C-BE32-E72D297353CC}">
                <c16:uniqueId val="{00000001-B81A-45F8-AF68-6522D40D827D}"/>
              </c:ext>
            </c:extLst>
          </c:dPt>
          <c:dPt>
            <c:idx val="6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4-B81A-45F8-AF68-6522D40D827D}"/>
              </c:ext>
            </c:extLst>
          </c:dPt>
          <c:dPt>
            <c:idx val="7"/>
            <c:bubble3D val="0"/>
            <c:spPr>
              <a:solidFill>
                <a:srgbClr val="F7C9C7"/>
              </a:solidFill>
            </c:spPr>
            <c:extLst>
              <c:ext xmlns:c16="http://schemas.microsoft.com/office/drawing/2014/chart" uri="{C3380CC4-5D6E-409C-BE32-E72D297353CC}">
                <c16:uniqueId val="{00000003-B81A-45F8-AF68-6522D40D827D}"/>
              </c:ext>
            </c:extLst>
          </c:dPt>
          <c:dLbls>
            <c:dLbl>
              <c:idx val="6"/>
              <c:layout>
                <c:manualLayout>
                  <c:x val="-0.18287745420072679"/>
                  <c:y val="-9.7149485862358193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900">
                      <a:solidFill>
                        <a:schemeClr val="tx1"/>
                      </a:solidFill>
                    </a:defRPr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81A-45F8-AF68-6522D40D827D}"/>
                </c:ext>
              </c:extLst>
            </c:dLbl>
            <c:dLbl>
              <c:idx val="8"/>
              <c:numFmt formatCode="0%" sourceLinked="0"/>
              <c:spPr/>
              <c:txPr>
                <a:bodyPr/>
                <a:lstStyle/>
                <a:p>
                  <a:pPr>
                    <a:defRPr sz="900">
                      <a:solidFill>
                        <a:schemeClr val="bg1"/>
                      </a:solidFill>
                    </a:defRPr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4-21B6-49E3-971D-10B825544AD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cs-CZ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'5'!$B$17:$I$17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'5'!$B$18:$I$18</c:f>
              <c:numCache>
                <c:formatCode>#\ ##0.0</c:formatCode>
                <c:ptCount val="8"/>
                <c:pt idx="0">
                  <c:v>4290</c:v>
                </c:pt>
                <c:pt idx="1">
                  <c:v>9472.2530000000006</c:v>
                </c:pt>
                <c:pt idx="2">
                  <c:v>1363.5</c:v>
                </c:pt>
                <c:pt idx="3">
                  <c:v>1061.8069999999998</c:v>
                </c:pt>
                <c:pt idx="4">
                  <c:v>1106.1242400000001</c:v>
                </c:pt>
                <c:pt idx="5">
                  <c:v>1171.5</c:v>
                </c:pt>
                <c:pt idx="6">
                  <c:v>342.1678</c:v>
                </c:pt>
                <c:pt idx="7">
                  <c:v>2153.7603999999969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81A-45F8-AF68-6522D40D82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en-US" sz="1000">
                <a:solidFill>
                  <a:srgbClr val="233060"/>
                </a:solidFill>
              </a:rPr>
              <a:t>Vývoj instalovaného výkonu v ES ČR</a:t>
            </a:r>
            <a:r>
              <a:rPr lang="cs-CZ" sz="1000">
                <a:solidFill>
                  <a:srgbClr val="233060"/>
                </a:solidFill>
              </a:rPr>
              <a:t> </a:t>
            </a:r>
            <a:r>
              <a:rPr lang="en-US" sz="1000">
                <a:solidFill>
                  <a:srgbClr val="233060"/>
                </a:solidFill>
              </a:rPr>
              <a:t>(</a:t>
            </a:r>
            <a:r>
              <a:rPr lang="cs-CZ" sz="1000">
                <a:solidFill>
                  <a:srgbClr val="233060"/>
                </a:solidFill>
              </a:rPr>
              <a:t>M</a:t>
            </a:r>
            <a:r>
              <a:rPr lang="en-US" sz="1000">
                <a:solidFill>
                  <a:srgbClr val="233060"/>
                </a:solidFill>
              </a:rPr>
              <a:t>W)</a:t>
            </a:r>
          </a:p>
        </c:rich>
      </c:tx>
      <c:layout>
        <c:manualLayout>
          <c:xMode val="edge"/>
          <c:yMode val="edge"/>
          <c:x val="1.6948559670781796E-3"/>
          <c:y val="1.2121212121212121E-2"/>
        </c:manualLayout>
      </c:layout>
      <c:overlay val="0"/>
      <c:spPr>
        <a:solidFill>
          <a:schemeClr val="bg1"/>
        </a:solidFill>
      </c:spPr>
    </c:title>
    <c:autoTitleDeleted val="0"/>
    <c:plotArea>
      <c:layout>
        <c:manualLayout>
          <c:layoutTarget val="inner"/>
          <c:xMode val="edge"/>
          <c:yMode val="edge"/>
          <c:x val="5.5594246031746029E-2"/>
          <c:y val="0.17476822766898678"/>
          <c:w val="0.85641904761904764"/>
          <c:h val="0.7178600882733403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'5'!$B$17</c:f>
              <c:strCache>
                <c:ptCount val="1"/>
                <c:pt idx="0">
                  <c:v>JE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'5'!$B$7:$M$7</c:f>
              <c:numCache>
                <c:formatCode>#\ ##0.0</c:formatCode>
                <c:ptCount val="12"/>
                <c:pt idx="0">
                  <c:v>4290</c:v>
                </c:pt>
                <c:pt idx="1">
                  <c:v>4290</c:v>
                </c:pt>
                <c:pt idx="2">
                  <c:v>4290</c:v>
                </c:pt>
                <c:pt idx="3">
                  <c:v>4290</c:v>
                </c:pt>
                <c:pt idx="4">
                  <c:v>4290</c:v>
                </c:pt>
                <c:pt idx="5">
                  <c:v>4290</c:v>
                </c:pt>
                <c:pt idx="6">
                  <c:v>4290</c:v>
                </c:pt>
                <c:pt idx="7">
                  <c:v>4290</c:v>
                </c:pt>
                <c:pt idx="8">
                  <c:v>4290</c:v>
                </c:pt>
                <c:pt idx="9">
                  <c:v>4290</c:v>
                </c:pt>
                <c:pt idx="10">
                  <c:v>4290</c:v>
                </c:pt>
                <c:pt idx="11">
                  <c:v>4290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9E-4DB2-97A6-F324CF466D0D}"/>
            </c:ext>
          </c:extLst>
        </c:ser>
        <c:ser>
          <c:idx val="1"/>
          <c:order val="1"/>
          <c:tx>
            <c:strRef>
              <c:f>'5'!$C$17</c:f>
              <c:strCache>
                <c:ptCount val="1"/>
                <c:pt idx="0">
                  <c:v>PE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val>
            <c:numRef>
              <c:f>'5'!$B$8:$M$8</c:f>
              <c:numCache>
                <c:formatCode>#\ ##0.0</c:formatCode>
                <c:ptCount val="12"/>
                <c:pt idx="0">
                  <c:v>9415.8970000000008</c:v>
                </c:pt>
                <c:pt idx="1">
                  <c:v>9415.8970000000008</c:v>
                </c:pt>
                <c:pt idx="2">
                  <c:v>9435.8970000000008</c:v>
                </c:pt>
                <c:pt idx="3">
                  <c:v>9434.902</c:v>
                </c:pt>
                <c:pt idx="4">
                  <c:v>9434.902</c:v>
                </c:pt>
                <c:pt idx="5">
                  <c:v>9434.902</c:v>
                </c:pt>
                <c:pt idx="6">
                  <c:v>9434.902</c:v>
                </c:pt>
                <c:pt idx="7">
                  <c:v>9434.902</c:v>
                </c:pt>
                <c:pt idx="8">
                  <c:v>9435.8970000000008</c:v>
                </c:pt>
                <c:pt idx="9">
                  <c:v>9471.8970000000008</c:v>
                </c:pt>
                <c:pt idx="10">
                  <c:v>9472.2530000000006</c:v>
                </c:pt>
                <c:pt idx="11">
                  <c:v>9472.2530000000006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39E-4DB2-97A6-F324CF466D0D}"/>
            </c:ext>
          </c:extLst>
        </c:ser>
        <c:ser>
          <c:idx val="2"/>
          <c:order val="2"/>
          <c:tx>
            <c:strRef>
              <c:f>'5'!$D$17</c:f>
              <c:strCache>
                <c:ptCount val="1"/>
                <c:pt idx="0">
                  <c:v>PPE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val>
            <c:numRef>
              <c:f>'5'!$B$9:$M$9</c:f>
              <c:numCache>
                <c:formatCode>#\ ##0.0</c:formatCode>
                <c:ptCount val="12"/>
                <c:pt idx="0">
                  <c:v>1363.5</c:v>
                </c:pt>
                <c:pt idx="1">
                  <c:v>1363.5</c:v>
                </c:pt>
                <c:pt idx="2">
                  <c:v>1363.5</c:v>
                </c:pt>
                <c:pt idx="3">
                  <c:v>1363.5</c:v>
                </c:pt>
                <c:pt idx="4">
                  <c:v>1363.5</c:v>
                </c:pt>
                <c:pt idx="5">
                  <c:v>1363.5</c:v>
                </c:pt>
                <c:pt idx="6">
                  <c:v>1363.5</c:v>
                </c:pt>
                <c:pt idx="7">
                  <c:v>1363.5</c:v>
                </c:pt>
                <c:pt idx="8">
                  <c:v>1363.5</c:v>
                </c:pt>
                <c:pt idx="9">
                  <c:v>1363.5</c:v>
                </c:pt>
                <c:pt idx="10">
                  <c:v>1363.5</c:v>
                </c:pt>
                <c:pt idx="11">
                  <c:v>1363.5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39E-4DB2-97A6-F324CF466D0D}"/>
            </c:ext>
          </c:extLst>
        </c:ser>
        <c:ser>
          <c:idx val="3"/>
          <c:order val="3"/>
          <c:tx>
            <c:strRef>
              <c:f>'5'!$E$17</c:f>
              <c:strCache>
                <c:ptCount val="1"/>
                <c:pt idx="0">
                  <c:v>PSE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val>
            <c:numRef>
              <c:f>'5'!$B$10:$M$10</c:f>
              <c:numCache>
                <c:formatCode>#\ ##0.0</c:formatCode>
                <c:ptCount val="12"/>
                <c:pt idx="0">
                  <c:v>1022.2860000000005</c:v>
                </c:pt>
                <c:pt idx="1">
                  <c:v>1023.2680000000004</c:v>
                </c:pt>
                <c:pt idx="2">
                  <c:v>1026.8480000000006</c:v>
                </c:pt>
                <c:pt idx="3">
                  <c:v>1027.5740000000008</c:v>
                </c:pt>
                <c:pt idx="4">
                  <c:v>1034.4800000000007</c:v>
                </c:pt>
                <c:pt idx="5">
                  <c:v>1036.1020000000008</c:v>
                </c:pt>
                <c:pt idx="6">
                  <c:v>1048.0260000000007</c:v>
                </c:pt>
                <c:pt idx="7">
                  <c:v>1052.389000000001</c:v>
                </c:pt>
                <c:pt idx="8">
                  <c:v>1056.1160000000011</c:v>
                </c:pt>
                <c:pt idx="9">
                  <c:v>1059.0020000000013</c:v>
                </c:pt>
                <c:pt idx="10">
                  <c:v>1061.1210000000015</c:v>
                </c:pt>
                <c:pt idx="11">
                  <c:v>1061.8070000000014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39E-4DB2-97A6-F324CF466D0D}"/>
            </c:ext>
          </c:extLst>
        </c:ser>
        <c:ser>
          <c:idx val="4"/>
          <c:order val="4"/>
          <c:tx>
            <c:strRef>
              <c:f>'5'!$F$17</c:f>
              <c:strCache>
                <c:ptCount val="1"/>
                <c:pt idx="0">
                  <c:v>VE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val>
            <c:numRef>
              <c:f>'5'!$B$11:$M$11</c:f>
              <c:numCache>
                <c:formatCode>#\ ##0.0</c:formatCode>
                <c:ptCount val="12"/>
                <c:pt idx="0">
                  <c:v>1112.2974799999968</c:v>
                </c:pt>
                <c:pt idx="1">
                  <c:v>1111.9444799999969</c:v>
                </c:pt>
                <c:pt idx="2">
                  <c:v>1111.7444799999969</c:v>
                </c:pt>
                <c:pt idx="3">
                  <c:v>1111.6678799999968</c:v>
                </c:pt>
                <c:pt idx="4">
                  <c:v>1111.246879999997</c:v>
                </c:pt>
                <c:pt idx="5">
                  <c:v>1110.606839999997</c:v>
                </c:pt>
                <c:pt idx="6">
                  <c:v>1110.2410399999972</c:v>
                </c:pt>
                <c:pt idx="7">
                  <c:v>1110.160039999997</c:v>
                </c:pt>
                <c:pt idx="8">
                  <c:v>1110.1430399999972</c:v>
                </c:pt>
                <c:pt idx="9">
                  <c:v>1109.575739999997</c:v>
                </c:pt>
                <c:pt idx="10">
                  <c:v>1108.9332399999971</c:v>
                </c:pt>
                <c:pt idx="11">
                  <c:v>1106.1242399999974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39E-4DB2-97A6-F324CF466D0D}"/>
            </c:ext>
          </c:extLst>
        </c:ser>
        <c:ser>
          <c:idx val="5"/>
          <c:order val="5"/>
          <c:tx>
            <c:strRef>
              <c:f>'5'!$G$17</c:f>
              <c:strCache>
                <c:ptCount val="1"/>
                <c:pt idx="0">
                  <c:v>PVE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val>
            <c:numRef>
              <c:f>'5'!$B$12:$M$12</c:f>
              <c:numCache>
                <c:formatCode>#\ ##0.0</c:formatCode>
                <c:ptCount val="12"/>
                <c:pt idx="0">
                  <c:v>1171.5</c:v>
                </c:pt>
                <c:pt idx="1">
                  <c:v>1171.5</c:v>
                </c:pt>
                <c:pt idx="2">
                  <c:v>1171.5</c:v>
                </c:pt>
                <c:pt idx="3">
                  <c:v>1171.5</c:v>
                </c:pt>
                <c:pt idx="4">
                  <c:v>1171.5</c:v>
                </c:pt>
                <c:pt idx="5">
                  <c:v>1171.5</c:v>
                </c:pt>
                <c:pt idx="6">
                  <c:v>1171.5</c:v>
                </c:pt>
                <c:pt idx="7">
                  <c:v>1171.5</c:v>
                </c:pt>
                <c:pt idx="8">
                  <c:v>1171.5</c:v>
                </c:pt>
                <c:pt idx="9">
                  <c:v>1171.5</c:v>
                </c:pt>
                <c:pt idx="10">
                  <c:v>1171.5</c:v>
                </c:pt>
                <c:pt idx="11">
                  <c:v>1171.5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39E-4DB2-97A6-F324CF466D0D}"/>
            </c:ext>
          </c:extLst>
        </c:ser>
        <c:ser>
          <c:idx val="6"/>
          <c:order val="6"/>
          <c:tx>
            <c:strRef>
              <c:f>'5'!$H$17</c:f>
              <c:strCache>
                <c:ptCount val="1"/>
                <c:pt idx="0">
                  <c:v>VTE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val>
            <c:numRef>
              <c:f>'5'!$B$13:$M$13</c:f>
              <c:numCache>
                <c:formatCode>#\ ##0.0</c:formatCode>
                <c:ptCount val="12"/>
                <c:pt idx="0">
                  <c:v>339.19780000000009</c:v>
                </c:pt>
                <c:pt idx="1">
                  <c:v>339.19780000000009</c:v>
                </c:pt>
                <c:pt idx="2">
                  <c:v>339.19780000000009</c:v>
                </c:pt>
                <c:pt idx="3">
                  <c:v>340.15780000000012</c:v>
                </c:pt>
                <c:pt idx="4">
                  <c:v>340.15780000000012</c:v>
                </c:pt>
                <c:pt idx="5">
                  <c:v>339.5578000000001</c:v>
                </c:pt>
                <c:pt idx="6">
                  <c:v>339.5578000000001</c:v>
                </c:pt>
                <c:pt idx="7">
                  <c:v>339.5578000000001</c:v>
                </c:pt>
                <c:pt idx="8">
                  <c:v>339.40780000000012</c:v>
                </c:pt>
                <c:pt idx="9">
                  <c:v>337.60780000000011</c:v>
                </c:pt>
                <c:pt idx="10">
                  <c:v>343.66780000000011</c:v>
                </c:pt>
                <c:pt idx="11">
                  <c:v>342.16780000000011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39E-4DB2-97A6-F324CF466D0D}"/>
            </c:ext>
          </c:extLst>
        </c:ser>
        <c:ser>
          <c:idx val="7"/>
          <c:order val="7"/>
          <c:tx>
            <c:strRef>
              <c:f>'5'!$I$17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val>
            <c:numRef>
              <c:f>'5'!$B$14:$M$14</c:f>
              <c:numCache>
                <c:formatCode>#\ ##0.0</c:formatCode>
                <c:ptCount val="12"/>
                <c:pt idx="0">
                  <c:v>2114.9383300001055</c:v>
                </c:pt>
                <c:pt idx="1">
                  <c:v>2118.1459600001167</c:v>
                </c:pt>
                <c:pt idx="2">
                  <c:v>2125.6929400001072</c:v>
                </c:pt>
                <c:pt idx="3">
                  <c:v>2129.3669500001083</c:v>
                </c:pt>
                <c:pt idx="4">
                  <c:v>2139.370530000107</c:v>
                </c:pt>
                <c:pt idx="5">
                  <c:v>2140.0996000001087</c:v>
                </c:pt>
                <c:pt idx="6">
                  <c:v>2140.8281300001108</c:v>
                </c:pt>
                <c:pt idx="7">
                  <c:v>2142.6863400001102</c:v>
                </c:pt>
                <c:pt idx="8">
                  <c:v>2148.080310000114</c:v>
                </c:pt>
                <c:pt idx="9">
                  <c:v>2151.8969600001069</c:v>
                </c:pt>
                <c:pt idx="10">
                  <c:v>2160.3396300001032</c:v>
                </c:pt>
                <c:pt idx="11">
                  <c:v>2153.7604000000947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39E-4DB2-97A6-F324CF466D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1965184"/>
        <c:axId val="161966720"/>
      </c:barChart>
      <c:catAx>
        <c:axId val="161965184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1966720"/>
        <c:crosses val="autoZero"/>
        <c:auto val="1"/>
        <c:lblAlgn val="ctr"/>
        <c:lblOffset val="100"/>
        <c:noMultiLvlLbl val="0"/>
      </c:catAx>
      <c:valAx>
        <c:axId val="161966720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1965184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en-US" sz="1000">
                <a:solidFill>
                  <a:srgbClr val="233060"/>
                </a:solidFill>
              </a:rPr>
              <a:t>Instalovaný výkon v krajích ČR</a:t>
            </a:r>
            <a:r>
              <a:rPr lang="cs-CZ" sz="1000">
                <a:solidFill>
                  <a:srgbClr val="233060"/>
                </a:solidFill>
              </a:rPr>
              <a:t> </a:t>
            </a:r>
            <a:r>
              <a:rPr lang="en-US" sz="1000">
                <a:solidFill>
                  <a:srgbClr val="233060"/>
                </a:solidFill>
              </a:rPr>
              <a:t>(</a:t>
            </a:r>
            <a:r>
              <a:rPr lang="cs-CZ" sz="1000">
                <a:solidFill>
                  <a:srgbClr val="233060"/>
                </a:solidFill>
              </a:rPr>
              <a:t>M</a:t>
            </a:r>
            <a:r>
              <a:rPr lang="en-US" sz="1000">
                <a:solidFill>
                  <a:srgbClr val="233060"/>
                </a:solidFill>
              </a:rPr>
              <a:t>W)</a:t>
            </a:r>
          </a:p>
        </c:rich>
      </c:tx>
      <c:layout>
        <c:manualLayout>
          <c:xMode val="edge"/>
          <c:yMode val="edge"/>
          <c:x val="1.9201821067756427E-3"/>
          <c:y val="1.1988888749099261E-2"/>
        </c:manualLayout>
      </c:layout>
      <c:overlay val="0"/>
      <c:spPr>
        <a:solidFill>
          <a:sysClr val="window" lastClr="FFFFFF"/>
        </a:solidFill>
      </c:spPr>
    </c:title>
    <c:autoTitleDeleted val="0"/>
    <c:plotArea>
      <c:layout>
        <c:manualLayout>
          <c:layoutTarget val="inner"/>
          <c:xMode val="edge"/>
          <c:yMode val="edge"/>
          <c:x val="5.5643044619422571E-2"/>
          <c:y val="0.14708333333333337"/>
          <c:w val="0.90880091437638522"/>
          <c:h val="0.3630921832098292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'5'!$B$17</c:f>
              <c:strCache>
                <c:ptCount val="1"/>
                <c:pt idx="0">
                  <c:v>JE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'5'!$A$19:$A$32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'5'!$B$19:$B$32</c:f>
              <c:numCache>
                <c:formatCode>#\ ##0.0</c:formatCode>
                <c:ptCount val="14"/>
                <c:pt idx="0">
                  <c:v>0</c:v>
                </c:pt>
                <c:pt idx="1">
                  <c:v>2250</c:v>
                </c:pt>
                <c:pt idx="2">
                  <c:v>0</c:v>
                </c:pt>
                <c:pt idx="3">
                  <c:v>0</c:v>
                </c:pt>
                <c:pt idx="4">
                  <c:v>2040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23-4950-B1F3-0B7210434B53}"/>
            </c:ext>
          </c:extLst>
        </c:ser>
        <c:ser>
          <c:idx val="1"/>
          <c:order val="1"/>
          <c:tx>
            <c:strRef>
              <c:f>'5'!$C$17</c:f>
              <c:strCache>
                <c:ptCount val="1"/>
                <c:pt idx="0">
                  <c:v>PE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'5'!$A$19:$A$32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'5'!$C$19:$C$32</c:f>
              <c:numCache>
                <c:formatCode>#\ ##0.0</c:formatCode>
                <c:ptCount val="14"/>
                <c:pt idx="0">
                  <c:v>17.440000000000001</c:v>
                </c:pt>
                <c:pt idx="1">
                  <c:v>215.44500000000002</c:v>
                </c:pt>
                <c:pt idx="2">
                  <c:v>226.29999999999998</c:v>
                </c:pt>
                <c:pt idx="3">
                  <c:v>540.16200000000003</c:v>
                </c:pt>
                <c:pt idx="4">
                  <c:v>14.759</c:v>
                </c:pt>
                <c:pt idx="5">
                  <c:v>182.59900000000002</c:v>
                </c:pt>
                <c:pt idx="6">
                  <c:v>4.835</c:v>
                </c:pt>
                <c:pt idx="7">
                  <c:v>1296.1520000000003</c:v>
                </c:pt>
                <c:pt idx="8">
                  <c:v>100.43100000000001</c:v>
                </c:pt>
                <c:pt idx="9">
                  <c:v>1293.7099999999998</c:v>
                </c:pt>
                <c:pt idx="10">
                  <c:v>262.08500000000004</c:v>
                </c:pt>
                <c:pt idx="11">
                  <c:v>1151.8600000000001</c:v>
                </c:pt>
                <c:pt idx="12">
                  <c:v>4034.8129999999996</c:v>
                </c:pt>
                <c:pt idx="13">
                  <c:v>131.66200000000001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323-4950-B1F3-0B7210434B53}"/>
            </c:ext>
          </c:extLst>
        </c:ser>
        <c:ser>
          <c:idx val="2"/>
          <c:order val="2"/>
          <c:tx>
            <c:strRef>
              <c:f>'5'!$D$17</c:f>
              <c:strCache>
                <c:ptCount val="1"/>
                <c:pt idx="0">
                  <c:v>PPE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'5'!$A$19:$A$32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'5'!$D$19:$D$32</c:f>
              <c:numCache>
                <c:formatCode>#\ ##0.0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118.5</c:v>
                </c:pt>
                <c:pt idx="3">
                  <c:v>400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845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323-4950-B1F3-0B7210434B53}"/>
            </c:ext>
          </c:extLst>
        </c:ser>
        <c:ser>
          <c:idx val="3"/>
          <c:order val="3"/>
          <c:tx>
            <c:strRef>
              <c:f>'5'!$E$17</c:f>
              <c:strCache>
                <c:ptCount val="1"/>
                <c:pt idx="0">
                  <c:v>PSE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'5'!$A$19:$A$32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'5'!$E$19:$E$32</c:f>
              <c:numCache>
                <c:formatCode>#\ ##0.0</c:formatCode>
                <c:ptCount val="14"/>
                <c:pt idx="0">
                  <c:v>36.278999999999982</c:v>
                </c:pt>
                <c:pt idx="1">
                  <c:v>55.602999999999994</c:v>
                </c:pt>
                <c:pt idx="2">
                  <c:v>87.700999999999951</c:v>
                </c:pt>
                <c:pt idx="3">
                  <c:v>22.7</c:v>
                </c:pt>
                <c:pt idx="4">
                  <c:v>89.107000000000028</c:v>
                </c:pt>
                <c:pt idx="5">
                  <c:v>61.649000000000015</c:v>
                </c:pt>
                <c:pt idx="6">
                  <c:v>41.938000000000017</c:v>
                </c:pt>
                <c:pt idx="7">
                  <c:v>97.611999999999981</c:v>
                </c:pt>
                <c:pt idx="8">
                  <c:v>124.64299999999992</c:v>
                </c:pt>
                <c:pt idx="9">
                  <c:v>67.208000000000013</c:v>
                </c:pt>
                <c:pt idx="10">
                  <c:v>72.52300000000001</c:v>
                </c:pt>
                <c:pt idx="11">
                  <c:v>211.25899999999996</c:v>
                </c:pt>
                <c:pt idx="12">
                  <c:v>57.061000000000028</c:v>
                </c:pt>
                <c:pt idx="13">
                  <c:v>36.524000000000001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323-4950-B1F3-0B7210434B53}"/>
            </c:ext>
          </c:extLst>
        </c:ser>
        <c:ser>
          <c:idx val="4"/>
          <c:order val="4"/>
          <c:tx>
            <c:strRef>
              <c:f>'5'!$F$17</c:f>
              <c:strCache>
                <c:ptCount val="1"/>
                <c:pt idx="0">
                  <c:v>VE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strRef>
              <c:f>'5'!$A$19:$A$32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'5'!$F$19:$F$32</c:f>
              <c:numCache>
                <c:formatCode>#\ ##0.0</c:formatCode>
                <c:ptCount val="14"/>
                <c:pt idx="0">
                  <c:v>11.205999999999998</c:v>
                </c:pt>
                <c:pt idx="1">
                  <c:v>175.2464500000001</c:v>
                </c:pt>
                <c:pt idx="2">
                  <c:v>33.044199999999996</c:v>
                </c:pt>
                <c:pt idx="3">
                  <c:v>6.822499999999998</c:v>
                </c:pt>
                <c:pt idx="4">
                  <c:v>16.477599999999999</c:v>
                </c:pt>
                <c:pt idx="5">
                  <c:v>29.82239999999997</c:v>
                </c:pt>
                <c:pt idx="6">
                  <c:v>23.514649999999989</c:v>
                </c:pt>
                <c:pt idx="7">
                  <c:v>18.170399999999987</c:v>
                </c:pt>
                <c:pt idx="8">
                  <c:v>11.990039999999993</c:v>
                </c:pt>
                <c:pt idx="9">
                  <c:v>29.543000000000017</c:v>
                </c:pt>
                <c:pt idx="10">
                  <c:v>20.756299999999989</c:v>
                </c:pt>
                <c:pt idx="11">
                  <c:v>644.78955999999994</c:v>
                </c:pt>
                <c:pt idx="12">
                  <c:v>77.152639999999991</c:v>
                </c:pt>
                <c:pt idx="13">
                  <c:v>7.5884999999999998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323-4950-B1F3-0B7210434B53}"/>
            </c:ext>
          </c:extLst>
        </c:ser>
        <c:ser>
          <c:idx val="5"/>
          <c:order val="5"/>
          <c:tx>
            <c:strRef>
              <c:f>'5'!$G$17</c:f>
              <c:strCache>
                <c:ptCount val="1"/>
                <c:pt idx="0">
                  <c:v>PVE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'5'!$A$19:$A$32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'5'!$G$19:$G$32</c:f>
              <c:numCache>
                <c:formatCode>#\ ##0.0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475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650</c:v>
                </c:pt>
                <c:pt idx="9">
                  <c:v>0</c:v>
                </c:pt>
                <c:pt idx="10">
                  <c:v>1.5</c:v>
                </c:pt>
                <c:pt idx="11">
                  <c:v>45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323-4950-B1F3-0B7210434B53}"/>
            </c:ext>
          </c:extLst>
        </c:ser>
        <c:ser>
          <c:idx val="6"/>
          <c:order val="6"/>
          <c:tx>
            <c:strRef>
              <c:f>'5'!$H$17</c:f>
              <c:strCache>
                <c:ptCount val="1"/>
                <c:pt idx="0">
                  <c:v>VTE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strRef>
              <c:f>'5'!$A$19:$A$32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'5'!$H$19:$H$32</c:f>
              <c:numCache>
                <c:formatCode>#\ ##0.0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8.2601999999999993</c:v>
                </c:pt>
                <c:pt idx="3">
                  <c:v>67.594999999999999</c:v>
                </c:pt>
                <c:pt idx="4">
                  <c:v>11.87</c:v>
                </c:pt>
                <c:pt idx="5">
                  <c:v>10.204499999999999</c:v>
                </c:pt>
                <c:pt idx="6">
                  <c:v>48.598699999999994</c:v>
                </c:pt>
                <c:pt idx="7">
                  <c:v>28.4</c:v>
                </c:pt>
                <c:pt idx="8">
                  <c:v>45.889999999999993</c:v>
                </c:pt>
                <c:pt idx="9">
                  <c:v>22.9604</c:v>
                </c:pt>
                <c:pt idx="10">
                  <c:v>5.3199999999999994</c:v>
                </c:pt>
                <c:pt idx="11">
                  <c:v>6.0439999999999996</c:v>
                </c:pt>
                <c:pt idx="12">
                  <c:v>86.8</c:v>
                </c:pt>
                <c:pt idx="13">
                  <c:v>0.22500000000000001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323-4950-B1F3-0B7210434B53}"/>
            </c:ext>
          </c:extLst>
        </c:ser>
        <c:ser>
          <c:idx val="7"/>
          <c:order val="7"/>
          <c:tx>
            <c:strRef>
              <c:f>'5'!$I$17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'5'!$A$19:$A$32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'5'!$I$19:$I$32</c:f>
              <c:numCache>
                <c:formatCode>#\ ##0.0</c:formatCode>
                <c:ptCount val="14"/>
                <c:pt idx="0">
                  <c:v>22.325650000000035</c:v>
                </c:pt>
                <c:pt idx="1">
                  <c:v>250.91344000000015</c:v>
                </c:pt>
                <c:pt idx="2">
                  <c:v>458.55503999999956</c:v>
                </c:pt>
                <c:pt idx="3">
                  <c:v>14.421639999999986</c:v>
                </c:pt>
                <c:pt idx="4">
                  <c:v>95.334529999999845</c:v>
                </c:pt>
                <c:pt idx="5">
                  <c:v>96.021579999999645</c:v>
                </c:pt>
                <c:pt idx="6">
                  <c:v>113.85012000000003</c:v>
                </c:pt>
                <c:pt idx="7">
                  <c:v>65.781440000000302</c:v>
                </c:pt>
                <c:pt idx="8">
                  <c:v>116.09368999999992</c:v>
                </c:pt>
                <c:pt idx="9">
                  <c:v>103.48533999999975</c:v>
                </c:pt>
                <c:pt idx="10">
                  <c:v>224.16965999999854</c:v>
                </c:pt>
                <c:pt idx="11">
                  <c:v>252.35882999999887</c:v>
                </c:pt>
                <c:pt idx="12">
                  <c:v>174.91851</c:v>
                </c:pt>
                <c:pt idx="13">
                  <c:v>165.53093000000055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7323-4950-B1F3-0B7210434B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1999872"/>
        <c:axId val="162272000"/>
      </c:barChart>
      <c:catAx>
        <c:axId val="16199987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 rot="-5400000" vert="horz"/>
          <a:lstStyle/>
          <a:p>
            <a:pPr>
              <a:defRPr sz="850"/>
            </a:pPr>
            <a:endParaRPr lang="cs-CZ"/>
          </a:p>
        </c:txPr>
        <c:crossAx val="162272000"/>
        <c:crosses val="autoZero"/>
        <c:auto val="1"/>
        <c:lblAlgn val="ctr"/>
        <c:lblOffset val="100"/>
        <c:noMultiLvlLbl val="0"/>
      </c:catAx>
      <c:valAx>
        <c:axId val="162272000"/>
        <c:scaling>
          <c:orientation val="minMax"/>
          <c:max val="6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1999872"/>
        <c:crosses val="autoZero"/>
        <c:crossBetween val="between"/>
        <c:majorUnit val="1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209D-4795-8FBC-381296D60993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209D-4795-8FBC-381296D60993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209D-4795-8FBC-381296D60993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209D-4795-8FBC-381296D60993}"/>
            </c:ext>
          </c:extLst>
        </c:ser>
        <c:ser>
          <c:idx val="4"/>
          <c:order val="4"/>
          <c:tx>
            <c:strRef>
              <c:f>'4.3'!$A$25</c:f>
              <c:strCache>
                <c:ptCount val="1"/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209D-4795-8FBC-381296D60993}"/>
            </c:ext>
          </c:extLst>
        </c:ser>
        <c:ser>
          <c:idx val="5"/>
          <c:order val="5"/>
          <c:tx>
            <c:strRef>
              <c:f>'4.3'!$A$26</c:f>
              <c:strCache>
                <c:ptCount val="1"/>
              </c:strCache>
            </c:strRef>
          </c:tx>
          <c:spPr>
            <a:solidFill>
              <a:srgbClr val="F0948F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209D-4795-8FBC-381296D60993}"/>
            </c:ext>
          </c:extLst>
        </c:ser>
        <c:ser>
          <c:idx val="6"/>
          <c:order val="6"/>
          <c:tx>
            <c:strRef>
              <c:f>'4.3'!$A$27</c:f>
              <c:strCache>
                <c:ptCount val="1"/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209D-4795-8FBC-381296D60993}"/>
            </c:ext>
          </c:extLst>
        </c:ser>
        <c:ser>
          <c:idx val="7"/>
          <c:order val="7"/>
          <c:tx>
            <c:strRef>
              <c:f>'4.3'!$A$28</c:f>
              <c:strCache>
                <c:ptCount val="1"/>
              </c:strCache>
            </c:strRef>
          </c:tx>
          <c:spPr>
            <a:solidFill>
              <a:srgbClr val="F7C9C7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209D-4795-8FBC-381296D609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2407552"/>
        <c:axId val="162409088"/>
      </c:barChart>
      <c:catAx>
        <c:axId val="1624075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2409088"/>
        <c:crosses val="autoZero"/>
        <c:auto val="1"/>
        <c:lblAlgn val="ctr"/>
        <c:lblOffset val="100"/>
        <c:noMultiLvlLbl val="0"/>
      </c:catAx>
      <c:valAx>
        <c:axId val="16240908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2407552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>
                <a:solidFill>
                  <a:srgbClr val="233060"/>
                </a:solidFill>
              </a:defRPr>
            </a:pPr>
            <a:r>
              <a:rPr lang="en-US" sz="1000">
                <a:solidFill>
                  <a:srgbClr val="233060"/>
                </a:solidFill>
              </a:rPr>
              <a:t>Spotřeba elektřiny </a:t>
            </a:r>
            <a:r>
              <a:rPr lang="cs-CZ" sz="1000">
                <a:solidFill>
                  <a:srgbClr val="233060"/>
                </a:solidFill>
              </a:rPr>
              <a:t>netto </a:t>
            </a:r>
            <a:r>
              <a:rPr lang="en-US" sz="1000">
                <a:solidFill>
                  <a:srgbClr val="233060"/>
                </a:solidFill>
              </a:rPr>
              <a:t>v krajích ČR (GWh)</a:t>
            </a:r>
          </a:p>
        </c:rich>
      </c:tx>
      <c:layout>
        <c:manualLayout>
          <c:xMode val="edge"/>
          <c:yMode val="edge"/>
          <c:x val="1.1922555482091581E-3"/>
          <c:y val="4.4743749136621084E-3"/>
        </c:manualLayout>
      </c:layout>
      <c:overlay val="0"/>
      <c:spPr>
        <a:solidFill>
          <a:sysClr val="window" lastClr="FFFFFF"/>
        </a:solidFill>
      </c:spPr>
    </c:title>
    <c:autoTitleDeleted val="0"/>
    <c:plotArea>
      <c:layout>
        <c:manualLayout>
          <c:layoutTarget val="inner"/>
          <c:xMode val="edge"/>
          <c:yMode val="edge"/>
          <c:x val="7.1540584054212153E-2"/>
          <c:y val="0.11864957330600386"/>
          <c:w val="0.92056986959470299"/>
          <c:h val="0.466725212558604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'6.1, 6.2'!$B$24</c:f>
              <c:strCache>
                <c:ptCount val="1"/>
                <c:pt idx="0">
                  <c:v>VO z vvn</c:v>
                </c:pt>
              </c:strCache>
            </c:strRef>
          </c:tx>
          <c:invertIfNegative val="0"/>
          <c:cat>
            <c:strRef>
              <c:f>'6.1, 6.2'!$A$26:$A$39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'6.1, 6.2'!$B$26:$B$39</c:f>
              <c:numCache>
                <c:formatCode>#\ ##0.0</c:formatCode>
                <c:ptCount val="14"/>
                <c:pt idx="0">
                  <c:v>37620.262999999999</c:v>
                </c:pt>
                <c:pt idx="1">
                  <c:v>33935.237999999998</c:v>
                </c:pt>
                <c:pt idx="2">
                  <c:v>137086.70600000001</c:v>
                </c:pt>
                <c:pt idx="3">
                  <c:v>28098.315000000002</c:v>
                </c:pt>
                <c:pt idx="4">
                  <c:v>61369.088999999993</c:v>
                </c:pt>
                <c:pt idx="5">
                  <c:v>132780.272</c:v>
                </c:pt>
                <c:pt idx="6">
                  <c:v>12140.79</c:v>
                </c:pt>
                <c:pt idx="7">
                  <c:v>307939.859</c:v>
                </c:pt>
                <c:pt idx="8">
                  <c:v>84936.975000000006</c:v>
                </c:pt>
                <c:pt idx="9">
                  <c:v>59439.850999999995</c:v>
                </c:pt>
                <c:pt idx="10">
                  <c:v>39595.733</c:v>
                </c:pt>
                <c:pt idx="11">
                  <c:v>182438.20199999999</c:v>
                </c:pt>
                <c:pt idx="12">
                  <c:v>460396.67799999996</c:v>
                </c:pt>
                <c:pt idx="13">
                  <c:v>122634.63699999999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2E0-4843-A0D0-C964D4650FC3}"/>
            </c:ext>
          </c:extLst>
        </c:ser>
        <c:ser>
          <c:idx val="1"/>
          <c:order val="1"/>
          <c:tx>
            <c:strRef>
              <c:f>'6.1, 6.2'!$C$24</c:f>
              <c:strCache>
                <c:ptCount val="1"/>
                <c:pt idx="0">
                  <c:v>VO z vn</c:v>
                </c:pt>
              </c:strCache>
            </c:strRef>
          </c:tx>
          <c:invertIfNegative val="0"/>
          <c:cat>
            <c:strRef>
              <c:f>'6.1, 6.2'!$A$26:$A$39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'6.1, 6.2'!$C$26:$C$39</c:f>
              <c:numCache>
                <c:formatCode>#\ ##0.0</c:formatCode>
                <c:ptCount val="14"/>
                <c:pt idx="0">
                  <c:v>753545.08600000001</c:v>
                </c:pt>
                <c:pt idx="1">
                  <c:v>263198.92100000021</c:v>
                </c:pt>
                <c:pt idx="2">
                  <c:v>573175.59900000901</c:v>
                </c:pt>
                <c:pt idx="3">
                  <c:v>118768.693</c:v>
                </c:pt>
                <c:pt idx="4">
                  <c:v>291986.68999999977</c:v>
                </c:pt>
                <c:pt idx="5">
                  <c:v>321466.946</c:v>
                </c:pt>
                <c:pt idx="6">
                  <c:v>310878.37599999999</c:v>
                </c:pt>
                <c:pt idx="7">
                  <c:v>590048.42800000007</c:v>
                </c:pt>
                <c:pt idx="8">
                  <c:v>368741.33400000003</c:v>
                </c:pt>
                <c:pt idx="9">
                  <c:v>232570.26199999999</c:v>
                </c:pt>
                <c:pt idx="10">
                  <c:v>352384.92599999998</c:v>
                </c:pt>
                <c:pt idx="11">
                  <c:v>702191.02</c:v>
                </c:pt>
                <c:pt idx="12">
                  <c:v>383795.766</c:v>
                </c:pt>
                <c:pt idx="13">
                  <c:v>239071.59099999999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2E0-4843-A0D0-C964D4650FC3}"/>
            </c:ext>
          </c:extLst>
        </c:ser>
        <c:ser>
          <c:idx val="2"/>
          <c:order val="2"/>
          <c:tx>
            <c:strRef>
              <c:f>'6.1, 6.2'!$D$24</c:f>
              <c:strCache>
                <c:ptCount val="1"/>
                <c:pt idx="0">
                  <c:v>MOP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'6.1, 6.2'!$A$26:$A$39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'6.1, 6.2'!$D$26:$D$39</c:f>
              <c:numCache>
                <c:formatCode>#\ ##0.0</c:formatCode>
                <c:ptCount val="14"/>
                <c:pt idx="0">
                  <c:v>314289.07900000003</c:v>
                </c:pt>
                <c:pt idx="1">
                  <c:v>141085.20282624839</c:v>
                </c:pt>
                <c:pt idx="2">
                  <c:v>193466.68946802089</c:v>
                </c:pt>
                <c:pt idx="3">
                  <c:v>64287.756000000001</c:v>
                </c:pt>
                <c:pt idx="4">
                  <c:v>117840.91055281169</c:v>
                </c:pt>
                <c:pt idx="5">
                  <c:v>126327.61500000001</c:v>
                </c:pt>
                <c:pt idx="6">
                  <c:v>90184.17</c:v>
                </c:pt>
                <c:pt idx="7">
                  <c:v>171878.48500000002</c:v>
                </c:pt>
                <c:pt idx="8">
                  <c:v>102939.83262817643</c:v>
                </c:pt>
                <c:pt idx="9">
                  <c:v>100046.643</c:v>
                </c:pt>
                <c:pt idx="10">
                  <c:v>123763.00200000001</c:v>
                </c:pt>
                <c:pt idx="11">
                  <c:v>266308.337</c:v>
                </c:pt>
                <c:pt idx="12">
                  <c:v>140961.11800000002</c:v>
                </c:pt>
                <c:pt idx="13">
                  <c:v>95385.483582940826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2E0-4843-A0D0-C964D4650FC3}"/>
            </c:ext>
          </c:extLst>
        </c:ser>
        <c:ser>
          <c:idx val="3"/>
          <c:order val="3"/>
          <c:tx>
            <c:strRef>
              <c:f>'6.1, 6.2'!$E$24</c:f>
              <c:strCache>
                <c:ptCount val="1"/>
                <c:pt idx="0">
                  <c:v>MOO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'6.1, 6.2'!$A$26:$A$39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'6.1, 6.2'!$E$26:$E$39</c:f>
              <c:numCache>
                <c:formatCode>#\ ##0.0</c:formatCode>
                <c:ptCount val="14"/>
                <c:pt idx="0">
                  <c:v>411111.28</c:v>
                </c:pt>
                <c:pt idx="1">
                  <c:v>308585.78319762618</c:v>
                </c:pt>
                <c:pt idx="2">
                  <c:v>422772.332637485</c:v>
                </c:pt>
                <c:pt idx="3">
                  <c:v>107707.242</c:v>
                </c:pt>
                <c:pt idx="4">
                  <c:v>199878.35602113802</c:v>
                </c:pt>
                <c:pt idx="5">
                  <c:v>267646.234</c:v>
                </c:pt>
                <c:pt idx="6">
                  <c:v>208214.97499999998</c:v>
                </c:pt>
                <c:pt idx="7">
                  <c:v>384500.31300000002</c:v>
                </c:pt>
                <c:pt idx="8">
                  <c:v>225372.93745149428</c:v>
                </c:pt>
                <c:pt idx="9">
                  <c:v>203519.74</c:v>
                </c:pt>
                <c:pt idx="10">
                  <c:v>253398.92199999999</c:v>
                </c:pt>
                <c:pt idx="11">
                  <c:v>807910.51900000009</c:v>
                </c:pt>
                <c:pt idx="12">
                  <c:v>299165.79500000004</c:v>
                </c:pt>
                <c:pt idx="13">
                  <c:v>206451.3146340652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2E0-4843-A0D0-C964D4650F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2028544"/>
        <c:axId val="162042624"/>
      </c:barChart>
      <c:catAx>
        <c:axId val="162028544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cs-CZ"/>
          </a:p>
        </c:txPr>
        <c:crossAx val="162042624"/>
        <c:crosses val="autoZero"/>
        <c:auto val="1"/>
        <c:lblAlgn val="ctr"/>
        <c:lblOffset val="100"/>
        <c:noMultiLvlLbl val="0"/>
      </c:catAx>
      <c:valAx>
        <c:axId val="162042624"/>
        <c:scaling>
          <c:orientation val="minMax"/>
          <c:max val="2000000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2028544"/>
        <c:crosses val="autoZero"/>
        <c:crossBetween val="between"/>
        <c:majorUnit val="500000"/>
        <c:dispUnits>
          <c:builtInUnit val="thousands"/>
        </c:dispUnits>
      </c:valAx>
    </c:plotArea>
    <c:legend>
      <c:legendPos val="b"/>
      <c:layout>
        <c:manualLayout>
          <c:xMode val="edge"/>
          <c:yMode val="edge"/>
          <c:x val="6.3018840202226634E-4"/>
          <c:y val="0.95128415903889429"/>
          <c:w val="0.9884172493705462"/>
          <c:h val="4.8385070510254015E-2"/>
        </c:manualLayout>
      </c:layout>
      <c:overlay val="0"/>
      <c:txPr>
        <a:bodyPr/>
        <a:lstStyle/>
        <a:p>
          <a:pPr rtl="0"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</a:t>
            </a:r>
            <a:r>
              <a:rPr lang="cs-CZ" sz="1000" baseline="0">
                <a:solidFill>
                  <a:srgbClr val="233060"/>
                </a:solidFill>
              </a:rPr>
              <a:t> jednotlivých sektorů národního hospodářství na celkové spotřebě elektřiny v ČR</a:t>
            </a:r>
            <a:endParaRPr lang="cs-CZ" sz="1000">
              <a:solidFill>
                <a:srgbClr val="233060"/>
              </a:solidFill>
            </a:endParaRPr>
          </a:p>
        </c:rich>
      </c:tx>
      <c:layout>
        <c:manualLayout>
          <c:xMode val="edge"/>
          <c:yMode val="edge"/>
          <c:x val="1.4108926476897724E-3"/>
          <c:y val="2.155576620989375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5.9415735399883887E-2"/>
          <c:y val="0.24209982582827749"/>
          <c:w val="0.51995159049486872"/>
          <c:h val="0.61107711787524643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00-133E-4246-993E-190682F30A9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1-133E-4246-993E-190682F30A9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0-A050-4581-B03F-AA8995B5D9D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1-A050-4581-B03F-AA8995B5D9D5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2-A050-4581-B03F-AA8995B5D9D5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2-133E-4246-993E-190682F30A90}"/>
              </c:ext>
            </c:extLst>
          </c:dPt>
          <c:dPt>
            <c:idx val="6"/>
            <c:bubble3D val="0"/>
            <c:spPr>
              <a:solidFill>
                <a:srgbClr val="F0948F"/>
              </a:solidFill>
            </c:spPr>
            <c:extLst>
              <c:ext xmlns:c16="http://schemas.microsoft.com/office/drawing/2014/chart" uri="{C3380CC4-5D6E-409C-BE32-E72D297353CC}">
                <c16:uniqueId val="{00000003-133E-4246-993E-190682F30A90}"/>
              </c:ext>
            </c:extLst>
          </c:dPt>
          <c:dPt>
            <c:idx val="7"/>
            <c:bubble3D val="0"/>
            <c:spPr>
              <a:solidFill>
                <a:srgbClr val="F7C9C7"/>
              </a:solidFill>
            </c:spPr>
            <c:extLst>
              <c:ext xmlns:c16="http://schemas.microsoft.com/office/drawing/2014/chart" uri="{C3380CC4-5D6E-409C-BE32-E72D297353CC}">
                <c16:uniqueId val="{00000000-5156-484F-B397-627ADE390DB6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900">
                      <a:solidFill>
                        <a:schemeClr val="bg1"/>
                      </a:solidFill>
                    </a:defRPr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0-133E-4246-993E-190682F30A90}"/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900">
                      <a:solidFill>
                        <a:schemeClr val="bg1"/>
                      </a:solidFill>
                    </a:defRPr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133E-4246-993E-190682F30A90}"/>
                </c:ext>
              </c:extLst>
            </c:dLbl>
            <c:dLbl>
              <c:idx val="2"/>
              <c:layout>
                <c:manualLayout>
                  <c:x val="9.1749267707422699E-2"/>
                  <c:y val="0.1149640864527667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050-4581-B03F-AA8995B5D9D5}"/>
                </c:ext>
              </c:extLst>
            </c:dLbl>
            <c:dLbl>
              <c:idx val="3"/>
              <c:layout>
                <c:manualLayout>
                  <c:x val="9.5259049261898807E-2"/>
                  <c:y val="0.15823375106824084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050-4581-B03F-AA8995B5D9D5}"/>
                </c:ext>
              </c:extLst>
            </c:dLbl>
            <c:dLbl>
              <c:idx val="4"/>
              <c:layout>
                <c:manualLayout>
                  <c:x val="3.3614682069582506E-2"/>
                  <c:y val="0.18713318776119039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050-4581-B03F-AA8995B5D9D5}"/>
                </c:ext>
              </c:extLst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900">
                      <a:solidFill>
                        <a:schemeClr val="bg1"/>
                      </a:solidFill>
                    </a:defRPr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2-133E-4246-993E-190682F30A90}"/>
                </c:ext>
              </c:extLst>
            </c:dLbl>
            <c:dLbl>
              <c:idx val="6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900">
                      <a:solidFill>
                        <a:schemeClr val="bg1"/>
                      </a:solidFill>
                    </a:defRPr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133E-4246-993E-190682F30A90}"/>
                </c:ext>
              </c:extLst>
            </c:dLbl>
            <c:dLbl>
              <c:idx val="7"/>
              <c:layout>
                <c:manualLayout>
                  <c:x val="-3.0995219902543217E-3"/>
                  <c:y val="-0.12574196955771358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900"/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156-484F-B397-627ADE390DB6}"/>
                </c:ext>
              </c:extLst>
            </c:dLbl>
            <c:numFmt formatCode="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cs-CZ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'6.3'!$B$3:$I$3</c:f>
              <c:strCache>
                <c:ptCount val="8"/>
                <c:pt idx="0">
                  <c:v>Průmysl</c:v>
                </c:pt>
                <c:pt idx="1">
                  <c:v>Energetika</c:v>
                </c:pt>
                <c:pt idx="2">
                  <c:v>Doprava</c:v>
                </c:pt>
                <c:pt idx="3">
                  <c:v>Stavebnictví</c:v>
                </c:pt>
                <c:pt idx="4">
                  <c:v>Zemědělství a lesnictví</c:v>
                </c:pt>
                <c:pt idx="5">
                  <c:v>Domácnosti</c:v>
                </c:pt>
                <c:pt idx="6">
                  <c:v>Obchod, služby, školství, zdravotnictví</c:v>
                </c:pt>
                <c:pt idx="7">
                  <c:v>Ostatní</c:v>
                </c:pt>
              </c:strCache>
            </c:strRef>
          </c:cat>
          <c:val>
            <c:numRef>
              <c:f>'6.3'!$B$4:$I$4</c:f>
              <c:numCache>
                <c:formatCode>#\ ##0.0</c:formatCode>
                <c:ptCount val="8"/>
                <c:pt idx="0">
                  <c:v>5083844.3629656527</c:v>
                </c:pt>
                <c:pt idx="1">
                  <c:v>951645.30958960543</c:v>
                </c:pt>
                <c:pt idx="2">
                  <c:v>185949.01887909169</c:v>
                </c:pt>
                <c:pt idx="3">
                  <c:v>125267.74618036929</c:v>
                </c:pt>
                <c:pt idx="4">
                  <c:v>235855.35777152007</c:v>
                </c:pt>
                <c:pt idx="5">
                  <c:v>4306305.1379418084</c:v>
                </c:pt>
                <c:pt idx="6">
                  <c:v>3478969.7082822998</c:v>
                </c:pt>
                <c:pt idx="7">
                  <c:v>41901.79838966707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050-4581-B03F-AA8995B5D9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b"/>
      <c:layout>
        <c:manualLayout>
          <c:xMode val="edge"/>
          <c:yMode val="edge"/>
          <c:x val="0.63743730978713486"/>
          <c:y val="0.26026550933135545"/>
          <c:w val="0.36115340966916232"/>
          <c:h val="0.63179752742348905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Spotřeba elektřiny v krajích ČR podle sektorů národního hospodářství (GWh)</a:t>
            </a:r>
          </a:p>
        </c:rich>
      </c:tx>
      <c:layout>
        <c:manualLayout>
          <c:xMode val="edge"/>
          <c:yMode val="edge"/>
          <c:x val="1.0435294245915588E-3"/>
          <c:y val="2.54772644480357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6339433836471937E-2"/>
          <c:y val="0.14640605169467286"/>
          <c:w val="0.84548277579135223"/>
          <c:h val="0.5750311539241008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'6.3'!$B$3</c:f>
              <c:strCache>
                <c:ptCount val="1"/>
                <c:pt idx="0">
                  <c:v>Průmysl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'6.3'!$A$5:$A$18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'6.3'!$B$5:$B$18</c:f>
              <c:numCache>
                <c:formatCode>#\ ##0.0</c:formatCode>
                <c:ptCount val="14"/>
                <c:pt idx="0">
                  <c:v>85782.400967744907</c:v>
                </c:pt>
                <c:pt idx="1">
                  <c:v>239344.6619323756</c:v>
                </c:pt>
                <c:pt idx="2">
                  <c:v>441268.505554142</c:v>
                </c:pt>
                <c:pt idx="3">
                  <c:v>108060.48499999999</c:v>
                </c:pt>
                <c:pt idx="4">
                  <c:v>309318.50105575228</c:v>
                </c:pt>
                <c:pt idx="5">
                  <c:v>298555.761</c:v>
                </c:pt>
                <c:pt idx="6">
                  <c:v>261996.467</c:v>
                </c:pt>
                <c:pt idx="7">
                  <c:v>789722.36</c:v>
                </c:pt>
                <c:pt idx="8">
                  <c:v>348884.38895852194</c:v>
                </c:pt>
                <c:pt idx="9">
                  <c:v>217946.85399999999</c:v>
                </c:pt>
                <c:pt idx="10">
                  <c:v>279202.92</c:v>
                </c:pt>
                <c:pt idx="11">
                  <c:v>689151.15999999992</c:v>
                </c:pt>
                <c:pt idx="12">
                  <c:v>742786.48900000006</c:v>
                </c:pt>
                <c:pt idx="13">
                  <c:v>271823.4084971167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23-44AE-A4F3-B3BAB271E895}"/>
            </c:ext>
          </c:extLst>
        </c:ser>
        <c:ser>
          <c:idx val="1"/>
          <c:order val="1"/>
          <c:tx>
            <c:strRef>
              <c:f>'6.3'!$C$3</c:f>
              <c:strCache>
                <c:ptCount val="1"/>
                <c:pt idx="0">
                  <c:v>Energetika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'6.3'!$A$5:$A$18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'6.3'!$C$5:$C$18</c:f>
              <c:numCache>
                <c:formatCode>#\ ##0.0</c:formatCode>
                <c:ptCount val="14"/>
                <c:pt idx="0">
                  <c:v>64734.932067318005</c:v>
                </c:pt>
                <c:pt idx="1">
                  <c:v>16970.160055378179</c:v>
                </c:pt>
                <c:pt idx="2">
                  <c:v>69388.973999363414</c:v>
                </c:pt>
                <c:pt idx="3">
                  <c:v>71909.255000000005</c:v>
                </c:pt>
                <c:pt idx="4">
                  <c:v>19470.868617159867</c:v>
                </c:pt>
                <c:pt idx="5">
                  <c:v>82228.42</c:v>
                </c:pt>
                <c:pt idx="6">
                  <c:v>24937.137000000002</c:v>
                </c:pt>
                <c:pt idx="7">
                  <c:v>229641.408</c:v>
                </c:pt>
                <c:pt idx="8">
                  <c:v>17163.684251612573</c:v>
                </c:pt>
                <c:pt idx="9">
                  <c:v>29649.635000000002</c:v>
                </c:pt>
                <c:pt idx="10">
                  <c:v>14339.403</c:v>
                </c:pt>
                <c:pt idx="11">
                  <c:v>95030.713999999993</c:v>
                </c:pt>
                <c:pt idx="12">
                  <c:v>80879.747999999992</c:v>
                </c:pt>
                <c:pt idx="13">
                  <c:v>135300.9705987733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23-44AE-A4F3-B3BAB271E895}"/>
            </c:ext>
          </c:extLst>
        </c:ser>
        <c:ser>
          <c:idx val="2"/>
          <c:order val="2"/>
          <c:tx>
            <c:strRef>
              <c:f>'6.3'!$D$3</c:f>
              <c:strCache>
                <c:ptCount val="1"/>
                <c:pt idx="0">
                  <c:v>Doprava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strRef>
              <c:f>'6.3'!$A$5:$A$18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'6.3'!$D$5:$D$18</c:f>
              <c:numCache>
                <c:formatCode>#\ ##0.0</c:formatCode>
                <c:ptCount val="14"/>
                <c:pt idx="0">
                  <c:v>96494.035496914104</c:v>
                </c:pt>
                <c:pt idx="1">
                  <c:v>4086.0691827056899</c:v>
                </c:pt>
                <c:pt idx="2">
                  <c:v>14157.679345774106</c:v>
                </c:pt>
                <c:pt idx="3">
                  <c:v>1756.7950000000001</c:v>
                </c:pt>
                <c:pt idx="4">
                  <c:v>2293.7196715665486</c:v>
                </c:pt>
                <c:pt idx="5">
                  <c:v>8009.2980000000007</c:v>
                </c:pt>
                <c:pt idx="6">
                  <c:v>4293.9570000000003</c:v>
                </c:pt>
                <c:pt idx="7">
                  <c:v>14651.572</c:v>
                </c:pt>
                <c:pt idx="8">
                  <c:v>4263.9075646741367</c:v>
                </c:pt>
                <c:pt idx="9">
                  <c:v>4813.8180000000002</c:v>
                </c:pt>
                <c:pt idx="10">
                  <c:v>8184.0159999999996</c:v>
                </c:pt>
                <c:pt idx="11">
                  <c:v>10423.329</c:v>
                </c:pt>
                <c:pt idx="12">
                  <c:v>8663.4149999999991</c:v>
                </c:pt>
                <c:pt idx="13">
                  <c:v>3857.4076174571196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923-44AE-A4F3-B3BAB271E895}"/>
            </c:ext>
          </c:extLst>
        </c:ser>
        <c:ser>
          <c:idx val="3"/>
          <c:order val="3"/>
          <c:tx>
            <c:strRef>
              <c:f>'6.3'!$E$3</c:f>
              <c:strCache>
                <c:ptCount val="1"/>
                <c:pt idx="0">
                  <c:v>Stavebnictví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strRef>
              <c:f>'6.3'!$A$5:$A$18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'6.3'!$E$5:$E$18</c:f>
              <c:numCache>
                <c:formatCode>#\ ##0.0</c:formatCode>
                <c:ptCount val="14"/>
                <c:pt idx="0">
                  <c:v>20947.559230348299</c:v>
                </c:pt>
                <c:pt idx="1">
                  <c:v>4312.60813253368</c:v>
                </c:pt>
                <c:pt idx="2">
                  <c:v>16058.016009335439</c:v>
                </c:pt>
                <c:pt idx="3">
                  <c:v>4855.7939999999999</c:v>
                </c:pt>
                <c:pt idx="4">
                  <c:v>6408.2284562888799</c:v>
                </c:pt>
                <c:pt idx="5">
                  <c:v>5633.8429999999998</c:v>
                </c:pt>
                <c:pt idx="6">
                  <c:v>4616.4560000000001</c:v>
                </c:pt>
                <c:pt idx="7">
                  <c:v>11245.752</c:v>
                </c:pt>
                <c:pt idx="8">
                  <c:v>8784.8411551580994</c:v>
                </c:pt>
                <c:pt idx="9">
                  <c:v>5209.9380000000001</c:v>
                </c:pt>
                <c:pt idx="10">
                  <c:v>4996.6810000000005</c:v>
                </c:pt>
                <c:pt idx="11">
                  <c:v>18820.578000000001</c:v>
                </c:pt>
                <c:pt idx="12">
                  <c:v>9535.4440000000013</c:v>
                </c:pt>
                <c:pt idx="13">
                  <c:v>3842.0071967049021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923-44AE-A4F3-B3BAB271E895}"/>
            </c:ext>
          </c:extLst>
        </c:ser>
        <c:ser>
          <c:idx val="4"/>
          <c:order val="4"/>
          <c:tx>
            <c:strRef>
              <c:f>'6.3'!$F$3</c:f>
              <c:strCache>
                <c:ptCount val="1"/>
                <c:pt idx="0">
                  <c:v>Zemědělství a lesnictví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'6.3'!$A$5:$A$18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'6.3'!$F$5:$F$18</c:f>
              <c:numCache>
                <c:formatCode>#\ ##0.0</c:formatCode>
                <c:ptCount val="14"/>
                <c:pt idx="0">
                  <c:v>2250.542666998304</c:v>
                </c:pt>
                <c:pt idx="1">
                  <c:v>25115.560030297533</c:v>
                </c:pt>
                <c:pt idx="2">
                  <c:v>30772.78054600762</c:v>
                </c:pt>
                <c:pt idx="3">
                  <c:v>3128.8530000000001</c:v>
                </c:pt>
                <c:pt idx="4">
                  <c:v>29853.148902518158</c:v>
                </c:pt>
                <c:pt idx="5">
                  <c:v>17784.29</c:v>
                </c:pt>
                <c:pt idx="6">
                  <c:v>5483.7079999999996</c:v>
                </c:pt>
                <c:pt idx="7">
                  <c:v>10885.714</c:v>
                </c:pt>
                <c:pt idx="8">
                  <c:v>14813.44538016661</c:v>
                </c:pt>
                <c:pt idx="9">
                  <c:v>18646.218000000001</c:v>
                </c:pt>
                <c:pt idx="10">
                  <c:v>18194.633999999998</c:v>
                </c:pt>
                <c:pt idx="11">
                  <c:v>36139.186000000002</c:v>
                </c:pt>
                <c:pt idx="12">
                  <c:v>8590.1530000000002</c:v>
                </c:pt>
                <c:pt idx="13">
                  <c:v>14197.124245531879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923-44AE-A4F3-B3BAB271E895}"/>
            </c:ext>
          </c:extLst>
        </c:ser>
        <c:ser>
          <c:idx val="5"/>
          <c:order val="5"/>
          <c:tx>
            <c:strRef>
              <c:f>'6.3'!$G$3</c:f>
              <c:strCache>
                <c:ptCount val="1"/>
                <c:pt idx="0">
                  <c:v>Domácnosti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'6.3'!$A$5:$A$18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'6.3'!$G$5:$G$18</c:f>
              <c:numCache>
                <c:formatCode>#\ ##0.0</c:formatCode>
                <c:ptCount val="14"/>
                <c:pt idx="0">
                  <c:v>411111.28</c:v>
                </c:pt>
                <c:pt idx="1">
                  <c:v>308585.78319762618</c:v>
                </c:pt>
                <c:pt idx="2">
                  <c:v>422773.79663748498</c:v>
                </c:pt>
                <c:pt idx="3">
                  <c:v>107707.822</c:v>
                </c:pt>
                <c:pt idx="4">
                  <c:v>199884.93002113802</c:v>
                </c:pt>
                <c:pt idx="5">
                  <c:v>267653.74699999997</c:v>
                </c:pt>
                <c:pt idx="6">
                  <c:v>208214.97499999998</c:v>
                </c:pt>
                <c:pt idx="7">
                  <c:v>384516.51300000004</c:v>
                </c:pt>
                <c:pt idx="8">
                  <c:v>225372.93745149428</c:v>
                </c:pt>
                <c:pt idx="9">
                  <c:v>203525.10699999999</c:v>
                </c:pt>
                <c:pt idx="10">
                  <c:v>253398.92199999999</c:v>
                </c:pt>
                <c:pt idx="11">
                  <c:v>807942.21500000008</c:v>
                </c:pt>
                <c:pt idx="12">
                  <c:v>299165.79500000004</c:v>
                </c:pt>
                <c:pt idx="13">
                  <c:v>206451.3146340652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923-44AE-A4F3-B3BAB271E895}"/>
            </c:ext>
          </c:extLst>
        </c:ser>
        <c:ser>
          <c:idx val="6"/>
          <c:order val="6"/>
          <c:tx>
            <c:strRef>
              <c:f>'6.3'!$H$3</c:f>
              <c:strCache>
                <c:ptCount val="1"/>
                <c:pt idx="0">
                  <c:v>Obchod, služby, školství, zdravotnictví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'6.3'!$A$5:$A$18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'6.3'!$H$5:$H$18</c:f>
              <c:numCache>
                <c:formatCode>#\ ##0.0</c:formatCode>
                <c:ptCount val="14"/>
                <c:pt idx="0">
                  <c:v>824714.25783124391</c:v>
                </c:pt>
                <c:pt idx="1">
                  <c:v>142397.0655025297</c:v>
                </c:pt>
                <c:pt idx="2">
                  <c:v>328443.28258488199</c:v>
                </c:pt>
                <c:pt idx="3">
                  <c:v>94517.17</c:v>
                </c:pt>
                <c:pt idx="4">
                  <c:v>103060.0828338209</c:v>
                </c:pt>
                <c:pt idx="5">
                  <c:v>211290.481</c:v>
                </c:pt>
                <c:pt idx="6">
                  <c:v>117529.66999999998</c:v>
                </c:pt>
                <c:pt idx="7">
                  <c:v>319581.55800000002</c:v>
                </c:pt>
                <c:pt idx="8">
                  <c:v>162999.46582889667</c:v>
                </c:pt>
                <c:pt idx="9">
                  <c:v>120748.33099999999</c:v>
                </c:pt>
                <c:pt idx="10">
                  <c:v>191854.03899999999</c:v>
                </c:pt>
                <c:pt idx="11">
                  <c:v>455963.72</c:v>
                </c:pt>
                <c:pt idx="12">
                  <c:v>297212.73700000002</c:v>
                </c:pt>
                <c:pt idx="13">
                  <c:v>108657.84770092739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923-44AE-A4F3-B3BAB271E895}"/>
            </c:ext>
          </c:extLst>
        </c:ser>
        <c:ser>
          <c:idx val="7"/>
          <c:order val="7"/>
          <c:tx>
            <c:strRef>
              <c:f>'6.3'!$I$3</c:f>
              <c:strCache>
                <c:ptCount val="1"/>
                <c:pt idx="0">
                  <c:v>Ostatní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'6.3'!$A$5:$A$18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'6.3'!$I$5:$I$18</c:f>
              <c:numCache>
                <c:formatCode>#\ ##0.0</c:formatCode>
                <c:ptCount val="14"/>
                <c:pt idx="0">
                  <c:v>11693.93373943231</c:v>
                </c:pt>
                <c:pt idx="1">
                  <c:v>7522.2439904282301</c:v>
                </c:pt>
                <c:pt idx="2">
                  <c:v>8231.16942852588</c:v>
                </c:pt>
                <c:pt idx="3">
                  <c:v>404.18900000000002</c:v>
                </c:pt>
                <c:pt idx="4">
                  <c:v>5640.4670157048895</c:v>
                </c:pt>
                <c:pt idx="5">
                  <c:v>537.19599999999991</c:v>
                </c:pt>
                <c:pt idx="6">
                  <c:v>0</c:v>
                </c:pt>
                <c:pt idx="7">
                  <c:v>619.62800000000004</c:v>
                </c:pt>
                <c:pt idx="8">
                  <c:v>527.199489146313</c:v>
                </c:pt>
                <c:pt idx="9">
                  <c:v>1385.7670000000001</c:v>
                </c:pt>
                <c:pt idx="10">
                  <c:v>0</c:v>
                </c:pt>
                <c:pt idx="11">
                  <c:v>428.91200000000003</c:v>
                </c:pt>
                <c:pt idx="12">
                  <c:v>843.84100000000001</c:v>
                </c:pt>
                <c:pt idx="13">
                  <c:v>4067.2517264294597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2923-44AE-A4F3-B3BAB271E8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0857472"/>
        <c:axId val="160867456"/>
      </c:barChart>
      <c:catAx>
        <c:axId val="16085747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cs-CZ"/>
          </a:p>
        </c:txPr>
        <c:crossAx val="160867456"/>
        <c:crosses val="autoZero"/>
        <c:auto val="1"/>
        <c:lblAlgn val="ctr"/>
        <c:lblOffset val="100"/>
        <c:noMultiLvlLbl val="0"/>
      </c:catAx>
      <c:valAx>
        <c:axId val="160867456"/>
        <c:scaling>
          <c:orientation val="minMax"/>
          <c:max val="2500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0857472"/>
        <c:crosses val="autoZero"/>
        <c:crossBetween val="between"/>
        <c:majorUnit val="500000"/>
        <c:dispUnits>
          <c:builtInUnit val="thousands"/>
        </c:dispUnits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Spotřeba elektřiny netto v</a:t>
            </a:r>
            <a:r>
              <a:rPr lang="cs-CZ" sz="1000" baseline="0">
                <a:solidFill>
                  <a:srgbClr val="233060"/>
                </a:solidFill>
              </a:rPr>
              <a:t> soustavách RDS </a:t>
            </a:r>
            <a:r>
              <a:rPr lang="cs-CZ" sz="1000">
                <a:solidFill>
                  <a:srgbClr val="233060"/>
                </a:solidFill>
              </a:rPr>
              <a:t>celkem (TWh)</a:t>
            </a:r>
          </a:p>
        </c:rich>
      </c:tx>
      <c:layout>
        <c:manualLayout>
          <c:xMode val="edge"/>
          <c:yMode val="edge"/>
          <c:x val="1.1189684092035814E-4"/>
          <c:y val="1.486965712996282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5.224612167381517E-2"/>
          <c:y val="0.13412147844125716"/>
          <c:w val="0.9247798903185882"/>
          <c:h val="0.6504258214182150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'6.4'!$A$11</c:f>
              <c:strCache>
                <c:ptCount val="1"/>
                <c:pt idx="0">
                  <c:v>ČEZ Distribuce, a. s.</c:v>
                </c:pt>
              </c:strCache>
            </c:strRef>
          </c:tx>
          <c:invertIfNegative val="0"/>
          <c:val>
            <c:numRef>
              <c:f>'6.4'!$B$11:$M$11</c:f>
              <c:numCache>
                <c:formatCode>#\ ##0.0</c:formatCode>
                <c:ptCount val="12"/>
                <c:pt idx="0">
                  <c:v>3244661.0389999999</c:v>
                </c:pt>
                <c:pt idx="1">
                  <c:v>3029230.1689999998</c:v>
                </c:pt>
                <c:pt idx="2">
                  <c:v>3130355.0639999998</c:v>
                </c:pt>
                <c:pt idx="3">
                  <c:v>2794964.835</c:v>
                </c:pt>
                <c:pt idx="4">
                  <c:v>2623936.9819999998</c:v>
                </c:pt>
                <c:pt idx="5">
                  <c:v>2549422.3689999999</c:v>
                </c:pt>
                <c:pt idx="6">
                  <c:v>2430693.5260000001</c:v>
                </c:pt>
                <c:pt idx="7">
                  <c:v>2513653.6550000003</c:v>
                </c:pt>
                <c:pt idx="8">
                  <c:v>2462326.0669999998</c:v>
                </c:pt>
                <c:pt idx="9">
                  <c:v>2735181.6780000003</c:v>
                </c:pt>
                <c:pt idx="10">
                  <c:v>2988718.8679999998</c:v>
                </c:pt>
                <c:pt idx="11">
                  <c:v>3059056.3909999998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07-4770-97AF-5CC3BE4F0EAD}"/>
            </c:ext>
          </c:extLst>
        </c:ser>
        <c:ser>
          <c:idx val="1"/>
          <c:order val="1"/>
          <c:tx>
            <c:strRef>
              <c:f>'6.4'!$A$16</c:f>
              <c:strCache>
                <c:ptCount val="1"/>
                <c:pt idx="0">
                  <c:v>EG.D, a.s.</c:v>
                </c:pt>
              </c:strCache>
            </c:strRef>
          </c:tx>
          <c:invertIfNegative val="0"/>
          <c:val>
            <c:numRef>
              <c:f>'6.4'!$B$16:$M$16</c:f>
              <c:numCache>
                <c:formatCode>#\ ##0.0</c:formatCode>
                <c:ptCount val="12"/>
                <c:pt idx="0">
                  <c:v>1200531.821</c:v>
                </c:pt>
                <c:pt idx="1">
                  <c:v>1113381.584</c:v>
                </c:pt>
                <c:pt idx="2">
                  <c:v>1144523.0109999999</c:v>
                </c:pt>
                <c:pt idx="3">
                  <c:v>1034258.606999999</c:v>
                </c:pt>
                <c:pt idx="4">
                  <c:v>980990.47100000002</c:v>
                </c:pt>
                <c:pt idx="5">
                  <c:v>941882.69100000011</c:v>
                </c:pt>
                <c:pt idx="6">
                  <c:v>972872.84499999695</c:v>
                </c:pt>
                <c:pt idx="7">
                  <c:v>957030.12699999998</c:v>
                </c:pt>
                <c:pt idx="8">
                  <c:v>919640.82900000014</c:v>
                </c:pt>
                <c:pt idx="9">
                  <c:v>1031878.022999999</c:v>
                </c:pt>
                <c:pt idx="10">
                  <c:v>1087956.961235235</c:v>
                </c:pt>
                <c:pt idx="11">
                  <c:v>1123086.5587647811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007-4770-97AF-5CC3BE4F0EAD}"/>
            </c:ext>
          </c:extLst>
        </c:ser>
        <c:ser>
          <c:idx val="2"/>
          <c:order val="2"/>
          <c:tx>
            <c:strRef>
              <c:f>'6.4'!$A$21</c:f>
              <c:strCache>
                <c:ptCount val="1"/>
                <c:pt idx="0">
                  <c:v>PREdistribuce, a.s.</c:v>
                </c:pt>
              </c:strCache>
            </c:strRef>
          </c:tx>
          <c:invertIfNegative val="0"/>
          <c:val>
            <c:numRef>
              <c:f>'6.4'!$B$21:$M$21</c:f>
              <c:numCache>
                <c:formatCode>#\ ##0.0</c:formatCode>
                <c:ptCount val="12"/>
                <c:pt idx="0">
                  <c:v>540670.853</c:v>
                </c:pt>
                <c:pt idx="1">
                  <c:v>496602.81199999998</c:v>
                </c:pt>
                <c:pt idx="2">
                  <c:v>517889.41700000002</c:v>
                </c:pt>
                <c:pt idx="3">
                  <c:v>467672.40900000004</c:v>
                </c:pt>
                <c:pt idx="4">
                  <c:v>445195.24600000004</c:v>
                </c:pt>
                <c:pt idx="5">
                  <c:v>438419.48099999997</c:v>
                </c:pt>
                <c:pt idx="6">
                  <c:v>437372.53899999999</c:v>
                </c:pt>
                <c:pt idx="7">
                  <c:v>451266.28099999996</c:v>
                </c:pt>
                <c:pt idx="8">
                  <c:v>428178.234</c:v>
                </c:pt>
                <c:pt idx="9">
                  <c:v>464707.64199999999</c:v>
                </c:pt>
                <c:pt idx="10">
                  <c:v>508251.027</c:v>
                </c:pt>
                <c:pt idx="11">
                  <c:v>543607.03899999999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007-4770-97AF-5CC3BE4F0EAD}"/>
            </c:ext>
          </c:extLst>
        </c:ser>
        <c:ser>
          <c:idx val="3"/>
          <c:order val="3"/>
          <c:tx>
            <c:strRef>
              <c:f>'6.4'!$A$26</c:f>
              <c:strCache>
                <c:ptCount val="1"/>
                <c:pt idx="0">
                  <c:v>UCED Chomutov s.r.o.</c:v>
                </c:pt>
              </c:strCache>
            </c:strRef>
          </c:tx>
          <c:invertIfNegative val="0"/>
          <c:val>
            <c:numRef>
              <c:f>'6.4'!$B$26:$M$26</c:f>
              <c:numCache>
                <c:formatCode>#\ ##0.0</c:formatCode>
                <c:ptCount val="12"/>
                <c:pt idx="0">
                  <c:v>4971.0450000000001</c:v>
                </c:pt>
                <c:pt idx="1">
                  <c:v>4830.1629999999996</c:v>
                </c:pt>
                <c:pt idx="2">
                  <c:v>5185.0749999999998</c:v>
                </c:pt>
                <c:pt idx="3">
                  <c:v>4827.4040000000005</c:v>
                </c:pt>
                <c:pt idx="4">
                  <c:v>4922.4520000000002</c:v>
                </c:pt>
                <c:pt idx="5">
                  <c:v>4865.152</c:v>
                </c:pt>
                <c:pt idx="6">
                  <c:v>3107.723</c:v>
                </c:pt>
                <c:pt idx="7">
                  <c:v>4138.8540000000003</c:v>
                </c:pt>
                <c:pt idx="8">
                  <c:v>4823.5439999999999</c:v>
                </c:pt>
                <c:pt idx="9">
                  <c:v>5188.7690000000002</c:v>
                </c:pt>
                <c:pt idx="10">
                  <c:v>4897.1880000000001</c:v>
                </c:pt>
                <c:pt idx="11">
                  <c:v>4706.1689999999999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007-4770-97AF-5CC3BE4F0E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2248576"/>
        <c:axId val="162250112"/>
      </c:barChart>
      <c:catAx>
        <c:axId val="162248576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2250112"/>
        <c:crosses val="autoZero"/>
        <c:auto val="1"/>
        <c:lblAlgn val="ctr"/>
        <c:lblOffset val="100"/>
        <c:noMultiLvlLbl val="0"/>
      </c:catAx>
      <c:valAx>
        <c:axId val="162250112"/>
        <c:scaling>
          <c:orientation val="minMax"/>
          <c:max val="5000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2248576"/>
        <c:crosses val="autoZero"/>
        <c:crossBetween val="between"/>
        <c:majorUnit val="1000000"/>
        <c:dispUnits>
          <c:builtInUnit val="millions"/>
        </c:dispUnits>
      </c:valAx>
    </c:plotArea>
    <c:legend>
      <c:legendPos val="b"/>
      <c:layout>
        <c:manualLayout>
          <c:xMode val="edge"/>
          <c:yMode val="edge"/>
          <c:x val="0"/>
          <c:y val="0.89422643436538751"/>
          <c:w val="0.94684721734623933"/>
          <c:h val="0.10577357869176825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en-US" sz="1000">
                <a:solidFill>
                  <a:srgbClr val="233060"/>
                </a:solidFill>
              </a:rPr>
              <a:t>Struktura spotřeby ČEZ</a:t>
            </a:r>
            <a:r>
              <a:rPr lang="cs-CZ" sz="1000">
                <a:solidFill>
                  <a:srgbClr val="233060"/>
                </a:solidFill>
              </a:rPr>
              <a:t> </a:t>
            </a:r>
            <a:r>
              <a:rPr lang="en-US" sz="1000">
                <a:solidFill>
                  <a:srgbClr val="233060"/>
                </a:solidFill>
              </a:rPr>
              <a:t>Distribuce, a.</a:t>
            </a:r>
            <a:r>
              <a:rPr lang="cs-CZ" sz="1000">
                <a:solidFill>
                  <a:srgbClr val="233060"/>
                </a:solidFill>
              </a:rPr>
              <a:t> </a:t>
            </a:r>
            <a:r>
              <a:rPr lang="en-US" sz="1000">
                <a:solidFill>
                  <a:srgbClr val="233060"/>
                </a:solidFill>
              </a:rPr>
              <a:t>s.</a:t>
            </a:r>
          </a:p>
        </c:rich>
      </c:tx>
      <c:layout>
        <c:manualLayout>
          <c:xMode val="edge"/>
          <c:yMode val="edge"/>
          <c:x val="5.591262357030535E-4"/>
          <c:y val="2.3518518518518518E-2"/>
        </c:manualLayout>
      </c:layout>
      <c:overlay val="0"/>
      <c:spPr>
        <a:noFill/>
      </c:spPr>
    </c:title>
    <c:autoTitleDeleted val="0"/>
    <c:plotArea>
      <c:layout>
        <c:manualLayout>
          <c:layoutTarget val="inner"/>
          <c:xMode val="edge"/>
          <c:yMode val="edge"/>
          <c:x val="0.30771175143990143"/>
          <c:y val="0.29186366633696015"/>
          <c:w val="0.34915366493682881"/>
          <c:h val="0.68655951203428955"/>
        </c:manualLayout>
      </c:layout>
      <c:doughnutChart>
        <c:varyColors val="1"/>
        <c:ser>
          <c:idx val="0"/>
          <c:order val="0"/>
          <c:dPt>
            <c:idx val="2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0-2C76-45BF-9E62-092D89B193B3}"/>
              </c:ext>
            </c:extLst>
          </c:dPt>
          <c:dPt>
            <c:idx val="3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1-2C76-45BF-9E62-092D89B193B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cs-CZ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'6.4'!$A$12:$A$15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'6.4'!$N$12:$N$15</c:f>
              <c:numCache>
                <c:formatCode>#\ ##0.0</c:formatCode>
                <c:ptCount val="4"/>
                <c:pt idx="0">
                  <c:v>5764439.3309999993</c:v>
                </c:pt>
                <c:pt idx="1">
                  <c:v>13635521.43</c:v>
                </c:pt>
                <c:pt idx="2">
                  <c:v>4427139.9639999997</c:v>
                </c:pt>
                <c:pt idx="3">
                  <c:v>9735099.9179999996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5F-4395-9D2C-82FD64B7B5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en-US" sz="1000">
                <a:solidFill>
                  <a:srgbClr val="233060"/>
                </a:solidFill>
              </a:rPr>
              <a:t>Struktura spotřeby </a:t>
            </a:r>
            <a:r>
              <a:rPr lang="cs-CZ" sz="1000">
                <a:solidFill>
                  <a:srgbClr val="233060"/>
                </a:solidFill>
              </a:rPr>
              <a:t>PREd</a:t>
            </a:r>
            <a:r>
              <a:rPr lang="en-US" sz="1000">
                <a:solidFill>
                  <a:srgbClr val="233060"/>
                </a:solidFill>
              </a:rPr>
              <a:t>istribuce, a.s.</a:t>
            </a:r>
          </a:p>
        </c:rich>
      </c:tx>
      <c:layout>
        <c:manualLayout>
          <c:xMode val="edge"/>
          <c:yMode val="edge"/>
          <c:x val="4.3269263831104071E-3"/>
          <c:y val="0"/>
        </c:manualLayout>
      </c:layout>
      <c:overlay val="0"/>
      <c:spPr>
        <a:noFill/>
      </c:spPr>
    </c:title>
    <c:autoTitleDeleted val="0"/>
    <c:plotArea>
      <c:layout>
        <c:manualLayout>
          <c:layoutTarget val="inner"/>
          <c:xMode val="edge"/>
          <c:yMode val="edge"/>
          <c:x val="0.32447412510673007"/>
          <c:y val="0.25936274509803919"/>
          <c:w val="0.36142107255298361"/>
          <c:h val="0.70444362745098044"/>
        </c:manualLayout>
      </c:layout>
      <c:doughnutChart>
        <c:varyColors val="1"/>
        <c:ser>
          <c:idx val="0"/>
          <c:order val="0"/>
          <c:dPt>
            <c:idx val="2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0-D8F3-40B8-8631-1906F255CA22}"/>
              </c:ext>
            </c:extLst>
          </c:dPt>
          <c:dPt>
            <c:idx val="3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1-D8F3-40B8-8631-1906F255CA2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cs-CZ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'6.4'!$A$22:$A$25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'6.4'!$N$22:$N$25</c:f>
              <c:numCache>
                <c:formatCode>#\ ##0.0</c:formatCode>
                <c:ptCount val="4"/>
                <c:pt idx="0">
                  <c:v>125149.62</c:v>
                </c:pt>
                <c:pt idx="1">
                  <c:v>2974008.2409999999</c:v>
                </c:pt>
                <c:pt idx="2">
                  <c:v>1123989.0789999999</c:v>
                </c:pt>
                <c:pt idx="3">
                  <c:v>1516686.0399999998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0A-4036-9BA2-1DBE9D3E42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V</a:t>
            </a:r>
            <a:r>
              <a:rPr lang="en-US" sz="1000">
                <a:solidFill>
                  <a:srgbClr val="233060"/>
                </a:solidFill>
              </a:rPr>
              <a:t>ýro</a:t>
            </a:r>
            <a:r>
              <a:rPr lang="cs-CZ" sz="1000">
                <a:solidFill>
                  <a:srgbClr val="233060"/>
                </a:solidFill>
              </a:rPr>
              <a:t>ba</a:t>
            </a:r>
            <a:r>
              <a:rPr lang="en-US" sz="1000">
                <a:solidFill>
                  <a:srgbClr val="233060"/>
                </a:solidFill>
              </a:rPr>
              <a:t> elektřiny brutto </a:t>
            </a:r>
            <a:r>
              <a:rPr lang="cs-CZ" sz="1000">
                <a:solidFill>
                  <a:srgbClr val="233060"/>
                </a:solidFill>
              </a:rPr>
              <a:t>- PE (GWh)</a:t>
            </a:r>
            <a:endParaRPr lang="en-US" sz="1000">
              <a:solidFill>
                <a:srgbClr val="233060"/>
              </a:solidFill>
            </a:endParaRPr>
          </a:p>
        </c:rich>
      </c:tx>
      <c:layout>
        <c:manualLayout>
          <c:xMode val="edge"/>
          <c:yMode val="edge"/>
          <c:x val="1.6103535353535574E-3"/>
          <c:y val="3.8648221005815947E-3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7.5215117036474391E-2"/>
          <c:y val="0.15246856825179611"/>
          <c:w val="0.85187582939016504"/>
          <c:h val="0.7239864864864864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'4.1'!$A$11</c:f>
              <c:strCache>
                <c:ptCount val="1"/>
                <c:pt idx="0">
                  <c:v>Biomasa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5025-4926-8A0D-9C1456361738}"/>
              </c:ext>
            </c:extLst>
          </c:dPt>
          <c:cat>
            <c:strRef>
              <c:f>'4.1'!$B$6:$D$6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'4.1'!$B$11:$D$11</c:f>
              <c:numCache>
                <c:formatCode>#\ ##0.0</c:formatCode>
                <c:ptCount val="3"/>
                <c:pt idx="0">
                  <c:v>220.27030799999997</c:v>
                </c:pt>
                <c:pt idx="1">
                  <c:v>211.52421699999999</c:v>
                </c:pt>
                <c:pt idx="2">
                  <c:v>232.93041199999993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025-4926-8A0D-9C1456361738}"/>
            </c:ext>
          </c:extLst>
        </c:ser>
        <c:ser>
          <c:idx val="1"/>
          <c:order val="1"/>
          <c:tx>
            <c:strRef>
              <c:f>'4.1'!$A$12</c:f>
              <c:strCache>
                <c:ptCount val="1"/>
                <c:pt idx="0">
                  <c:v>Bioplyn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</c:spPr>
          <c:invertIfNegative val="0"/>
          <c:cat>
            <c:strRef>
              <c:f>'4.1'!$B$6:$D$6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'4.1'!$B$12:$D$12</c:f>
              <c:numCache>
                <c:formatCode>#\ ##0.0</c:formatCode>
                <c:ptCount val="3"/>
                <c:pt idx="0">
                  <c:v>0.526366</c:v>
                </c:pt>
                <c:pt idx="1">
                  <c:v>0.928674</c:v>
                </c:pt>
                <c:pt idx="2">
                  <c:v>1.3701480000000001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025-4926-8A0D-9C1456361738}"/>
            </c:ext>
          </c:extLst>
        </c:ser>
        <c:ser>
          <c:idx val="2"/>
          <c:order val="2"/>
          <c:tx>
            <c:strRef>
              <c:f>'4.1'!$A$13</c:f>
              <c:strCache>
                <c:ptCount val="1"/>
                <c:pt idx="0">
                  <c:v>Černé uhlí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5025-4926-8A0D-9C1456361738}"/>
              </c:ext>
            </c:extLst>
          </c:dPt>
          <c:cat>
            <c:strRef>
              <c:f>'4.1'!$B$6:$D$6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'4.1'!$B$13:$D$13</c:f>
              <c:numCache>
                <c:formatCode>#\ ##0.0</c:formatCode>
                <c:ptCount val="3"/>
                <c:pt idx="0">
                  <c:v>154.775656</c:v>
                </c:pt>
                <c:pt idx="1">
                  <c:v>169.68074999999999</c:v>
                </c:pt>
                <c:pt idx="2">
                  <c:v>179.29731900000007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025-4926-8A0D-9C1456361738}"/>
            </c:ext>
          </c:extLst>
        </c:ser>
        <c:ser>
          <c:idx val="3"/>
          <c:order val="3"/>
          <c:tx>
            <c:strRef>
              <c:f>'4.1'!$A$14</c:f>
              <c:strCache>
                <c:ptCount val="1"/>
                <c:pt idx="0">
                  <c:v>Hnědé uhlí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'4.1'!$B$6:$D$6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'4.1'!$B$14:$D$14</c:f>
              <c:numCache>
                <c:formatCode>#\ ##0.0</c:formatCode>
                <c:ptCount val="3"/>
                <c:pt idx="0">
                  <c:v>2679.8598619999993</c:v>
                </c:pt>
                <c:pt idx="1">
                  <c:v>2827.2006129999995</c:v>
                </c:pt>
                <c:pt idx="2">
                  <c:v>2822.8352709999999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025-4926-8A0D-9C1456361738}"/>
            </c:ext>
          </c:extLst>
        </c:ser>
        <c:ser>
          <c:idx val="4"/>
          <c:order val="4"/>
          <c:tx>
            <c:strRef>
              <c:f>'4.1'!$A$15</c:f>
              <c:strCache>
                <c:ptCount val="1"/>
                <c:pt idx="0">
                  <c:v>Koks</c:v>
                </c:pt>
              </c:strCache>
            </c:strRef>
          </c:tx>
          <c:spPr>
            <a:solidFill>
              <a:srgbClr val="D0D0D0"/>
            </a:solidFill>
          </c:spPr>
          <c:invertIfNegative val="0"/>
          <c:cat>
            <c:strRef>
              <c:f>'4.1'!$B$6:$D$6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'4.1'!$B$15:$D$15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025-4926-8A0D-9C1456361738}"/>
            </c:ext>
          </c:extLst>
        </c:ser>
        <c:ser>
          <c:idx val="5"/>
          <c:order val="5"/>
          <c:tx>
            <c:strRef>
              <c:f>'4.1'!$A$16</c:f>
              <c:strCache>
                <c:ptCount val="1"/>
                <c:pt idx="0">
                  <c:v>Odpadní teplo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'4.1'!$B$6:$D$6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'4.1'!$B$16:$D$16</c:f>
              <c:numCache>
                <c:formatCode>#\ ##0.0</c:formatCode>
                <c:ptCount val="3"/>
                <c:pt idx="0">
                  <c:v>5.0440180000000003</c:v>
                </c:pt>
                <c:pt idx="1">
                  <c:v>5.5224940000000009</c:v>
                </c:pt>
                <c:pt idx="2">
                  <c:v>5.2928060000000006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025-4926-8A0D-9C1456361738}"/>
            </c:ext>
          </c:extLst>
        </c:ser>
        <c:ser>
          <c:idx val="6"/>
          <c:order val="6"/>
          <c:tx>
            <c:strRef>
              <c:f>'4.1'!$A$17</c:f>
              <c:strCache>
                <c:ptCount val="1"/>
                <c:pt idx="0">
                  <c:v>Ostatní kapalná paliva</c:v>
                </c:pt>
              </c:strCache>
            </c:strRef>
          </c:tx>
          <c:spPr>
            <a:solidFill>
              <a:srgbClr val="646363"/>
            </a:solidFill>
            <a:ln>
              <a:noFill/>
            </a:ln>
          </c:spPr>
          <c:invertIfNegative val="0"/>
          <c:cat>
            <c:strRef>
              <c:f>'4.1'!$B$6:$D$6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'4.1'!$B$17:$D$17</c:f>
              <c:numCache>
                <c:formatCode>#\ ##0.0</c:formatCode>
                <c:ptCount val="3"/>
                <c:pt idx="0">
                  <c:v>0.20139699999999999</c:v>
                </c:pt>
                <c:pt idx="1">
                  <c:v>1.2791520000000001</c:v>
                </c:pt>
                <c:pt idx="2">
                  <c:v>2.2876089999999998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025-4926-8A0D-9C1456361738}"/>
            </c:ext>
          </c:extLst>
        </c:ser>
        <c:ser>
          <c:idx val="7"/>
          <c:order val="7"/>
          <c:tx>
            <c:strRef>
              <c:f>'4.1'!$A$18</c:f>
              <c:strCache>
                <c:ptCount val="1"/>
                <c:pt idx="0">
                  <c:v>Ostatní pevná paliva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'4.1'!$B$6:$D$6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'4.1'!$B$18:$D$18</c:f>
              <c:numCache>
                <c:formatCode>#\ ##0.0</c:formatCode>
                <c:ptCount val="3"/>
                <c:pt idx="0">
                  <c:v>23.914595999999996</c:v>
                </c:pt>
                <c:pt idx="1">
                  <c:v>24.958017999999996</c:v>
                </c:pt>
                <c:pt idx="2">
                  <c:v>23.000100999999997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5025-4926-8A0D-9C1456361738}"/>
            </c:ext>
          </c:extLst>
        </c:ser>
        <c:ser>
          <c:idx val="8"/>
          <c:order val="8"/>
          <c:tx>
            <c:strRef>
              <c:f>'4.1'!$A$19</c:f>
              <c:strCache>
                <c:ptCount val="1"/>
                <c:pt idx="0">
                  <c:v>Ostatní plyny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'4.1'!$B$6:$D$6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'4.1'!$B$19:$D$19</c:f>
              <c:numCache>
                <c:formatCode>#\ ##0.0</c:formatCode>
                <c:ptCount val="3"/>
                <c:pt idx="0">
                  <c:v>45.061122999999995</c:v>
                </c:pt>
                <c:pt idx="1">
                  <c:v>39.194211999999993</c:v>
                </c:pt>
                <c:pt idx="2">
                  <c:v>36.470177999999997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5025-4926-8A0D-9C1456361738}"/>
            </c:ext>
          </c:extLst>
        </c:ser>
        <c:ser>
          <c:idx val="9"/>
          <c:order val="9"/>
          <c:tx>
            <c:strRef>
              <c:f>'4.1'!$A$20</c:f>
              <c:strCache>
                <c:ptCount val="1"/>
                <c:pt idx="0">
                  <c:v>Ostatní</c:v>
                </c:pt>
              </c:strCache>
            </c:strRef>
          </c:tx>
          <c:spPr>
            <a:solidFill>
              <a:srgbClr val="9D9D9C"/>
            </a:solidFill>
          </c:spPr>
          <c:invertIfNegative val="0"/>
          <c:cat>
            <c:strRef>
              <c:f>'4.1'!$B$6:$D$6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'4.1'!$B$20:$D$20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5025-4926-8A0D-9C1456361738}"/>
            </c:ext>
          </c:extLst>
        </c:ser>
        <c:ser>
          <c:idx val="10"/>
          <c:order val="10"/>
          <c:tx>
            <c:strRef>
              <c:f>'4.1'!$A$21</c:f>
              <c:strCache>
                <c:ptCount val="1"/>
                <c:pt idx="0">
                  <c:v>Topné oleje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cat>
            <c:strRef>
              <c:f>'4.1'!$B$6:$D$6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'4.1'!$B$21:$D$21</c:f>
              <c:numCache>
                <c:formatCode>#\ ##0.0</c:formatCode>
                <c:ptCount val="3"/>
                <c:pt idx="0">
                  <c:v>0.64360499999999987</c:v>
                </c:pt>
                <c:pt idx="1">
                  <c:v>0.40169399999999994</c:v>
                </c:pt>
                <c:pt idx="2">
                  <c:v>0.42093600000000003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5025-4926-8A0D-9C1456361738}"/>
            </c:ext>
          </c:extLst>
        </c:ser>
        <c:ser>
          <c:idx val="11"/>
          <c:order val="11"/>
          <c:tx>
            <c:strRef>
              <c:f>'4.1'!$A$22</c:f>
              <c:strCache>
                <c:ptCount val="1"/>
                <c:pt idx="0">
                  <c:v>Zemní plyn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strRef>
              <c:f>'4.1'!$B$6:$D$6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'4.1'!$B$22:$D$22</c:f>
              <c:numCache>
                <c:formatCode>#\ ##0.0</c:formatCode>
                <c:ptCount val="3"/>
                <c:pt idx="0">
                  <c:v>48.748755999999993</c:v>
                </c:pt>
                <c:pt idx="1">
                  <c:v>61.476198000000011</c:v>
                </c:pt>
                <c:pt idx="2">
                  <c:v>76.254051999999987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5025-4926-8A0D-9C14563617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58134272"/>
        <c:axId val="158135808"/>
      </c:barChart>
      <c:catAx>
        <c:axId val="15813427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58135808"/>
        <c:crosses val="autoZero"/>
        <c:auto val="1"/>
        <c:lblAlgn val="ctr"/>
        <c:lblOffset val="100"/>
        <c:noMultiLvlLbl val="0"/>
      </c:catAx>
      <c:valAx>
        <c:axId val="158135808"/>
        <c:scaling>
          <c:orientation val="minMax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58134272"/>
        <c:crosses val="autoZero"/>
        <c:crossBetween val="between"/>
        <c:majorUnit val="1000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en-US" sz="1000">
                <a:solidFill>
                  <a:srgbClr val="233060"/>
                </a:solidFill>
              </a:rPr>
              <a:t>Struktura spotřeby</a:t>
            </a:r>
            <a:r>
              <a:rPr lang="cs-CZ" sz="1000" baseline="0">
                <a:solidFill>
                  <a:srgbClr val="233060"/>
                </a:solidFill>
              </a:rPr>
              <a:t> </a:t>
            </a:r>
          </a:p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EG.D</a:t>
            </a:r>
            <a:r>
              <a:rPr lang="en-US" sz="1000">
                <a:solidFill>
                  <a:srgbClr val="233060"/>
                </a:solidFill>
              </a:rPr>
              <a:t>, a.s.</a:t>
            </a:r>
          </a:p>
        </c:rich>
      </c:tx>
      <c:layout>
        <c:manualLayout>
          <c:xMode val="edge"/>
          <c:yMode val="edge"/>
          <c:x val="3.5165982794132336E-3"/>
          <c:y val="2.3518518518518518E-2"/>
        </c:manualLayout>
      </c:layout>
      <c:overlay val="0"/>
      <c:spPr>
        <a:noFill/>
      </c:spPr>
    </c:title>
    <c:autoTitleDeleted val="0"/>
    <c:plotArea>
      <c:layout>
        <c:manualLayout>
          <c:layoutTarget val="inner"/>
          <c:xMode val="edge"/>
          <c:yMode val="edge"/>
          <c:x val="0.4199637444601797"/>
          <c:y val="0.2102184305967689"/>
          <c:w val="0.36985364396654713"/>
          <c:h val="0.71446505110451686"/>
        </c:manualLayout>
      </c:layout>
      <c:doughnutChart>
        <c:varyColors val="1"/>
        <c:ser>
          <c:idx val="0"/>
          <c:order val="0"/>
          <c:dPt>
            <c:idx val="2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0-C91E-40A1-9A90-9679835DF151}"/>
              </c:ext>
            </c:extLst>
          </c:dPt>
          <c:dPt>
            <c:idx val="3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1-C91E-40A1-9A90-9679835DF15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cs-CZ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'6.4'!$A$17:$A$20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'6.4'!$N$17:$N$20</c:f>
              <c:numCache>
                <c:formatCode>#\ ##0.0</c:formatCode>
                <c:ptCount val="4"/>
                <c:pt idx="0">
                  <c:v>1312704.858</c:v>
                </c:pt>
                <c:pt idx="1">
                  <c:v>5430467.0920000095</c:v>
                </c:pt>
                <c:pt idx="2">
                  <c:v>1942549.3113254309</c:v>
                </c:pt>
                <c:pt idx="3">
                  <c:v>3822312.2676745714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A8-47C0-8364-B7EB59A7BB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en-US" sz="1000">
                <a:solidFill>
                  <a:srgbClr val="233060"/>
                </a:solidFill>
              </a:rPr>
              <a:t>Struktura spotřeby</a:t>
            </a:r>
            <a:br>
              <a:rPr lang="cs-CZ" sz="1000">
                <a:solidFill>
                  <a:srgbClr val="233060"/>
                </a:solidFill>
              </a:rPr>
            </a:br>
            <a:r>
              <a:rPr lang="cs-CZ" sz="1000">
                <a:solidFill>
                  <a:srgbClr val="233060"/>
                </a:solidFill>
              </a:rPr>
              <a:t>UCED Chomutov s.r.o.</a:t>
            </a:r>
          </a:p>
        </c:rich>
      </c:tx>
      <c:layout>
        <c:manualLayout>
          <c:xMode val="edge"/>
          <c:yMode val="edge"/>
          <c:x val="3.8287959530340443E-3"/>
          <c:y val="0"/>
        </c:manualLayout>
      </c:layout>
      <c:overlay val="0"/>
      <c:spPr>
        <a:noFill/>
      </c:spPr>
    </c:title>
    <c:autoTitleDeleted val="0"/>
    <c:plotArea>
      <c:layout>
        <c:manualLayout>
          <c:layoutTarget val="inner"/>
          <c:xMode val="edge"/>
          <c:yMode val="edge"/>
          <c:x val="0.42823075702770075"/>
          <c:y val="0.29056454248366009"/>
          <c:w val="0.38204118824321515"/>
          <c:h val="0.74126633986928092"/>
        </c:manualLayout>
      </c:layout>
      <c:doughnutChart>
        <c:varyColors val="1"/>
        <c:ser>
          <c:idx val="0"/>
          <c:order val="0"/>
          <c:dPt>
            <c:idx val="2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0-9276-4864-A31C-CD29F2EB5AD2}"/>
              </c:ext>
            </c:extLst>
          </c:dPt>
          <c:dPt>
            <c:idx val="3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1-9276-4864-A31C-CD29F2EB5AD2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BA1-4550-B953-8CF6B4D03A50}"/>
                </c:ext>
              </c:extLst>
            </c:dLbl>
            <c:dLbl>
              <c:idx val="2"/>
              <c:layout>
                <c:manualLayout>
                  <c:x val="-5.3475913311754886E-3"/>
                  <c:y val="-4.7555278524074676E-1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276-4864-A31C-CD29F2EB5AD2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276-4864-A31C-CD29F2EB5AD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cs-CZ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'6.4'!$A$27:$A$30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'6.4'!$N$27:$N$30</c:f>
              <c:numCache>
                <c:formatCode>#\ ##0.0</c:formatCode>
                <c:ptCount val="4"/>
                <c:pt idx="0">
                  <c:v>0</c:v>
                </c:pt>
                <c:pt idx="1">
                  <c:v>55524.413</c:v>
                </c:pt>
                <c:pt idx="2">
                  <c:v>939.12499999999989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BA-4DD0-9817-3EACADFE1D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9CD4-496F-B17D-90003BF4CC30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9CD4-496F-B17D-90003BF4CC30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9CD4-496F-B17D-90003BF4CC30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9CD4-496F-B17D-90003BF4CC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2797056"/>
        <c:axId val="162798592"/>
      </c:barChart>
      <c:catAx>
        <c:axId val="1627970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2798592"/>
        <c:crosses val="autoZero"/>
        <c:auto val="1"/>
        <c:lblAlgn val="ctr"/>
        <c:lblOffset val="100"/>
        <c:noMultiLvlLbl val="0"/>
      </c:catAx>
      <c:valAx>
        <c:axId val="16279859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2797056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89D9-4C0E-92C4-897B87B90874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89D9-4C0E-92C4-897B87B90874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89D9-4C0E-92C4-897B87B90874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89D9-4C0E-92C4-897B87B908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2839168"/>
        <c:axId val="162840960"/>
      </c:barChart>
      <c:catAx>
        <c:axId val="1628391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2840960"/>
        <c:crosses val="autoZero"/>
        <c:auto val="1"/>
        <c:lblAlgn val="ctr"/>
        <c:lblOffset val="100"/>
        <c:noMultiLvlLbl val="0"/>
      </c:catAx>
      <c:valAx>
        <c:axId val="162840960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2839168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2325-48FD-B3F3-1109EBFB617B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2325-48FD-B3F3-1109EBFB617B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2325-48FD-B3F3-1109EBFB617B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2325-48FD-B3F3-1109EBFB61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2963456"/>
        <c:axId val="162964992"/>
      </c:barChart>
      <c:catAx>
        <c:axId val="1629634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2964992"/>
        <c:crosses val="autoZero"/>
        <c:auto val="1"/>
        <c:lblAlgn val="ctr"/>
        <c:lblOffset val="100"/>
        <c:noMultiLvlLbl val="0"/>
      </c:catAx>
      <c:valAx>
        <c:axId val="16296499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2963456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F6F9-4A48-8A9B-E377F1F685AB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F6F9-4A48-8A9B-E377F1F685AB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F6F9-4A48-8A9B-E377F1F685AB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F6F9-4A48-8A9B-E377F1F685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3333248"/>
        <c:axId val="163334784"/>
      </c:barChart>
      <c:catAx>
        <c:axId val="1633332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3334784"/>
        <c:crosses val="autoZero"/>
        <c:auto val="1"/>
        <c:lblAlgn val="ctr"/>
        <c:lblOffset val="100"/>
        <c:noMultiLvlLbl val="0"/>
      </c:catAx>
      <c:valAx>
        <c:axId val="16333478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3333248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1F40-4352-AF66-261BE46D9BD2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1F40-4352-AF66-261BE46D9BD2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1F40-4352-AF66-261BE46D9BD2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1F40-4352-AF66-261BE46D9B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2797056"/>
        <c:axId val="162798592"/>
      </c:barChart>
      <c:catAx>
        <c:axId val="1627970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2798592"/>
        <c:crosses val="autoZero"/>
        <c:auto val="1"/>
        <c:lblAlgn val="ctr"/>
        <c:lblOffset val="100"/>
        <c:noMultiLvlLbl val="0"/>
      </c:catAx>
      <c:valAx>
        <c:axId val="16279859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2797056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technologií na v</a:t>
            </a:r>
            <a:r>
              <a:rPr lang="en-US" sz="1000">
                <a:solidFill>
                  <a:srgbClr val="233060"/>
                </a:solidFill>
              </a:rPr>
              <a:t>ýrob</a:t>
            </a:r>
            <a:r>
              <a:rPr lang="cs-CZ" sz="1000">
                <a:solidFill>
                  <a:srgbClr val="233060"/>
                </a:solidFill>
              </a:rPr>
              <a:t>ě</a:t>
            </a:r>
            <a:r>
              <a:rPr lang="en-US" sz="1000">
                <a:solidFill>
                  <a:srgbClr val="233060"/>
                </a:solidFill>
              </a:rPr>
              <a:t> elektřiny brutto</a:t>
            </a:r>
          </a:p>
        </c:rich>
      </c:tx>
      <c:layout>
        <c:manualLayout>
          <c:xMode val="edge"/>
          <c:yMode val="edge"/>
          <c:x val="5.5355547673921262E-3"/>
          <c:y val="4.9689440993788817E-2"/>
        </c:manualLayout>
      </c:layout>
      <c:overlay val="0"/>
    </c:title>
    <c:autoTitleDeleted val="0"/>
    <c:plotArea>
      <c:layout/>
      <c:doughnutChart>
        <c:varyColors val="1"/>
        <c:ser>
          <c:idx val="2"/>
          <c:order val="0"/>
          <c:dPt>
            <c:idx val="0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02-7BFE-4C34-A2EB-08CF2FBEDC83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3-7BFE-4C34-A2EB-08CF2FBEDC83}"/>
              </c:ext>
            </c:extLst>
          </c:dPt>
          <c:dPt>
            <c:idx val="2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4-7BFE-4C34-A2EB-08CF2FBEDC83}"/>
              </c:ext>
            </c:extLst>
          </c:dPt>
          <c:dPt>
            <c:idx val="3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5-7BFE-4C34-A2EB-08CF2FBEDC83}"/>
              </c:ext>
            </c:extLst>
          </c:dPt>
          <c:dPt>
            <c:idx val="4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6-7BFE-4C34-A2EB-08CF2FBEDC83}"/>
              </c:ext>
            </c:extLst>
          </c:dPt>
          <c:dPt>
            <c:idx val="5"/>
            <c:bubble3D val="0"/>
            <c:spPr>
              <a:solidFill>
                <a:srgbClr val="F0948F"/>
              </a:solidFill>
            </c:spPr>
            <c:extLst>
              <c:ext xmlns:c16="http://schemas.microsoft.com/office/drawing/2014/chart" uri="{C3380CC4-5D6E-409C-BE32-E72D297353CC}">
                <c16:uniqueId val="{00000007-7BFE-4C34-A2EB-08CF2FBEDC83}"/>
              </c:ext>
            </c:extLst>
          </c:dPt>
          <c:dPt>
            <c:idx val="6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8-7BFE-4C34-A2EB-08CF2FBEDC83}"/>
              </c:ext>
            </c:extLst>
          </c:dPt>
          <c:dPt>
            <c:idx val="7"/>
            <c:bubble3D val="0"/>
            <c:spPr>
              <a:solidFill>
                <a:srgbClr val="F7C9C7"/>
              </a:solidFill>
            </c:spPr>
            <c:extLst>
              <c:ext xmlns:c16="http://schemas.microsoft.com/office/drawing/2014/chart" uri="{C3380CC4-5D6E-409C-BE32-E72D297353CC}">
                <c16:uniqueId val="{00000001-E9F2-4277-9C36-CC9C726B6232}"/>
              </c:ext>
            </c:extLst>
          </c:dPt>
          <c:cat>
            <c:strRef>
              <c:f>'7.1'!$J$20:$J$27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'7.1'!$K$20:$K$27</c:f>
              <c:numCache>
                <c:formatCode>General</c:formatCode>
                <c:ptCount val="8"/>
                <c:pt idx="0">
                  <c:v>0</c:v>
                </c:pt>
                <c:pt idx="1">
                  <c:v>27470.665000000001</c:v>
                </c:pt>
                <c:pt idx="2">
                  <c:v>0</c:v>
                </c:pt>
                <c:pt idx="3">
                  <c:v>22014.068999999996</c:v>
                </c:pt>
                <c:pt idx="4">
                  <c:v>12607.048000000003</c:v>
                </c:pt>
                <c:pt idx="5">
                  <c:v>0</c:v>
                </c:pt>
                <c:pt idx="6">
                  <c:v>0</c:v>
                </c:pt>
                <c:pt idx="7">
                  <c:v>2210.1400000000003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9F2-4277-9C36-CC9C726B62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</a:t>
            </a:r>
            <a:r>
              <a:rPr lang="cs-CZ" sz="1000" baseline="0">
                <a:solidFill>
                  <a:srgbClr val="233060"/>
                </a:solidFill>
              </a:rPr>
              <a:t> spotřebě elektřiny </a:t>
            </a:r>
            <a:r>
              <a:rPr lang="cs-CZ" sz="1000">
                <a:solidFill>
                  <a:srgbClr val="233060"/>
                </a:solidFill>
              </a:rPr>
              <a:t>v ČR</a:t>
            </a:r>
          </a:p>
        </c:rich>
      </c:tx>
      <c:layout>
        <c:manualLayout>
          <c:xMode val="edge"/>
          <c:yMode val="edge"/>
          <c:x val="1.0959450830140486E-3"/>
          <c:y val="2.312138728323699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4869173052362711"/>
          <c:y val="0.24277456647398843"/>
          <c:w val="0.59373441734417354"/>
          <c:h val="0.58782273603082846"/>
        </c:manualLayout>
      </c:layout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'7.1'!$H$20:$H$23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'7.1'!$I$20:$I$23</c:f>
              <c:numCache>
                <c:formatCode>0.0%</c:formatCode>
                <c:ptCount val="4"/>
                <c:pt idx="0">
                  <c:v>2.2124196693794451E-2</c:v>
                </c:pt>
                <c:pt idx="1">
                  <c:v>0.13696278462933872</c:v>
                </c:pt>
                <c:pt idx="2">
                  <c:v>0.15340421311976737</c:v>
                </c:pt>
                <c:pt idx="3">
                  <c:v>9.5468828100822981E-2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06D-4B13-883F-9546D0B37B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2434048"/>
        <c:axId val="163365632"/>
      </c:barChart>
      <c:catAx>
        <c:axId val="162434048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3365632"/>
        <c:crosses val="autoZero"/>
        <c:auto val="1"/>
        <c:lblAlgn val="ctr"/>
        <c:lblOffset val="100"/>
        <c:noMultiLvlLbl val="0"/>
      </c:catAx>
      <c:valAx>
        <c:axId val="163365632"/>
        <c:scaling>
          <c:orientation val="minMax"/>
          <c:max val="1"/>
        </c:scaling>
        <c:delete val="0"/>
        <c:axPos val="t"/>
        <c:majorGridlines/>
        <c:numFmt formatCode="0%" sourceLinked="0"/>
        <c:majorTickMark val="out"/>
        <c:minorTickMark val="none"/>
        <c:tickLblPos val="high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2434048"/>
        <c:crosses val="autoZero"/>
        <c:crossBetween val="between"/>
        <c:majorUnit val="0.2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 instalovaném výkonu v ČR</a:t>
            </a:r>
          </a:p>
        </c:rich>
      </c:tx>
      <c:layout>
        <c:manualLayout>
          <c:xMode val="edge"/>
          <c:yMode val="edge"/>
          <c:x val="3.5346543220558897E-3"/>
          <c:y val="3.2742155525238743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'7.1'!$H$32:$H$39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'7.1'!$I$32:$I$39</c:f>
              <c:numCache>
                <c:formatCode>0.0%</c:formatCode>
                <c:ptCount val="8"/>
                <c:pt idx="0">
                  <c:v>0</c:v>
                </c:pt>
                <c:pt idx="1">
                  <c:v>1.8411670380848147E-3</c:v>
                </c:pt>
                <c:pt idx="2">
                  <c:v>0</c:v>
                </c:pt>
                <c:pt idx="3">
                  <c:v>3.4167226247331137E-2</c:v>
                </c:pt>
                <c:pt idx="4">
                  <c:v>1.0130869205072291E-2</c:v>
                </c:pt>
                <c:pt idx="5">
                  <c:v>0</c:v>
                </c:pt>
                <c:pt idx="6">
                  <c:v>0</c:v>
                </c:pt>
                <c:pt idx="7">
                  <c:v>1.0365893067771159E-2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29-4053-A791-62B7703AC4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3463936"/>
        <c:axId val="163465472"/>
      </c:barChart>
      <c:catAx>
        <c:axId val="16346393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3465472"/>
        <c:crosses val="autoZero"/>
        <c:auto val="1"/>
        <c:lblAlgn val="ctr"/>
        <c:lblOffset val="100"/>
        <c:noMultiLvlLbl val="0"/>
      </c:catAx>
      <c:valAx>
        <c:axId val="163465472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3463936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V</a:t>
            </a:r>
            <a:r>
              <a:rPr lang="en-US" sz="1000">
                <a:solidFill>
                  <a:srgbClr val="233060"/>
                </a:solidFill>
              </a:rPr>
              <a:t>ýro</a:t>
            </a:r>
            <a:r>
              <a:rPr lang="cs-CZ" sz="1000">
                <a:solidFill>
                  <a:srgbClr val="233060"/>
                </a:solidFill>
              </a:rPr>
              <a:t>ba</a:t>
            </a:r>
            <a:r>
              <a:rPr lang="en-US" sz="1000">
                <a:solidFill>
                  <a:srgbClr val="233060"/>
                </a:solidFill>
              </a:rPr>
              <a:t> elektřiny brutto </a:t>
            </a:r>
            <a:r>
              <a:rPr lang="cs-CZ" sz="1000">
                <a:solidFill>
                  <a:srgbClr val="233060"/>
                </a:solidFill>
              </a:rPr>
              <a:t>- JE (GWh)</a:t>
            </a:r>
            <a:endParaRPr lang="en-US" sz="1000">
              <a:solidFill>
                <a:srgbClr val="233060"/>
              </a:solidFill>
            </a:endParaRPr>
          </a:p>
        </c:rich>
      </c:tx>
      <c:layout>
        <c:manualLayout>
          <c:xMode val="edge"/>
          <c:yMode val="edge"/>
          <c:x val="1.1916666666666892E-3"/>
          <c:y val="1.0653652069791309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9.9630597072597707E-2"/>
          <c:y val="0.16604622819021553"/>
          <c:w val="0.79941840567197997"/>
          <c:h val="0.7104088265480671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'4.1'!$A$7</c:f>
              <c:strCache>
                <c:ptCount val="1"/>
                <c:pt idx="0">
                  <c:v>Jaderné (JE)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59EA-44F2-A02C-B1A0E450D69F}"/>
              </c:ext>
            </c:extLst>
          </c:dPt>
          <c:cat>
            <c:strRef>
              <c:f>'4.1'!$B$6:$D$6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'4.1'!$B$8:$D$8</c:f>
              <c:numCache>
                <c:formatCode>#\ ##0.0</c:formatCode>
                <c:ptCount val="3"/>
                <c:pt idx="0">
                  <c:v>2652.5250000000001</c:v>
                </c:pt>
                <c:pt idx="1">
                  <c:v>2653.9564700000001</c:v>
                </c:pt>
                <c:pt idx="2">
                  <c:v>2707.8792999999996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9EA-44F2-A02C-B1A0E450D6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58152576"/>
        <c:axId val="158154112"/>
      </c:barChart>
      <c:catAx>
        <c:axId val="15815257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58154112"/>
        <c:crosses val="autoZero"/>
        <c:auto val="1"/>
        <c:lblAlgn val="ctr"/>
        <c:lblOffset val="100"/>
        <c:noMultiLvlLbl val="0"/>
      </c:catAx>
      <c:valAx>
        <c:axId val="158154112"/>
        <c:scaling>
          <c:orientation val="minMax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58152576"/>
        <c:crosses val="autoZero"/>
        <c:crossBetween val="between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Výroba elektřiny brutto (GWh)</a:t>
            </a:r>
          </a:p>
        </c:rich>
      </c:tx>
      <c:layout>
        <c:manualLayout>
          <c:xMode val="edge"/>
          <c:yMode val="edge"/>
          <c:x val="4.965132496513253E-3"/>
          <c:y val="2.728512960436562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933380759424992"/>
          <c:y val="0.17189631650750342"/>
          <c:w val="0.76933281651771823"/>
          <c:h val="0.7081582537517052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'7.1'!$J$32</c:f>
              <c:strCache>
                <c:ptCount val="1"/>
                <c:pt idx="0">
                  <c:v>JE</c:v>
                </c:pt>
              </c:strCache>
            </c:strRef>
          </c:tx>
          <c:invertIfNegative val="0"/>
          <c:cat>
            <c:strRef>
              <c:f>'7.1'!$K$31:$M$31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'7.1'!$K$32:$M$32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457-4F49-B577-3A2885302A7E}"/>
            </c:ext>
          </c:extLst>
        </c:ser>
        <c:ser>
          <c:idx val="1"/>
          <c:order val="1"/>
          <c:tx>
            <c:strRef>
              <c:f>'7.1'!$J$33</c:f>
              <c:strCache>
                <c:ptCount val="1"/>
                <c:pt idx="0">
                  <c:v>PE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'7.1'!$K$31:$M$31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'7.1'!$K$33:$M$33</c:f>
              <c:numCache>
                <c:formatCode>#\ ##0.0</c:formatCode>
                <c:ptCount val="3"/>
                <c:pt idx="0">
                  <c:v>9885.6110000000008</c:v>
                </c:pt>
                <c:pt idx="1">
                  <c:v>9908.6129999999994</c:v>
                </c:pt>
                <c:pt idx="2">
                  <c:v>7676.4409999999998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457-4F49-B577-3A2885302A7E}"/>
            </c:ext>
          </c:extLst>
        </c:ser>
        <c:ser>
          <c:idx val="2"/>
          <c:order val="2"/>
          <c:tx>
            <c:strRef>
              <c:f>'7.1'!$J$34</c:f>
              <c:strCache>
                <c:ptCount val="1"/>
                <c:pt idx="0">
                  <c:v>PPE</c:v>
                </c:pt>
              </c:strCache>
            </c:strRef>
          </c:tx>
          <c:invertIfNegative val="0"/>
          <c:cat>
            <c:strRef>
              <c:f>'7.1'!$K$31:$M$31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'7.1'!$K$34:$M$34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457-4F49-B577-3A2885302A7E}"/>
            </c:ext>
          </c:extLst>
        </c:ser>
        <c:ser>
          <c:idx val="3"/>
          <c:order val="3"/>
          <c:tx>
            <c:strRef>
              <c:f>'7.1'!$J$35</c:f>
              <c:strCache>
                <c:ptCount val="1"/>
                <c:pt idx="0">
                  <c:v>PSE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'7.1'!$K$31:$M$31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'7.1'!$K$35:$M$35</c:f>
              <c:numCache>
                <c:formatCode>#\ ##0.0</c:formatCode>
                <c:ptCount val="3"/>
                <c:pt idx="0">
                  <c:v>6209.6990000000005</c:v>
                </c:pt>
                <c:pt idx="1">
                  <c:v>7649.0039999999981</c:v>
                </c:pt>
                <c:pt idx="2">
                  <c:v>8155.366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457-4F49-B577-3A2885302A7E}"/>
            </c:ext>
          </c:extLst>
        </c:ser>
        <c:ser>
          <c:idx val="4"/>
          <c:order val="4"/>
          <c:tx>
            <c:strRef>
              <c:f>'7.1'!$J$36</c:f>
              <c:strCache>
                <c:ptCount val="1"/>
                <c:pt idx="0">
                  <c:v>VE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strRef>
              <c:f>'7.1'!$K$31:$M$31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'7.1'!$K$36:$M$36</c:f>
              <c:numCache>
                <c:formatCode>#\ ##0.0</c:formatCode>
                <c:ptCount val="3"/>
                <c:pt idx="0">
                  <c:v>3864.659000000001</c:v>
                </c:pt>
                <c:pt idx="1">
                  <c:v>4225.9930000000004</c:v>
                </c:pt>
                <c:pt idx="2">
                  <c:v>4516.3960000000006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457-4F49-B577-3A2885302A7E}"/>
            </c:ext>
          </c:extLst>
        </c:ser>
        <c:ser>
          <c:idx val="5"/>
          <c:order val="5"/>
          <c:tx>
            <c:strRef>
              <c:f>'7.1'!$J$37</c:f>
              <c:strCache>
                <c:ptCount val="1"/>
                <c:pt idx="0">
                  <c:v>PVE</c:v>
                </c:pt>
              </c:strCache>
            </c:strRef>
          </c:tx>
          <c:invertIfNegative val="0"/>
          <c:cat>
            <c:strRef>
              <c:f>'7.1'!$K$31:$M$31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'7.1'!$K$37:$M$37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457-4F49-B577-3A2885302A7E}"/>
            </c:ext>
          </c:extLst>
        </c:ser>
        <c:ser>
          <c:idx val="6"/>
          <c:order val="6"/>
          <c:tx>
            <c:strRef>
              <c:f>'7.1'!$J$38</c:f>
              <c:strCache>
                <c:ptCount val="1"/>
                <c:pt idx="0">
                  <c:v>VTE</c:v>
                </c:pt>
              </c:strCache>
            </c:strRef>
          </c:tx>
          <c:invertIfNegative val="0"/>
          <c:cat>
            <c:strRef>
              <c:f>'7.1'!$K$31:$M$31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'7.1'!$K$38:$M$38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457-4F49-B577-3A2885302A7E}"/>
            </c:ext>
          </c:extLst>
        </c:ser>
        <c:ser>
          <c:idx val="7"/>
          <c:order val="7"/>
          <c:tx>
            <c:strRef>
              <c:f>'7.1'!$J$39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'7.1'!$K$31:$M$31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'7.1'!$K$39:$M$39</c:f>
              <c:numCache>
                <c:formatCode>#\ ##0.0</c:formatCode>
                <c:ptCount val="3"/>
                <c:pt idx="0">
                  <c:v>1329.4720000000004</c:v>
                </c:pt>
                <c:pt idx="1">
                  <c:v>558.86799999999948</c:v>
                </c:pt>
                <c:pt idx="2">
                  <c:v>321.80000000000024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457-4F49-B577-3A2885302A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3785344"/>
        <c:axId val="163791232"/>
      </c:barChart>
      <c:catAx>
        <c:axId val="1637853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3791232"/>
        <c:crosses val="autoZero"/>
        <c:auto val="1"/>
        <c:lblAlgn val="ctr"/>
        <c:lblOffset val="100"/>
        <c:noMultiLvlLbl val="0"/>
      </c:catAx>
      <c:valAx>
        <c:axId val="163791232"/>
        <c:scaling>
          <c:orientation val="minMax"/>
          <c:max val="25000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3785344"/>
        <c:crosses val="autoZero"/>
        <c:crossBetween val="between"/>
        <c:majorUnit val="5000"/>
        <c:minorUnit val="1000"/>
        <c:dispUnits>
          <c:builtInUnit val="thousands"/>
        </c:dispUnits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</a:t>
            </a:r>
            <a:r>
              <a:rPr lang="cs-CZ" sz="1000" baseline="0">
                <a:solidFill>
                  <a:srgbClr val="233060"/>
                </a:solidFill>
              </a:rPr>
              <a:t> výrobě elektřiny brutto </a:t>
            </a:r>
            <a:r>
              <a:rPr lang="cs-CZ" sz="1000">
                <a:solidFill>
                  <a:srgbClr val="233060"/>
                </a:solidFill>
              </a:rPr>
              <a:t>v ČR</a:t>
            </a:r>
          </a:p>
        </c:rich>
      </c:tx>
      <c:layout>
        <c:manualLayout>
          <c:xMode val="edge"/>
          <c:yMode val="edge"/>
          <c:x val="2.2827968155071047E-3"/>
          <c:y val="3.2742155525238743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'7.1'!$L$20:$L$27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'7.1'!$M$20:$M$27</c:f>
              <c:numCache>
                <c:formatCode>0.0%</c:formatCode>
                <c:ptCount val="8"/>
                <c:pt idx="0">
                  <c:v>0</c:v>
                </c:pt>
                <c:pt idx="1">
                  <c:v>2.7744301297855955E-3</c:v>
                </c:pt>
                <c:pt idx="2">
                  <c:v>0</c:v>
                </c:pt>
                <c:pt idx="3">
                  <c:v>2.1946745580246202E-2</c:v>
                </c:pt>
                <c:pt idx="4">
                  <c:v>2.1044233035013762E-2</c:v>
                </c:pt>
                <c:pt idx="5">
                  <c:v>0</c:v>
                </c:pt>
                <c:pt idx="6">
                  <c:v>0</c:v>
                </c:pt>
                <c:pt idx="7">
                  <c:v>8.4952792955198132E-3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EB-4F8A-B9CC-601C2AD90F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3816192"/>
        <c:axId val="163817728"/>
      </c:barChart>
      <c:catAx>
        <c:axId val="16381619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3817728"/>
        <c:crosses val="autoZero"/>
        <c:auto val="1"/>
        <c:lblAlgn val="ctr"/>
        <c:lblOffset val="100"/>
        <c:noMultiLvlLbl val="0"/>
      </c:catAx>
      <c:valAx>
        <c:axId val="163817728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3816192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CEB2-41EF-B6D6-BF28BABD219C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CEB2-41EF-B6D6-BF28BABD219C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CEB2-41EF-B6D6-BF28BABD219C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CEB2-41EF-B6D6-BF28BABD219C}"/>
            </c:ext>
          </c:extLst>
        </c:ser>
        <c:ser>
          <c:idx val="4"/>
          <c:order val="4"/>
          <c:tx>
            <c:strRef>
              <c:f>'4.3'!$A$25</c:f>
              <c:strCache>
                <c:ptCount val="1"/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CEB2-41EF-B6D6-BF28BABD219C}"/>
            </c:ext>
          </c:extLst>
        </c:ser>
        <c:ser>
          <c:idx val="5"/>
          <c:order val="5"/>
          <c:tx>
            <c:strRef>
              <c:f>'4.3'!$A$26</c:f>
              <c:strCache>
                <c:ptCount val="1"/>
              </c:strCache>
            </c:strRef>
          </c:tx>
          <c:spPr>
            <a:solidFill>
              <a:srgbClr val="F0948F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CEB2-41EF-B6D6-BF28BABD219C}"/>
            </c:ext>
          </c:extLst>
        </c:ser>
        <c:ser>
          <c:idx val="6"/>
          <c:order val="6"/>
          <c:tx>
            <c:strRef>
              <c:f>'4.3'!$A$27</c:f>
              <c:strCache>
                <c:ptCount val="1"/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CEB2-41EF-B6D6-BF28BABD219C}"/>
            </c:ext>
          </c:extLst>
        </c:ser>
        <c:ser>
          <c:idx val="7"/>
          <c:order val="7"/>
          <c:tx>
            <c:strRef>
              <c:f>'4.3'!$A$28</c:f>
              <c:strCache>
                <c:ptCount val="1"/>
              </c:strCache>
            </c:strRef>
          </c:tx>
          <c:spPr>
            <a:solidFill>
              <a:srgbClr val="F7C9C7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CEB2-41EF-B6D6-BF28BABD21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3543680"/>
        <c:axId val="163553664"/>
      </c:barChart>
      <c:catAx>
        <c:axId val="1635436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3553664"/>
        <c:crosses val="autoZero"/>
        <c:auto val="1"/>
        <c:lblAlgn val="ctr"/>
        <c:lblOffset val="100"/>
        <c:noMultiLvlLbl val="0"/>
      </c:catAx>
      <c:valAx>
        <c:axId val="16355366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3543680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technologií na v</a:t>
            </a:r>
            <a:r>
              <a:rPr lang="en-US" sz="1000">
                <a:solidFill>
                  <a:srgbClr val="233060"/>
                </a:solidFill>
              </a:rPr>
              <a:t>ýrob</a:t>
            </a:r>
            <a:r>
              <a:rPr lang="cs-CZ" sz="1000">
                <a:solidFill>
                  <a:srgbClr val="233060"/>
                </a:solidFill>
              </a:rPr>
              <a:t>ě</a:t>
            </a:r>
            <a:r>
              <a:rPr lang="en-US" sz="1000">
                <a:solidFill>
                  <a:srgbClr val="233060"/>
                </a:solidFill>
              </a:rPr>
              <a:t> elektřiny brutto</a:t>
            </a:r>
          </a:p>
        </c:rich>
      </c:tx>
      <c:layout>
        <c:manualLayout>
          <c:xMode val="edge"/>
          <c:yMode val="edge"/>
          <c:x val="4.0136994367674676E-3"/>
          <c:y val="4.9382645351149286E-2"/>
        </c:manualLayout>
      </c:layout>
      <c:overlay val="0"/>
    </c:title>
    <c:autoTitleDeleted val="0"/>
    <c:plotArea>
      <c:layout/>
      <c:doughnutChart>
        <c:varyColors val="1"/>
        <c:ser>
          <c:idx val="2"/>
          <c:order val="0"/>
          <c:dPt>
            <c:idx val="0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02-7F0E-4205-908D-EB66A0F4FB01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3-7F0E-4205-908D-EB66A0F4FB01}"/>
              </c:ext>
            </c:extLst>
          </c:dPt>
          <c:dPt>
            <c:idx val="2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4-7F0E-4205-908D-EB66A0F4FB01}"/>
              </c:ext>
            </c:extLst>
          </c:dPt>
          <c:dPt>
            <c:idx val="3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5-7F0E-4205-908D-EB66A0F4FB01}"/>
              </c:ext>
            </c:extLst>
          </c:dPt>
          <c:dPt>
            <c:idx val="4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6-7F0E-4205-908D-EB66A0F4FB01}"/>
              </c:ext>
            </c:extLst>
          </c:dPt>
          <c:dPt>
            <c:idx val="5"/>
            <c:bubble3D val="0"/>
            <c:spPr>
              <a:solidFill>
                <a:srgbClr val="F0948F"/>
              </a:solidFill>
            </c:spPr>
            <c:extLst>
              <c:ext xmlns:c16="http://schemas.microsoft.com/office/drawing/2014/chart" uri="{C3380CC4-5D6E-409C-BE32-E72D297353CC}">
                <c16:uniqueId val="{00000007-7F0E-4205-908D-EB66A0F4FB01}"/>
              </c:ext>
            </c:extLst>
          </c:dPt>
          <c:dPt>
            <c:idx val="6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8-7F0E-4205-908D-EB66A0F4FB01}"/>
              </c:ext>
            </c:extLst>
          </c:dPt>
          <c:dPt>
            <c:idx val="7"/>
            <c:bubble3D val="0"/>
            <c:spPr>
              <a:solidFill>
                <a:srgbClr val="F7C9C7"/>
              </a:solidFill>
            </c:spPr>
            <c:extLst>
              <c:ext xmlns:c16="http://schemas.microsoft.com/office/drawing/2014/chart" uri="{C3380CC4-5D6E-409C-BE32-E72D297353CC}">
                <c16:uniqueId val="{00000001-9FDD-4ACF-960D-971C2C9C1A30}"/>
              </c:ext>
            </c:extLst>
          </c:dPt>
          <c:cat>
            <c:strRef>
              <c:f>'7.2'!$J$19:$J$26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'7.2'!$K$19:$K$26</c:f>
              <c:numCache>
                <c:formatCode>General</c:formatCode>
                <c:ptCount val="8"/>
                <c:pt idx="0">
                  <c:v>4646367.91</c:v>
                </c:pt>
                <c:pt idx="1">
                  <c:v>111406.21299999999</c:v>
                </c:pt>
                <c:pt idx="2">
                  <c:v>0</c:v>
                </c:pt>
                <c:pt idx="3">
                  <c:v>78048.309000000008</c:v>
                </c:pt>
                <c:pt idx="4">
                  <c:v>58704.152999999998</c:v>
                </c:pt>
                <c:pt idx="5">
                  <c:v>0</c:v>
                </c:pt>
                <c:pt idx="6">
                  <c:v>0</c:v>
                </c:pt>
                <c:pt idx="7">
                  <c:v>33566.196999999964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FDD-4ACF-960D-971C2C9C1A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</a:t>
            </a:r>
            <a:r>
              <a:rPr lang="cs-CZ" sz="1000" baseline="0">
                <a:solidFill>
                  <a:srgbClr val="233060"/>
                </a:solidFill>
              </a:rPr>
              <a:t> spotřebě elektřiny </a:t>
            </a:r>
            <a:r>
              <a:rPr lang="cs-CZ" sz="1000">
                <a:solidFill>
                  <a:srgbClr val="233060"/>
                </a:solidFill>
              </a:rPr>
              <a:t>v ČR</a:t>
            </a:r>
          </a:p>
        </c:rich>
      </c:tx>
      <c:layout>
        <c:manualLayout>
          <c:xMode val="edge"/>
          <c:yMode val="edge"/>
          <c:x val="1.3578302712160995E-3"/>
          <c:y val="4.51977401129943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1833536585365854"/>
          <c:y val="0.24277456647398843"/>
          <c:w val="0.60309247967479673"/>
          <c:h val="0.58782273603082846"/>
        </c:manualLayout>
      </c:layout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'7.2'!$H$19:$H$22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'7.2'!$I$19:$I$22</c:f>
              <c:numCache>
                <c:formatCode>0.0%</c:formatCode>
                <c:ptCount val="4"/>
                <c:pt idx="0">
                  <c:v>1.995706091588801E-2</c:v>
                </c:pt>
                <c:pt idx="1">
                  <c:v>4.7838487439353247E-2</c:v>
                </c:pt>
                <c:pt idx="2">
                  <c:v>6.8863558960645319E-2</c:v>
                </c:pt>
                <c:pt idx="3">
                  <c:v>7.1660215916362111E-2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C5-4471-A36C-966CE23462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3148928"/>
        <c:axId val="163150464"/>
      </c:barChart>
      <c:catAx>
        <c:axId val="163148928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3150464"/>
        <c:crosses val="autoZero"/>
        <c:auto val="1"/>
        <c:lblAlgn val="ctr"/>
        <c:lblOffset val="100"/>
        <c:noMultiLvlLbl val="0"/>
      </c:catAx>
      <c:valAx>
        <c:axId val="163150464"/>
        <c:scaling>
          <c:orientation val="minMax"/>
          <c:max val="1"/>
        </c:scaling>
        <c:delete val="0"/>
        <c:axPos val="t"/>
        <c:majorGridlines/>
        <c:numFmt formatCode="0%" sourceLinked="0"/>
        <c:majorTickMark val="out"/>
        <c:minorTickMark val="none"/>
        <c:tickLblPos val="high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3148928"/>
        <c:crosses val="autoZero"/>
        <c:crossBetween val="between"/>
        <c:majorUnit val="0.2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 instalovaném výkonu v ČR</a:t>
            </a:r>
          </a:p>
        </c:rich>
      </c:tx>
      <c:layout>
        <c:manualLayout>
          <c:xMode val="edge"/>
          <c:yMode val="edge"/>
          <c:x val="3.5346543220558897E-3"/>
          <c:y val="3.0534351145038167E-2"/>
        </c:manualLayout>
      </c:layout>
      <c:overlay val="0"/>
      <c:spPr>
        <a:solidFill>
          <a:sysClr val="window" lastClr="FFFFFF"/>
        </a:solidFill>
      </c:sp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'7.2'!$H$31:$H$38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'7.2'!$I$31:$I$38</c:f>
              <c:numCache>
                <c:formatCode>0.0%</c:formatCode>
                <c:ptCount val="8"/>
                <c:pt idx="0">
                  <c:v>0.52447552447552448</c:v>
                </c:pt>
                <c:pt idx="1">
                  <c:v>2.274485278212058E-2</c:v>
                </c:pt>
                <c:pt idx="2">
                  <c:v>0</c:v>
                </c:pt>
                <c:pt idx="3">
                  <c:v>5.2366390502228674E-2</c:v>
                </c:pt>
                <c:pt idx="4">
                  <c:v>0.15843288092122454</c:v>
                </c:pt>
                <c:pt idx="5">
                  <c:v>0</c:v>
                </c:pt>
                <c:pt idx="6">
                  <c:v>0</c:v>
                </c:pt>
                <c:pt idx="7">
                  <c:v>0.11650016408510445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F16-4B87-83BD-B7ED3E7743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3170944"/>
        <c:axId val="163172736"/>
      </c:barChart>
      <c:catAx>
        <c:axId val="16317094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3172736"/>
        <c:crosses val="autoZero"/>
        <c:auto val="1"/>
        <c:lblAlgn val="ctr"/>
        <c:lblOffset val="100"/>
        <c:noMultiLvlLbl val="0"/>
      </c:catAx>
      <c:valAx>
        <c:axId val="163172736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3170944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Výroba elektřiny brutto (GWh)</a:t>
            </a:r>
          </a:p>
        </c:rich>
      </c:tx>
      <c:layout>
        <c:manualLayout>
          <c:xMode val="edge"/>
          <c:yMode val="edge"/>
          <c:x val="4.965132496513253E-3"/>
          <c:y val="3.56341189674522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605417322834645"/>
          <c:y val="0.16035353535353536"/>
          <c:w val="0.71861249343832012"/>
          <c:h val="0.7277553310886644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'7.2'!$J$31</c:f>
              <c:strCache>
                <c:ptCount val="1"/>
                <c:pt idx="0">
                  <c:v>JE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'7.2'!$K$30:$M$30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'7.2'!$K$31:$M$31</c:f>
              <c:numCache>
                <c:formatCode>#\ ##0.0</c:formatCode>
                <c:ptCount val="3"/>
                <c:pt idx="0">
                  <c:v>1433158.91</c:v>
                </c:pt>
                <c:pt idx="1">
                  <c:v>1580200.87</c:v>
                </c:pt>
                <c:pt idx="2">
                  <c:v>1633008.13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F86-45EA-96D7-EF75C9511AA9}"/>
            </c:ext>
          </c:extLst>
        </c:ser>
        <c:ser>
          <c:idx val="1"/>
          <c:order val="1"/>
          <c:tx>
            <c:strRef>
              <c:f>'7.2'!$J$32</c:f>
              <c:strCache>
                <c:ptCount val="1"/>
                <c:pt idx="0">
                  <c:v>PE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'7.2'!$K$30:$M$30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'7.2'!$K$32:$M$32</c:f>
              <c:numCache>
                <c:formatCode>#\ ##0.0</c:formatCode>
                <c:ptCount val="3"/>
                <c:pt idx="0">
                  <c:v>32424.112999999998</c:v>
                </c:pt>
                <c:pt idx="1">
                  <c:v>40736.589999999997</c:v>
                </c:pt>
                <c:pt idx="2">
                  <c:v>38245.51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F86-45EA-96D7-EF75C9511AA9}"/>
            </c:ext>
          </c:extLst>
        </c:ser>
        <c:ser>
          <c:idx val="2"/>
          <c:order val="2"/>
          <c:tx>
            <c:strRef>
              <c:f>'7.2'!$J$33</c:f>
              <c:strCache>
                <c:ptCount val="1"/>
                <c:pt idx="0">
                  <c:v>PPE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'7.2'!$K$30:$M$30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'7.2'!$K$33:$M$33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F86-45EA-96D7-EF75C9511AA9}"/>
            </c:ext>
          </c:extLst>
        </c:ser>
        <c:ser>
          <c:idx val="3"/>
          <c:order val="3"/>
          <c:tx>
            <c:strRef>
              <c:f>'7.2'!$J$34</c:f>
              <c:strCache>
                <c:ptCount val="1"/>
                <c:pt idx="0">
                  <c:v>PSE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'7.2'!$K$30:$M$30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'7.2'!$K$34:$M$34</c:f>
              <c:numCache>
                <c:formatCode>#\ ##0.0</c:formatCode>
                <c:ptCount val="3"/>
                <c:pt idx="0">
                  <c:v>25234.772999999997</c:v>
                </c:pt>
                <c:pt idx="1">
                  <c:v>26018.585000000006</c:v>
                </c:pt>
                <c:pt idx="2">
                  <c:v>26794.950999999997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F86-45EA-96D7-EF75C9511AA9}"/>
            </c:ext>
          </c:extLst>
        </c:ser>
        <c:ser>
          <c:idx val="4"/>
          <c:order val="4"/>
          <c:tx>
            <c:strRef>
              <c:f>'7.2'!$J$35</c:f>
              <c:strCache>
                <c:ptCount val="1"/>
                <c:pt idx="0">
                  <c:v>VE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strRef>
              <c:f>'7.2'!$K$30:$M$30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'7.2'!$K$35:$M$35</c:f>
              <c:numCache>
                <c:formatCode>#\ ##0.0</c:formatCode>
                <c:ptCount val="3"/>
                <c:pt idx="0">
                  <c:v>12979.372999999996</c:v>
                </c:pt>
                <c:pt idx="1">
                  <c:v>11755.444000000007</c:v>
                </c:pt>
                <c:pt idx="2">
                  <c:v>33969.335999999996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F86-45EA-96D7-EF75C9511AA9}"/>
            </c:ext>
          </c:extLst>
        </c:ser>
        <c:ser>
          <c:idx val="5"/>
          <c:order val="5"/>
          <c:tx>
            <c:strRef>
              <c:f>'7.2'!$J$36</c:f>
              <c:strCache>
                <c:ptCount val="1"/>
                <c:pt idx="0">
                  <c:v>PVE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'7.2'!$K$30:$M$30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'7.2'!$K$36:$M$36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F86-45EA-96D7-EF75C9511AA9}"/>
            </c:ext>
          </c:extLst>
        </c:ser>
        <c:ser>
          <c:idx val="6"/>
          <c:order val="6"/>
          <c:tx>
            <c:strRef>
              <c:f>'7.2'!$J$37</c:f>
              <c:strCache>
                <c:ptCount val="1"/>
                <c:pt idx="0">
                  <c:v>VTE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strRef>
              <c:f>'7.2'!$K$30:$M$30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'7.2'!$K$37:$M$37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F86-45EA-96D7-EF75C9511AA9}"/>
            </c:ext>
          </c:extLst>
        </c:ser>
        <c:ser>
          <c:idx val="7"/>
          <c:order val="7"/>
          <c:tx>
            <c:strRef>
              <c:f>'7.2'!$J$38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'7.2'!$K$30:$M$30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'7.2'!$K$38:$M$38</c:f>
              <c:numCache>
                <c:formatCode>#\ ##0.0</c:formatCode>
                <c:ptCount val="3"/>
                <c:pt idx="0">
                  <c:v>19448.095000000012</c:v>
                </c:pt>
                <c:pt idx="1">
                  <c:v>9305.6239999999707</c:v>
                </c:pt>
                <c:pt idx="2">
                  <c:v>4812.4779999999837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F86-45EA-96D7-EF75C9511A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3242752"/>
        <c:axId val="163244288"/>
      </c:barChart>
      <c:catAx>
        <c:axId val="163242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3244288"/>
        <c:crosses val="autoZero"/>
        <c:auto val="1"/>
        <c:lblAlgn val="ctr"/>
        <c:lblOffset val="100"/>
        <c:noMultiLvlLbl val="0"/>
      </c:catAx>
      <c:valAx>
        <c:axId val="163244288"/>
        <c:scaling>
          <c:orientation val="minMax"/>
          <c:max val="1800000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3242752"/>
        <c:crosses val="autoZero"/>
        <c:crossBetween val="between"/>
        <c:majorUnit val="200000"/>
        <c:dispUnits>
          <c:builtInUnit val="thousands"/>
        </c:dispUnits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</a:t>
            </a:r>
            <a:r>
              <a:rPr lang="cs-CZ" sz="1000" baseline="0">
                <a:solidFill>
                  <a:srgbClr val="233060"/>
                </a:solidFill>
              </a:rPr>
              <a:t> výrobě elektřiny brutto </a:t>
            </a:r>
            <a:r>
              <a:rPr lang="cs-CZ" sz="1000">
                <a:solidFill>
                  <a:srgbClr val="233060"/>
                </a:solidFill>
              </a:rPr>
              <a:t>v ČR</a:t>
            </a:r>
          </a:p>
        </c:rich>
      </c:tx>
      <c:layout>
        <c:manualLayout>
          <c:xMode val="edge"/>
          <c:yMode val="edge"/>
          <c:x val="2.2827968155071047E-3"/>
          <c:y val="3.0543530543530543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'7.2'!$L$19:$L$26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'7.2'!$M$19:$M$26</c:f>
              <c:numCache>
                <c:formatCode>0.0%</c:formatCode>
                <c:ptCount val="8"/>
                <c:pt idx="0">
                  <c:v>0.57975527223489343</c:v>
                </c:pt>
                <c:pt idx="1">
                  <c:v>1.1251593435852815E-2</c:v>
                </c:pt>
                <c:pt idx="2">
                  <c:v>0</c:v>
                </c:pt>
                <c:pt idx="3">
                  <c:v>7.7809621682908336E-2</c:v>
                </c:pt>
                <c:pt idx="4">
                  <c:v>9.7991526315684835E-2</c:v>
                </c:pt>
                <c:pt idx="5">
                  <c:v>0</c:v>
                </c:pt>
                <c:pt idx="6">
                  <c:v>0</c:v>
                </c:pt>
                <c:pt idx="7">
                  <c:v>0.12902088483238117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51-40A8-BA60-4652B0E195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3261056"/>
        <c:axId val="163287424"/>
      </c:barChart>
      <c:catAx>
        <c:axId val="16326105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3287424"/>
        <c:crosses val="autoZero"/>
        <c:auto val="1"/>
        <c:lblAlgn val="ctr"/>
        <c:lblOffset val="100"/>
        <c:noMultiLvlLbl val="0"/>
      </c:catAx>
      <c:valAx>
        <c:axId val="163287424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3261056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87B3-48D0-8367-8B643A1071AB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87B3-48D0-8367-8B643A1071AB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87B3-48D0-8367-8B643A1071AB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87B3-48D0-8367-8B643A1071AB}"/>
            </c:ext>
          </c:extLst>
        </c:ser>
        <c:ser>
          <c:idx val="4"/>
          <c:order val="4"/>
          <c:tx>
            <c:strRef>
              <c:f>'4.3'!$A$25</c:f>
              <c:strCache>
                <c:ptCount val="1"/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87B3-48D0-8367-8B643A1071AB}"/>
            </c:ext>
          </c:extLst>
        </c:ser>
        <c:ser>
          <c:idx val="5"/>
          <c:order val="5"/>
          <c:tx>
            <c:strRef>
              <c:f>'4.3'!$A$26</c:f>
              <c:strCache>
                <c:ptCount val="1"/>
              </c:strCache>
            </c:strRef>
          </c:tx>
          <c:spPr>
            <a:solidFill>
              <a:srgbClr val="F0948F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87B3-48D0-8367-8B643A1071AB}"/>
            </c:ext>
          </c:extLst>
        </c:ser>
        <c:ser>
          <c:idx val="6"/>
          <c:order val="6"/>
          <c:tx>
            <c:strRef>
              <c:f>'4.3'!$A$27</c:f>
              <c:strCache>
                <c:ptCount val="1"/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87B3-48D0-8367-8B643A1071AB}"/>
            </c:ext>
          </c:extLst>
        </c:ser>
        <c:ser>
          <c:idx val="7"/>
          <c:order val="7"/>
          <c:tx>
            <c:strRef>
              <c:f>'4.3'!$A$28</c:f>
              <c:strCache>
                <c:ptCount val="1"/>
              </c:strCache>
            </c:strRef>
          </c:tx>
          <c:spPr>
            <a:solidFill>
              <a:srgbClr val="F7C9C7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87B3-48D0-8367-8B643A1071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3734272"/>
        <c:axId val="163735808"/>
      </c:barChart>
      <c:catAx>
        <c:axId val="1637342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3735808"/>
        <c:crosses val="autoZero"/>
        <c:auto val="1"/>
        <c:lblAlgn val="ctr"/>
        <c:lblOffset val="100"/>
        <c:noMultiLvlLbl val="0"/>
      </c:catAx>
      <c:valAx>
        <c:axId val="16373580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3734272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technologií na v</a:t>
            </a:r>
            <a:r>
              <a:rPr lang="en-US" sz="1000">
                <a:solidFill>
                  <a:srgbClr val="233060"/>
                </a:solidFill>
              </a:rPr>
              <a:t>ýrob</a:t>
            </a:r>
            <a:r>
              <a:rPr lang="cs-CZ" sz="1000">
                <a:solidFill>
                  <a:srgbClr val="233060"/>
                </a:solidFill>
              </a:rPr>
              <a:t>ě</a:t>
            </a:r>
            <a:r>
              <a:rPr lang="en-US" sz="1000">
                <a:solidFill>
                  <a:srgbClr val="233060"/>
                </a:solidFill>
              </a:rPr>
              <a:t> elektřiny brutto</a:t>
            </a:r>
          </a:p>
        </c:rich>
      </c:tx>
      <c:layout>
        <c:manualLayout>
          <c:xMode val="edge"/>
          <c:yMode val="edge"/>
          <c:x val="5.5355547673921262E-3"/>
          <c:y val="5.6565656565656569E-2"/>
        </c:manualLayout>
      </c:layout>
      <c:overlay val="0"/>
    </c:title>
    <c:autoTitleDeleted val="0"/>
    <c:plotArea>
      <c:layout/>
      <c:doughnutChart>
        <c:varyColors val="1"/>
        <c:ser>
          <c:idx val="2"/>
          <c:order val="0"/>
          <c:dPt>
            <c:idx val="0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02-4AC6-4336-88F6-6365B596215D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3-4AC6-4336-88F6-6365B596215D}"/>
              </c:ext>
            </c:extLst>
          </c:dPt>
          <c:dPt>
            <c:idx val="2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4-4AC6-4336-88F6-6365B596215D}"/>
              </c:ext>
            </c:extLst>
          </c:dPt>
          <c:dPt>
            <c:idx val="3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5-4AC6-4336-88F6-6365B596215D}"/>
              </c:ext>
            </c:extLst>
          </c:dPt>
          <c:dPt>
            <c:idx val="4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6-4AC6-4336-88F6-6365B596215D}"/>
              </c:ext>
            </c:extLst>
          </c:dPt>
          <c:dPt>
            <c:idx val="5"/>
            <c:bubble3D val="0"/>
            <c:spPr>
              <a:solidFill>
                <a:srgbClr val="F0948F"/>
              </a:solidFill>
            </c:spPr>
            <c:extLst>
              <c:ext xmlns:c16="http://schemas.microsoft.com/office/drawing/2014/chart" uri="{C3380CC4-5D6E-409C-BE32-E72D297353CC}">
                <c16:uniqueId val="{00000007-4AC6-4336-88F6-6365B596215D}"/>
              </c:ext>
            </c:extLst>
          </c:dPt>
          <c:dPt>
            <c:idx val="6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8-4AC6-4336-88F6-6365B596215D}"/>
              </c:ext>
            </c:extLst>
          </c:dPt>
          <c:dPt>
            <c:idx val="7"/>
            <c:bubble3D val="0"/>
            <c:spPr>
              <a:solidFill>
                <a:srgbClr val="F7C9C7"/>
              </a:solidFill>
            </c:spPr>
            <c:extLst>
              <c:ext xmlns:c16="http://schemas.microsoft.com/office/drawing/2014/chart" uri="{C3380CC4-5D6E-409C-BE32-E72D297353CC}">
                <c16:uniqueId val="{00000001-2AD1-478A-A293-EAD69AEBB642}"/>
              </c:ext>
            </c:extLst>
          </c:dPt>
          <c:cat>
            <c:strRef>
              <c:f>'7.3'!$J$19:$J$26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'7.3'!$K$19:$K$26</c:f>
              <c:numCache>
                <c:formatCode>General</c:formatCode>
                <c:ptCount val="8"/>
                <c:pt idx="0">
                  <c:v>0</c:v>
                </c:pt>
                <c:pt idx="1">
                  <c:v>150436.36499999999</c:v>
                </c:pt>
                <c:pt idx="2">
                  <c:v>95120.852999999988</c:v>
                </c:pt>
                <c:pt idx="3">
                  <c:v>90469.062999999995</c:v>
                </c:pt>
                <c:pt idx="4">
                  <c:v>14196.286</c:v>
                </c:pt>
                <c:pt idx="5">
                  <c:v>0</c:v>
                </c:pt>
                <c:pt idx="6">
                  <c:v>3766.0080000000003</c:v>
                </c:pt>
                <c:pt idx="7">
                  <c:v>64608.748000000065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AD1-478A-A293-EAD69AEBB6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V</a:t>
            </a:r>
            <a:r>
              <a:rPr lang="en-US" sz="1000">
                <a:solidFill>
                  <a:srgbClr val="233060"/>
                </a:solidFill>
              </a:rPr>
              <a:t>ýro</a:t>
            </a:r>
            <a:r>
              <a:rPr lang="cs-CZ" sz="1000">
                <a:solidFill>
                  <a:srgbClr val="233060"/>
                </a:solidFill>
              </a:rPr>
              <a:t>ba</a:t>
            </a:r>
            <a:r>
              <a:rPr lang="en-US" sz="1000">
                <a:solidFill>
                  <a:srgbClr val="233060"/>
                </a:solidFill>
              </a:rPr>
              <a:t> elektřiny brutto </a:t>
            </a:r>
            <a:r>
              <a:rPr lang="cs-CZ" sz="1000">
                <a:solidFill>
                  <a:srgbClr val="233060"/>
                </a:solidFill>
              </a:rPr>
              <a:t>- PSE (GWh)</a:t>
            </a:r>
            <a:endParaRPr lang="en-US" sz="1000">
              <a:solidFill>
                <a:srgbClr val="233060"/>
              </a:solidFill>
            </a:endParaRPr>
          </a:p>
        </c:rich>
      </c:tx>
      <c:layout>
        <c:manualLayout>
          <c:xMode val="edge"/>
          <c:yMode val="edge"/>
          <c:x val="1.6103535353535574E-3"/>
          <c:y val="3.8648221005815947E-3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7.5215117036474391E-2"/>
          <c:y val="0.15246856825179611"/>
          <c:w val="0.85187582939016504"/>
          <c:h val="0.7239864864864864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'4.2'!$A$22</c:f>
              <c:strCache>
                <c:ptCount val="1"/>
                <c:pt idx="0">
                  <c:v>Biomasa</c:v>
                </c:pt>
              </c:strCache>
            </c:strRef>
          </c:tx>
          <c:spPr>
            <a:pattFill prst="ltUpDiag">
              <a:fgClr>
                <a:schemeClr val="accent1"/>
              </a:fgClr>
              <a:bgClr>
                <a:schemeClr val="bg1"/>
              </a:bgClr>
            </a:pattFill>
          </c:spPr>
          <c:invertIfNegative val="0"/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1485-4DC3-B8D7-6D21BF598BD1}"/>
              </c:ext>
            </c:extLst>
          </c:dPt>
          <c:cat>
            <c:strRef>
              <c:f>'4.2'!$B$5:$D$5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'4.2'!$B$22:$D$22</c:f>
              <c:numCache>
                <c:formatCode>#\ ##0.0</c:formatCode>
                <c:ptCount val="3"/>
                <c:pt idx="0">
                  <c:v>2.5437999999999999E-2</c:v>
                </c:pt>
                <c:pt idx="1">
                  <c:v>9.2852000000000004E-2</c:v>
                </c:pt>
                <c:pt idx="2">
                  <c:v>4.9965000000000002E-2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485-4DC3-B8D7-6D21BF598BD1}"/>
            </c:ext>
          </c:extLst>
        </c:ser>
        <c:ser>
          <c:idx val="1"/>
          <c:order val="1"/>
          <c:tx>
            <c:strRef>
              <c:f>'4.2'!$A$23</c:f>
              <c:strCache>
                <c:ptCount val="1"/>
                <c:pt idx="0">
                  <c:v>Bioplyn</c:v>
                </c:pt>
              </c:strCache>
            </c:strRef>
          </c:tx>
          <c:spPr>
            <a:pattFill prst="ltUpDiag">
              <a:fgClr>
                <a:schemeClr val="accent5"/>
              </a:fgClr>
              <a:bgClr>
                <a:schemeClr val="bg1"/>
              </a:bgClr>
            </a:pattFill>
          </c:spPr>
          <c:invertIfNegative val="0"/>
          <c:cat>
            <c:strRef>
              <c:f>'4.2'!$B$5:$D$5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'4.2'!$B$23:$D$23</c:f>
              <c:numCache>
                <c:formatCode>#\ ##0.0</c:formatCode>
                <c:ptCount val="3"/>
                <c:pt idx="0">
                  <c:v>221.24991900000001</c:v>
                </c:pt>
                <c:pt idx="1">
                  <c:v>217.60069800000002</c:v>
                </c:pt>
                <c:pt idx="2">
                  <c:v>224.2662270000001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485-4DC3-B8D7-6D21BF598BD1}"/>
            </c:ext>
          </c:extLst>
        </c:ser>
        <c:ser>
          <c:idx val="2"/>
          <c:order val="2"/>
          <c:tx>
            <c:strRef>
              <c:f>'4.2'!$A$24</c:f>
              <c:strCache>
                <c:ptCount val="1"/>
                <c:pt idx="0">
                  <c:v>Černé uhlí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1485-4DC3-B8D7-6D21BF598BD1}"/>
              </c:ext>
            </c:extLst>
          </c:dPt>
          <c:cat>
            <c:strRef>
              <c:f>'4.2'!$B$5:$D$5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'4.2'!$B$24:$D$24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485-4DC3-B8D7-6D21BF598BD1}"/>
            </c:ext>
          </c:extLst>
        </c:ser>
        <c:ser>
          <c:idx val="3"/>
          <c:order val="3"/>
          <c:tx>
            <c:strRef>
              <c:f>'4.2'!$A$25</c:f>
              <c:strCache>
                <c:ptCount val="1"/>
                <c:pt idx="0">
                  <c:v>Hnědé uhlí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'4.2'!$B$5:$D$5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'4.2'!$B$25:$D$25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485-4DC3-B8D7-6D21BF598BD1}"/>
            </c:ext>
          </c:extLst>
        </c:ser>
        <c:ser>
          <c:idx val="4"/>
          <c:order val="4"/>
          <c:tx>
            <c:strRef>
              <c:f>'4.2'!$A$26</c:f>
              <c:strCache>
                <c:ptCount val="1"/>
                <c:pt idx="0">
                  <c:v>Koks</c:v>
                </c:pt>
              </c:strCache>
            </c:strRef>
          </c:tx>
          <c:spPr>
            <a:solidFill>
              <a:srgbClr val="D0D0D0"/>
            </a:solidFill>
          </c:spPr>
          <c:invertIfNegative val="0"/>
          <c:cat>
            <c:strRef>
              <c:f>'4.2'!$B$5:$D$5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'4.2'!$B$26:$D$26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485-4DC3-B8D7-6D21BF598BD1}"/>
            </c:ext>
          </c:extLst>
        </c:ser>
        <c:ser>
          <c:idx val="5"/>
          <c:order val="5"/>
          <c:tx>
            <c:strRef>
              <c:f>'4.2'!$A$27</c:f>
              <c:strCache>
                <c:ptCount val="1"/>
                <c:pt idx="0">
                  <c:v>Odpadní teplo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'4.2'!$B$5:$D$5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'4.2'!$B$27:$D$27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1485-4DC3-B8D7-6D21BF598BD1}"/>
            </c:ext>
          </c:extLst>
        </c:ser>
        <c:ser>
          <c:idx val="6"/>
          <c:order val="6"/>
          <c:tx>
            <c:strRef>
              <c:f>'4.2'!$A$28</c:f>
              <c:strCache>
                <c:ptCount val="1"/>
                <c:pt idx="0">
                  <c:v>Ostatní kapalná paliva</c:v>
                </c:pt>
              </c:strCache>
            </c:strRef>
          </c:tx>
          <c:spPr>
            <a:solidFill>
              <a:srgbClr val="646363"/>
            </a:solidFill>
          </c:spPr>
          <c:invertIfNegative val="0"/>
          <c:cat>
            <c:strRef>
              <c:f>'4.2'!$B$5:$D$5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'4.2'!$B$28:$D$28</c:f>
              <c:numCache>
                <c:formatCode>#\ ##0.0</c:formatCode>
                <c:ptCount val="3"/>
                <c:pt idx="0">
                  <c:v>9.0889999999999981E-3</c:v>
                </c:pt>
                <c:pt idx="1">
                  <c:v>1.5706000000000005E-2</c:v>
                </c:pt>
                <c:pt idx="2">
                  <c:v>2.4361999999999998E-2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485-4DC3-B8D7-6D21BF598BD1}"/>
            </c:ext>
          </c:extLst>
        </c:ser>
        <c:ser>
          <c:idx val="7"/>
          <c:order val="7"/>
          <c:tx>
            <c:strRef>
              <c:f>'4.2'!$A$29</c:f>
              <c:strCache>
                <c:ptCount val="1"/>
                <c:pt idx="0">
                  <c:v>Ostatní pevná paliva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'4.2'!$B$5:$D$5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'4.2'!$B$29:$D$29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1485-4DC3-B8D7-6D21BF598BD1}"/>
            </c:ext>
          </c:extLst>
        </c:ser>
        <c:ser>
          <c:idx val="8"/>
          <c:order val="8"/>
          <c:tx>
            <c:strRef>
              <c:f>'4.2'!$A$30</c:f>
              <c:strCache>
                <c:ptCount val="1"/>
                <c:pt idx="0">
                  <c:v>Ostatní plyny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'4.2'!$B$5:$D$5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'4.2'!$B$30:$D$30</c:f>
              <c:numCache>
                <c:formatCode>#\ ##0.0</c:formatCode>
                <c:ptCount val="3"/>
                <c:pt idx="0">
                  <c:v>20.815439000000001</c:v>
                </c:pt>
                <c:pt idx="1">
                  <c:v>20.522086999999999</c:v>
                </c:pt>
                <c:pt idx="2">
                  <c:v>21.044173000000004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1485-4DC3-B8D7-6D21BF598BD1}"/>
            </c:ext>
          </c:extLst>
        </c:ser>
        <c:ser>
          <c:idx val="9"/>
          <c:order val="9"/>
          <c:tx>
            <c:strRef>
              <c:f>'4.2'!$A$31</c:f>
              <c:strCache>
                <c:ptCount val="1"/>
                <c:pt idx="0">
                  <c:v>Ostatní</c:v>
                </c:pt>
              </c:strCache>
            </c:strRef>
          </c:tx>
          <c:spPr>
            <a:solidFill>
              <a:srgbClr val="9D9D9C"/>
            </a:solidFill>
          </c:spPr>
          <c:invertIfNegative val="0"/>
          <c:cat>
            <c:strRef>
              <c:f>'4.2'!$B$5:$D$5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'4.2'!$B$31:$D$31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0.19939999999999999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1485-4DC3-B8D7-6D21BF598BD1}"/>
            </c:ext>
          </c:extLst>
        </c:ser>
        <c:ser>
          <c:idx val="10"/>
          <c:order val="10"/>
          <c:tx>
            <c:strRef>
              <c:f>'4.2'!$A$32</c:f>
              <c:strCache>
                <c:ptCount val="1"/>
                <c:pt idx="0">
                  <c:v>Topné oleje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cat>
            <c:strRef>
              <c:f>'4.2'!$B$5:$D$5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'4.2'!$B$32:$D$32</c:f>
              <c:numCache>
                <c:formatCode>#\ ##0.0</c:formatCode>
                <c:ptCount val="3"/>
                <c:pt idx="0">
                  <c:v>1.3697559999999998</c:v>
                </c:pt>
                <c:pt idx="1">
                  <c:v>1.309153</c:v>
                </c:pt>
                <c:pt idx="2">
                  <c:v>1.3569589999999998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1485-4DC3-B8D7-6D21BF598BD1}"/>
            </c:ext>
          </c:extLst>
        </c:ser>
        <c:ser>
          <c:idx val="11"/>
          <c:order val="11"/>
          <c:tx>
            <c:strRef>
              <c:f>'4.2'!$A$33</c:f>
              <c:strCache>
                <c:ptCount val="1"/>
                <c:pt idx="0">
                  <c:v>Zemní plyn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strRef>
              <c:f>'4.2'!$B$5:$D$5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'4.2'!$B$33:$D$33</c:f>
              <c:numCache>
                <c:formatCode>#\ ##0.0</c:formatCode>
                <c:ptCount val="3"/>
                <c:pt idx="0">
                  <c:v>67.721277999999998</c:v>
                </c:pt>
                <c:pt idx="1">
                  <c:v>101.65993899999995</c:v>
                </c:pt>
                <c:pt idx="2">
                  <c:v>103.73514099999998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1485-4DC3-B8D7-6D21BF598B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54659840"/>
        <c:axId val="158200576"/>
      </c:barChart>
      <c:catAx>
        <c:axId val="1546598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58200576"/>
        <c:crosses val="autoZero"/>
        <c:auto val="1"/>
        <c:lblAlgn val="ctr"/>
        <c:lblOffset val="100"/>
        <c:noMultiLvlLbl val="0"/>
      </c:catAx>
      <c:valAx>
        <c:axId val="158200576"/>
        <c:scaling>
          <c:orientation val="minMax"/>
          <c:max val="400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54659840"/>
        <c:crosses val="autoZero"/>
        <c:crossBetween val="between"/>
        <c:majorUnit val="100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</a:t>
            </a:r>
            <a:r>
              <a:rPr lang="cs-CZ" sz="1000" baseline="0">
                <a:solidFill>
                  <a:srgbClr val="233060"/>
                </a:solidFill>
              </a:rPr>
              <a:t> spotřebě elektřiny </a:t>
            </a:r>
            <a:r>
              <a:rPr lang="cs-CZ" sz="1000">
                <a:solidFill>
                  <a:srgbClr val="233060"/>
                </a:solidFill>
              </a:rPr>
              <a:t>v ČR</a:t>
            </a:r>
          </a:p>
        </c:rich>
      </c:tx>
      <c:layout>
        <c:manualLayout>
          <c:xMode val="edge"/>
          <c:yMode val="edge"/>
          <c:x val="1.0959383753501486E-3"/>
          <c:y val="5.273069679849341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1833536585365854"/>
          <c:y val="0.24277456647398843"/>
          <c:w val="0.60309247967479673"/>
          <c:h val="0.58782273603082846"/>
        </c:manualLayout>
      </c:layout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'7.3'!$H$19:$H$22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'7.3'!$I$19:$I$22</c:f>
              <c:numCache>
                <c:formatCode>0.0%</c:formatCode>
                <c:ptCount val="4"/>
                <c:pt idx="0">
                  <c:v>8.061967157561796E-2</c:v>
                </c:pt>
                <c:pt idx="1">
                  <c:v>0.10417920251772493</c:v>
                </c:pt>
                <c:pt idx="2">
                  <c:v>9.4430914867163207E-2</c:v>
                </c:pt>
                <c:pt idx="3">
                  <c:v>9.8176773817424817E-2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5E-45F7-878B-86769153AD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0774784"/>
        <c:axId val="160780672"/>
      </c:barChart>
      <c:catAx>
        <c:axId val="160774784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0780672"/>
        <c:crosses val="autoZero"/>
        <c:auto val="1"/>
        <c:lblAlgn val="ctr"/>
        <c:lblOffset val="100"/>
        <c:noMultiLvlLbl val="0"/>
      </c:catAx>
      <c:valAx>
        <c:axId val="160780672"/>
        <c:scaling>
          <c:orientation val="minMax"/>
          <c:max val="1"/>
        </c:scaling>
        <c:delete val="0"/>
        <c:axPos val="t"/>
        <c:majorGridlines/>
        <c:numFmt formatCode="0%" sourceLinked="0"/>
        <c:majorTickMark val="out"/>
        <c:minorTickMark val="none"/>
        <c:tickLblPos val="high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0774784"/>
        <c:crosses val="autoZero"/>
        <c:crossBetween val="between"/>
        <c:majorUnit val="0.2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 instalovaném výkonu v ČR</a:t>
            </a:r>
          </a:p>
        </c:rich>
      </c:tx>
      <c:layout>
        <c:manualLayout>
          <c:xMode val="edge"/>
          <c:yMode val="edge"/>
          <c:x val="3.5346543220558897E-3"/>
          <c:y val="3.0534351145038167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'7.3'!$H$31:$H$38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'7.3'!$I$31:$I$38</c:f>
              <c:numCache>
                <c:formatCode>0.0%</c:formatCode>
                <c:ptCount val="8"/>
                <c:pt idx="0">
                  <c:v>0</c:v>
                </c:pt>
                <c:pt idx="1">
                  <c:v>2.3890831463222104E-2</c:v>
                </c:pt>
                <c:pt idx="2">
                  <c:v>8.690869086908691E-2</c:v>
                </c:pt>
                <c:pt idx="3">
                  <c:v>8.2595989666671851E-2</c:v>
                </c:pt>
                <c:pt idx="4">
                  <c:v>2.9873859377677121E-2</c:v>
                </c:pt>
                <c:pt idx="5">
                  <c:v>0</c:v>
                </c:pt>
                <c:pt idx="6">
                  <c:v>2.4140787064124668E-2</c:v>
                </c:pt>
                <c:pt idx="7">
                  <c:v>0.21290903110670975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F8-4618-9E99-7D4FC4F05C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0809344"/>
        <c:axId val="160810880"/>
      </c:barChart>
      <c:catAx>
        <c:axId val="16080934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0810880"/>
        <c:crosses val="autoZero"/>
        <c:auto val="1"/>
        <c:lblAlgn val="ctr"/>
        <c:lblOffset val="100"/>
        <c:noMultiLvlLbl val="0"/>
      </c:catAx>
      <c:valAx>
        <c:axId val="160810880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0809344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Výroba elektřiny brutto (GWh)</a:t>
            </a:r>
          </a:p>
        </c:rich>
      </c:tx>
      <c:layout>
        <c:manualLayout>
          <c:xMode val="edge"/>
          <c:yMode val="edge"/>
          <c:x val="4.965132496513253E-3"/>
          <c:y val="3.054353054353054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5602729658792652"/>
          <c:y val="0.16035353535353536"/>
          <c:w val="0.76397270341207346"/>
          <c:h val="0.7277553310886644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'7.3'!$J$31</c:f>
              <c:strCache>
                <c:ptCount val="1"/>
                <c:pt idx="0">
                  <c:v>JE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'7.3'!$K$30:$M$30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'7.3'!$K$31:$M$31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6C-492C-BE38-F6DCFCBEF146}"/>
            </c:ext>
          </c:extLst>
        </c:ser>
        <c:ser>
          <c:idx val="1"/>
          <c:order val="1"/>
          <c:tx>
            <c:strRef>
              <c:f>'7.3'!$J$32</c:f>
              <c:strCache>
                <c:ptCount val="1"/>
                <c:pt idx="0">
                  <c:v>PE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'7.3'!$K$30:$M$30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'7.3'!$K$32:$M$32</c:f>
              <c:numCache>
                <c:formatCode>#\ ##0.0</c:formatCode>
                <c:ptCount val="3"/>
                <c:pt idx="0">
                  <c:v>45648.822</c:v>
                </c:pt>
                <c:pt idx="1">
                  <c:v>49439.975000000006</c:v>
                </c:pt>
                <c:pt idx="2">
                  <c:v>55347.567999999999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6C-492C-BE38-F6DCFCBEF146}"/>
            </c:ext>
          </c:extLst>
        </c:ser>
        <c:ser>
          <c:idx val="2"/>
          <c:order val="2"/>
          <c:tx>
            <c:strRef>
              <c:f>'7.3'!$J$33</c:f>
              <c:strCache>
                <c:ptCount val="1"/>
                <c:pt idx="0">
                  <c:v>PPE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'7.3'!$K$30:$M$30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'7.3'!$K$33:$M$33</c:f>
              <c:numCache>
                <c:formatCode>#\ ##0.0</c:formatCode>
                <c:ptCount val="3"/>
                <c:pt idx="0">
                  <c:v>16759.042999999998</c:v>
                </c:pt>
                <c:pt idx="1">
                  <c:v>37180.519999999997</c:v>
                </c:pt>
                <c:pt idx="2">
                  <c:v>41181.289999999994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26C-492C-BE38-F6DCFCBEF146}"/>
            </c:ext>
          </c:extLst>
        </c:ser>
        <c:ser>
          <c:idx val="3"/>
          <c:order val="3"/>
          <c:tx>
            <c:strRef>
              <c:f>'7.3'!$J$34</c:f>
              <c:strCache>
                <c:ptCount val="1"/>
                <c:pt idx="0">
                  <c:v>PSE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'7.3'!$K$30:$M$30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'7.3'!$K$34:$M$34</c:f>
              <c:numCache>
                <c:formatCode>#\ ##0.0</c:formatCode>
                <c:ptCount val="3"/>
                <c:pt idx="0">
                  <c:v>28059.799999999996</c:v>
                </c:pt>
                <c:pt idx="1">
                  <c:v>30169.533999999989</c:v>
                </c:pt>
                <c:pt idx="2">
                  <c:v>32239.729000000003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26C-492C-BE38-F6DCFCBEF146}"/>
            </c:ext>
          </c:extLst>
        </c:ser>
        <c:ser>
          <c:idx val="4"/>
          <c:order val="4"/>
          <c:tx>
            <c:strRef>
              <c:f>'7.3'!$J$35</c:f>
              <c:strCache>
                <c:ptCount val="1"/>
                <c:pt idx="0">
                  <c:v>VE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strRef>
              <c:f>'7.3'!$K$30:$M$30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'7.3'!$K$35:$M$35</c:f>
              <c:numCache>
                <c:formatCode>#\ ##0.0</c:formatCode>
                <c:ptCount val="3"/>
                <c:pt idx="0">
                  <c:v>3030.4729999999995</c:v>
                </c:pt>
                <c:pt idx="1">
                  <c:v>4760.887999999999</c:v>
                </c:pt>
                <c:pt idx="2">
                  <c:v>6404.9250000000011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26C-492C-BE38-F6DCFCBEF146}"/>
            </c:ext>
          </c:extLst>
        </c:ser>
        <c:ser>
          <c:idx val="5"/>
          <c:order val="5"/>
          <c:tx>
            <c:strRef>
              <c:f>'7.3'!$J$36</c:f>
              <c:strCache>
                <c:ptCount val="1"/>
                <c:pt idx="0">
                  <c:v>PVE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'7.3'!$K$30:$M$30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'7.3'!$K$36:$M$36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26C-492C-BE38-F6DCFCBEF146}"/>
            </c:ext>
          </c:extLst>
        </c:ser>
        <c:ser>
          <c:idx val="6"/>
          <c:order val="6"/>
          <c:tx>
            <c:strRef>
              <c:f>'7.3'!$J$37</c:f>
              <c:strCache>
                <c:ptCount val="1"/>
                <c:pt idx="0">
                  <c:v>VTE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strRef>
              <c:f>'7.3'!$K$30:$M$30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'7.3'!$K$37:$M$37</c:f>
              <c:numCache>
                <c:formatCode>#\ ##0.0</c:formatCode>
                <c:ptCount val="3"/>
                <c:pt idx="0">
                  <c:v>1023.029</c:v>
                </c:pt>
                <c:pt idx="1">
                  <c:v>1346.0119999999999</c:v>
                </c:pt>
                <c:pt idx="2">
                  <c:v>1396.9670000000001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26C-492C-BE38-F6DCFCBEF146}"/>
            </c:ext>
          </c:extLst>
        </c:ser>
        <c:ser>
          <c:idx val="7"/>
          <c:order val="7"/>
          <c:tx>
            <c:strRef>
              <c:f>'7.3'!$J$38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'7.3'!$K$30:$M$30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'7.3'!$K$38:$M$38</c:f>
              <c:numCache>
                <c:formatCode>#\ ##0.0</c:formatCode>
                <c:ptCount val="3"/>
                <c:pt idx="0">
                  <c:v>36948.392000000029</c:v>
                </c:pt>
                <c:pt idx="1">
                  <c:v>18142.66500000003</c:v>
                </c:pt>
                <c:pt idx="2">
                  <c:v>9517.6910000000098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26C-492C-BE38-F6DCFCBEF1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4698368"/>
        <c:axId val="164712448"/>
      </c:barChart>
      <c:catAx>
        <c:axId val="164698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4712448"/>
        <c:crosses val="autoZero"/>
        <c:auto val="1"/>
        <c:lblAlgn val="ctr"/>
        <c:lblOffset val="100"/>
        <c:noMultiLvlLbl val="0"/>
      </c:catAx>
      <c:valAx>
        <c:axId val="164712448"/>
        <c:scaling>
          <c:orientation val="minMax"/>
          <c:max val="150000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4698368"/>
        <c:crosses val="autoZero"/>
        <c:crossBetween val="between"/>
        <c:majorUnit val="50000"/>
        <c:dispUnits>
          <c:builtInUnit val="thousands"/>
        </c:dispUnits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</a:t>
            </a:r>
            <a:r>
              <a:rPr lang="cs-CZ" sz="1000" baseline="0">
                <a:solidFill>
                  <a:srgbClr val="233060"/>
                </a:solidFill>
              </a:rPr>
              <a:t> výrobě elektřiny brutto </a:t>
            </a:r>
            <a:r>
              <a:rPr lang="cs-CZ" sz="1000">
                <a:solidFill>
                  <a:srgbClr val="233060"/>
                </a:solidFill>
              </a:rPr>
              <a:t>v ČR</a:t>
            </a:r>
          </a:p>
        </c:rich>
      </c:tx>
      <c:layout>
        <c:manualLayout>
          <c:xMode val="edge"/>
          <c:yMode val="edge"/>
          <c:x val="2.2827968155071047E-3"/>
          <c:y val="3.0543530543530543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'7.3'!$L$19:$L$26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'7.3'!$M$19:$M$26</c:f>
              <c:numCache>
                <c:formatCode>0.0%</c:formatCode>
                <c:ptCount val="8"/>
                <c:pt idx="0">
                  <c:v>0</c:v>
                </c:pt>
                <c:pt idx="1">
                  <c:v>1.5193486712878016E-2</c:v>
                </c:pt>
                <c:pt idx="2">
                  <c:v>0.20977781784123739</c:v>
                </c:pt>
                <c:pt idx="3">
                  <c:v>9.0192390536445829E-2</c:v>
                </c:pt>
                <c:pt idx="4">
                  <c:v>2.3697058249933158E-2</c:v>
                </c:pt>
                <c:pt idx="5">
                  <c:v>0</c:v>
                </c:pt>
                <c:pt idx="6">
                  <c:v>1.5636725118511569E-2</c:v>
                </c:pt>
                <c:pt idx="7">
                  <c:v>0.24834144406863712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AD-42D7-93C1-F95C0F737A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4737408"/>
        <c:axId val="164738944"/>
      </c:barChart>
      <c:catAx>
        <c:axId val="16473740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4738944"/>
        <c:crosses val="autoZero"/>
        <c:auto val="1"/>
        <c:lblAlgn val="ctr"/>
        <c:lblOffset val="100"/>
        <c:noMultiLvlLbl val="0"/>
      </c:catAx>
      <c:valAx>
        <c:axId val="164738944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4737408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F0A2-42F5-B244-C6EAAA85500F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F0A2-42F5-B244-C6EAAA85500F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F0A2-42F5-B244-C6EAAA85500F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F0A2-42F5-B244-C6EAAA85500F}"/>
            </c:ext>
          </c:extLst>
        </c:ser>
        <c:ser>
          <c:idx val="4"/>
          <c:order val="4"/>
          <c:tx>
            <c:strRef>
              <c:f>'4.3'!$A$25</c:f>
              <c:strCache>
                <c:ptCount val="1"/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F0A2-42F5-B244-C6EAAA85500F}"/>
            </c:ext>
          </c:extLst>
        </c:ser>
        <c:ser>
          <c:idx val="5"/>
          <c:order val="5"/>
          <c:tx>
            <c:strRef>
              <c:f>'4.3'!$A$26</c:f>
              <c:strCache>
                <c:ptCount val="1"/>
              </c:strCache>
            </c:strRef>
          </c:tx>
          <c:spPr>
            <a:solidFill>
              <a:srgbClr val="F0948F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F0A2-42F5-B244-C6EAAA85500F}"/>
            </c:ext>
          </c:extLst>
        </c:ser>
        <c:ser>
          <c:idx val="6"/>
          <c:order val="6"/>
          <c:tx>
            <c:strRef>
              <c:f>'4.3'!$A$27</c:f>
              <c:strCache>
                <c:ptCount val="1"/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F0A2-42F5-B244-C6EAAA85500F}"/>
            </c:ext>
          </c:extLst>
        </c:ser>
        <c:ser>
          <c:idx val="7"/>
          <c:order val="7"/>
          <c:tx>
            <c:strRef>
              <c:f>'4.3'!$A$28</c:f>
              <c:strCache>
                <c:ptCount val="1"/>
              </c:strCache>
            </c:strRef>
          </c:tx>
          <c:spPr>
            <a:solidFill>
              <a:srgbClr val="F7C9C7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F0A2-42F5-B244-C6EAAA8550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4788480"/>
        <c:axId val="164790272"/>
      </c:barChart>
      <c:catAx>
        <c:axId val="1647884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4790272"/>
        <c:crosses val="autoZero"/>
        <c:auto val="1"/>
        <c:lblAlgn val="ctr"/>
        <c:lblOffset val="100"/>
        <c:noMultiLvlLbl val="0"/>
      </c:catAx>
      <c:valAx>
        <c:axId val="16479027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4788480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technologií na v</a:t>
            </a:r>
            <a:r>
              <a:rPr lang="en-US" sz="1000">
                <a:solidFill>
                  <a:srgbClr val="233060"/>
                </a:solidFill>
              </a:rPr>
              <a:t>ýrob</a:t>
            </a:r>
            <a:r>
              <a:rPr lang="cs-CZ" sz="1000">
                <a:solidFill>
                  <a:srgbClr val="233060"/>
                </a:solidFill>
              </a:rPr>
              <a:t>ě</a:t>
            </a:r>
            <a:r>
              <a:rPr lang="en-US" sz="1000">
                <a:solidFill>
                  <a:srgbClr val="233060"/>
                </a:solidFill>
              </a:rPr>
              <a:t> elektřiny brutto</a:t>
            </a:r>
          </a:p>
        </c:rich>
      </c:tx>
      <c:layout>
        <c:manualLayout>
          <c:xMode val="edge"/>
          <c:yMode val="edge"/>
          <c:x val="5.5355547673921262E-3"/>
          <c:y val="4.9689440993788817E-2"/>
        </c:manualLayout>
      </c:layout>
      <c:overlay val="0"/>
    </c:title>
    <c:autoTitleDeleted val="0"/>
    <c:plotArea>
      <c:layout/>
      <c:doughnutChart>
        <c:varyColors val="1"/>
        <c:ser>
          <c:idx val="2"/>
          <c:order val="0"/>
          <c:dPt>
            <c:idx val="0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02-CDBA-4E9B-B410-46D35594A204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3-CDBA-4E9B-B410-46D35594A204}"/>
              </c:ext>
            </c:extLst>
          </c:dPt>
          <c:dPt>
            <c:idx val="2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4-CDBA-4E9B-B410-46D35594A204}"/>
              </c:ext>
            </c:extLst>
          </c:dPt>
          <c:dPt>
            <c:idx val="3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5-CDBA-4E9B-B410-46D35594A204}"/>
              </c:ext>
            </c:extLst>
          </c:dPt>
          <c:dPt>
            <c:idx val="4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6-CDBA-4E9B-B410-46D35594A204}"/>
              </c:ext>
            </c:extLst>
          </c:dPt>
          <c:dPt>
            <c:idx val="5"/>
            <c:bubble3D val="0"/>
            <c:spPr>
              <a:solidFill>
                <a:srgbClr val="F0948F"/>
              </a:solidFill>
            </c:spPr>
            <c:extLst>
              <c:ext xmlns:c16="http://schemas.microsoft.com/office/drawing/2014/chart" uri="{C3380CC4-5D6E-409C-BE32-E72D297353CC}">
                <c16:uniqueId val="{00000007-CDBA-4E9B-B410-46D35594A204}"/>
              </c:ext>
            </c:extLst>
          </c:dPt>
          <c:dPt>
            <c:idx val="6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8-CDBA-4E9B-B410-46D35594A204}"/>
              </c:ext>
            </c:extLst>
          </c:dPt>
          <c:dPt>
            <c:idx val="7"/>
            <c:bubble3D val="0"/>
            <c:spPr>
              <a:solidFill>
                <a:srgbClr val="F7C9C7"/>
              </a:solidFill>
            </c:spPr>
            <c:extLst>
              <c:ext xmlns:c16="http://schemas.microsoft.com/office/drawing/2014/chart" uri="{C3380CC4-5D6E-409C-BE32-E72D297353CC}">
                <c16:uniqueId val="{00000001-A951-4467-A71C-BD21FEA2FD71}"/>
              </c:ext>
            </c:extLst>
          </c:dPt>
          <c:cat>
            <c:strRef>
              <c:f>'7.4'!$J$19:$J$26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'7.4'!$K$19:$K$26</c:f>
              <c:numCache>
                <c:formatCode>General</c:formatCode>
                <c:ptCount val="8"/>
                <c:pt idx="0">
                  <c:v>0</c:v>
                </c:pt>
                <c:pt idx="1">
                  <c:v>417346.17599999998</c:v>
                </c:pt>
                <c:pt idx="2">
                  <c:v>59454.57</c:v>
                </c:pt>
                <c:pt idx="3">
                  <c:v>22363.004000000001</c:v>
                </c:pt>
                <c:pt idx="4">
                  <c:v>5300.5380000000005</c:v>
                </c:pt>
                <c:pt idx="5">
                  <c:v>0</c:v>
                </c:pt>
                <c:pt idx="6">
                  <c:v>50803.035000000003</c:v>
                </c:pt>
                <c:pt idx="7">
                  <c:v>1251.2890000000004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951-4467-A71C-BD21FEA2FD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</a:t>
            </a:r>
            <a:r>
              <a:rPr lang="cs-CZ" sz="1000" baseline="0">
                <a:solidFill>
                  <a:srgbClr val="233060"/>
                </a:solidFill>
              </a:rPr>
              <a:t> spotřebě elektřiny </a:t>
            </a:r>
            <a:r>
              <a:rPr lang="cs-CZ" sz="1000">
                <a:solidFill>
                  <a:srgbClr val="233060"/>
                </a:solidFill>
              </a:rPr>
              <a:t>v ČR</a:t>
            </a:r>
          </a:p>
        </c:rich>
      </c:tx>
      <c:layout>
        <c:manualLayout>
          <c:xMode val="edge"/>
          <c:yMode val="edge"/>
          <c:x val="1.0959383753501486E-3"/>
          <c:y val="4.624277456647398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1833536585365854"/>
          <c:y val="0.24277456647398843"/>
          <c:w val="0.61599898373983741"/>
          <c:h val="0.58782273603082846"/>
        </c:manualLayout>
      </c:layout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'7.4'!$H$19:$H$22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'7.4'!$I$19:$I$22</c:f>
              <c:numCache>
                <c:formatCode>0.0%</c:formatCode>
                <c:ptCount val="4"/>
                <c:pt idx="0">
                  <c:v>1.6524409938978763E-2</c:v>
                </c:pt>
                <c:pt idx="1">
                  <c:v>2.1587150155030072E-2</c:v>
                </c:pt>
                <c:pt idx="2">
                  <c:v>3.1378795132794304E-2</c:v>
                </c:pt>
                <c:pt idx="3">
                  <c:v>2.50119241965624E-2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9F-4313-9312-6CDAAD3478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3969280"/>
        <c:axId val="164073472"/>
      </c:barChart>
      <c:catAx>
        <c:axId val="163969280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4073472"/>
        <c:crosses val="autoZero"/>
        <c:auto val="1"/>
        <c:lblAlgn val="ctr"/>
        <c:lblOffset val="100"/>
        <c:noMultiLvlLbl val="0"/>
      </c:catAx>
      <c:valAx>
        <c:axId val="164073472"/>
        <c:scaling>
          <c:orientation val="minMax"/>
          <c:max val="1"/>
        </c:scaling>
        <c:delete val="0"/>
        <c:axPos val="t"/>
        <c:majorGridlines/>
        <c:numFmt formatCode="0%" sourceLinked="0"/>
        <c:majorTickMark val="out"/>
        <c:minorTickMark val="none"/>
        <c:tickLblPos val="high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3969280"/>
        <c:crosses val="autoZero"/>
        <c:crossBetween val="between"/>
        <c:majorUnit val="0.2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 instalovaném výkonu v ČR</a:t>
            </a:r>
          </a:p>
        </c:rich>
      </c:tx>
      <c:layout>
        <c:manualLayout>
          <c:xMode val="edge"/>
          <c:yMode val="edge"/>
          <c:x val="3.5346543220558897E-3"/>
          <c:y val="3.0534351145038167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'7.4'!$H$31:$H$38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'7.4'!$I$31:$I$38</c:f>
              <c:numCache>
                <c:formatCode>0.0%</c:formatCode>
                <c:ptCount val="8"/>
                <c:pt idx="0">
                  <c:v>0</c:v>
                </c:pt>
                <c:pt idx="1">
                  <c:v>5.7025715001489084E-2</c:v>
                </c:pt>
                <c:pt idx="2">
                  <c:v>0.29336266960029334</c:v>
                </c:pt>
                <c:pt idx="3">
                  <c:v>2.1378649792288023E-2</c:v>
                </c:pt>
                <c:pt idx="4">
                  <c:v>6.1679328173840529E-3</c:v>
                </c:pt>
                <c:pt idx="5">
                  <c:v>0</c:v>
                </c:pt>
                <c:pt idx="6">
                  <c:v>0.19754927260835173</c:v>
                </c:pt>
                <c:pt idx="7">
                  <c:v>6.6960280261444067E-3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61A-4890-939B-ABF29DD9F7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4085760"/>
        <c:axId val="164087296"/>
      </c:barChart>
      <c:catAx>
        <c:axId val="16408576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4087296"/>
        <c:crosses val="autoZero"/>
        <c:auto val="1"/>
        <c:lblAlgn val="ctr"/>
        <c:lblOffset val="100"/>
        <c:noMultiLvlLbl val="0"/>
      </c:catAx>
      <c:valAx>
        <c:axId val="164087296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4085760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Výroba elektřiny brutto (GWh)</a:t>
            </a:r>
          </a:p>
        </c:rich>
      </c:tx>
      <c:layout>
        <c:manualLayout>
          <c:xMode val="edge"/>
          <c:yMode val="edge"/>
          <c:x val="4.965132496513253E-3"/>
          <c:y val="3.054353054353054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56653912236874"/>
          <c:y val="0.16035353535353536"/>
          <c:w val="0.75767005027985956"/>
          <c:h val="0.7277553310886644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'7.4'!$J$31</c:f>
              <c:strCache>
                <c:ptCount val="1"/>
                <c:pt idx="0">
                  <c:v>JE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'7.4'!$K$30:$M$30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'7.4'!$K$31:$M$31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BBE-448F-B36B-569B052EA3A9}"/>
            </c:ext>
          </c:extLst>
        </c:ser>
        <c:ser>
          <c:idx val="1"/>
          <c:order val="1"/>
          <c:tx>
            <c:strRef>
              <c:f>'7.4'!$J$32</c:f>
              <c:strCache>
                <c:ptCount val="1"/>
                <c:pt idx="0">
                  <c:v>PE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'7.4'!$K$30:$M$30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'7.4'!$K$32:$M$32</c:f>
              <c:numCache>
                <c:formatCode>#\ ##0.0</c:formatCode>
                <c:ptCount val="3"/>
                <c:pt idx="0">
                  <c:v>123571.56499999997</c:v>
                </c:pt>
                <c:pt idx="1">
                  <c:v>138008.33499999996</c:v>
                </c:pt>
                <c:pt idx="2">
                  <c:v>155766.27600000001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BBE-448F-B36B-569B052EA3A9}"/>
            </c:ext>
          </c:extLst>
        </c:ser>
        <c:ser>
          <c:idx val="2"/>
          <c:order val="2"/>
          <c:tx>
            <c:strRef>
              <c:f>'7.4'!$J$33</c:f>
              <c:strCache>
                <c:ptCount val="1"/>
                <c:pt idx="0">
                  <c:v>PPE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'7.4'!$K$30:$M$30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'7.4'!$K$33:$M$33</c:f>
              <c:numCache>
                <c:formatCode>#\ ##0.0</c:formatCode>
                <c:ptCount val="3"/>
                <c:pt idx="0">
                  <c:v>17233.96</c:v>
                </c:pt>
                <c:pt idx="1">
                  <c:v>24236.04</c:v>
                </c:pt>
                <c:pt idx="2">
                  <c:v>17984.57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BBE-448F-B36B-569B052EA3A9}"/>
            </c:ext>
          </c:extLst>
        </c:ser>
        <c:ser>
          <c:idx val="3"/>
          <c:order val="3"/>
          <c:tx>
            <c:strRef>
              <c:f>'7.4'!$J$34</c:f>
              <c:strCache>
                <c:ptCount val="1"/>
                <c:pt idx="0">
                  <c:v>PSE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'7.4'!$K$30:$M$30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'7.4'!$K$34:$M$34</c:f>
              <c:numCache>
                <c:formatCode>#\ ##0.0</c:formatCode>
                <c:ptCount val="3"/>
                <c:pt idx="0">
                  <c:v>6481.8050000000012</c:v>
                </c:pt>
                <c:pt idx="1">
                  <c:v>7906.0359999999991</c:v>
                </c:pt>
                <c:pt idx="2">
                  <c:v>7975.1630000000005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BBE-448F-B36B-569B052EA3A9}"/>
            </c:ext>
          </c:extLst>
        </c:ser>
        <c:ser>
          <c:idx val="4"/>
          <c:order val="4"/>
          <c:tx>
            <c:strRef>
              <c:f>'7.4'!$J$35</c:f>
              <c:strCache>
                <c:ptCount val="1"/>
                <c:pt idx="0">
                  <c:v>VE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strRef>
              <c:f>'7.4'!$K$30:$M$30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'7.4'!$K$35:$M$35</c:f>
              <c:numCache>
                <c:formatCode>#\ ##0.0</c:formatCode>
                <c:ptCount val="3"/>
                <c:pt idx="0">
                  <c:v>925.3689999999998</c:v>
                </c:pt>
                <c:pt idx="1">
                  <c:v>1875.798</c:v>
                </c:pt>
                <c:pt idx="2">
                  <c:v>2499.3710000000005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BBE-448F-B36B-569B052EA3A9}"/>
            </c:ext>
          </c:extLst>
        </c:ser>
        <c:ser>
          <c:idx val="5"/>
          <c:order val="5"/>
          <c:tx>
            <c:strRef>
              <c:f>'7.4'!$J$36</c:f>
              <c:strCache>
                <c:ptCount val="1"/>
                <c:pt idx="0">
                  <c:v>PVE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'7.4'!$K$30:$M$30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'7.4'!$K$36:$M$36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BBE-448F-B36B-569B052EA3A9}"/>
            </c:ext>
          </c:extLst>
        </c:ser>
        <c:ser>
          <c:idx val="6"/>
          <c:order val="6"/>
          <c:tx>
            <c:strRef>
              <c:f>'7.4'!$J$37</c:f>
              <c:strCache>
                <c:ptCount val="1"/>
                <c:pt idx="0">
                  <c:v>VTE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strRef>
              <c:f>'7.4'!$K$30:$M$30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'7.4'!$K$37:$M$37</c:f>
              <c:numCache>
                <c:formatCode>#\ ##0.0</c:formatCode>
                <c:ptCount val="3"/>
                <c:pt idx="0">
                  <c:v>13979.294000000004</c:v>
                </c:pt>
                <c:pt idx="1">
                  <c:v>16787.266000000003</c:v>
                </c:pt>
                <c:pt idx="2">
                  <c:v>20036.475000000002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BBE-448F-B36B-569B052EA3A9}"/>
            </c:ext>
          </c:extLst>
        </c:ser>
        <c:ser>
          <c:idx val="7"/>
          <c:order val="7"/>
          <c:tx>
            <c:strRef>
              <c:f>'7.4'!$J$38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'7.4'!$K$30:$M$30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'7.4'!$K$38:$M$38</c:f>
              <c:numCache>
                <c:formatCode>#\ ##0.0</c:formatCode>
                <c:ptCount val="3"/>
                <c:pt idx="0">
                  <c:v>837.92400000000043</c:v>
                </c:pt>
                <c:pt idx="1">
                  <c:v>261.02999999999992</c:v>
                </c:pt>
                <c:pt idx="2">
                  <c:v>152.33500000000001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7BBE-448F-B36B-569B052EA3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4145024"/>
        <c:axId val="164146560"/>
      </c:barChart>
      <c:catAx>
        <c:axId val="1641450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4146560"/>
        <c:crosses val="autoZero"/>
        <c:auto val="1"/>
        <c:lblAlgn val="ctr"/>
        <c:lblOffset val="100"/>
        <c:noMultiLvlLbl val="0"/>
      </c:catAx>
      <c:valAx>
        <c:axId val="164146560"/>
        <c:scaling>
          <c:orientation val="minMax"/>
          <c:max val="250000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4145024"/>
        <c:crosses val="autoZero"/>
        <c:crossBetween val="between"/>
        <c:dispUnits>
          <c:builtInUnit val="thousands"/>
        </c:dispUnits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</a:t>
            </a:r>
            <a:r>
              <a:rPr lang="cs-CZ" sz="1000" baseline="0">
                <a:solidFill>
                  <a:srgbClr val="233060"/>
                </a:solidFill>
              </a:rPr>
              <a:t> výrobě elektřiny brutto </a:t>
            </a:r>
            <a:r>
              <a:rPr lang="cs-CZ" sz="1000">
                <a:solidFill>
                  <a:srgbClr val="233060"/>
                </a:solidFill>
              </a:rPr>
              <a:t>v ČR</a:t>
            </a:r>
          </a:p>
        </c:rich>
      </c:tx>
      <c:layout>
        <c:manualLayout>
          <c:xMode val="edge"/>
          <c:yMode val="edge"/>
          <c:x val="2.2827968155071047E-3"/>
          <c:y val="3.0543530543530543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'7.4'!$L$19:$L$26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'7.4'!$M$19:$M$26</c:f>
              <c:numCache>
                <c:formatCode>0.0%</c:formatCode>
                <c:ptCount val="8"/>
                <c:pt idx="0">
                  <c:v>0</c:v>
                </c:pt>
                <c:pt idx="1">
                  <c:v>4.2150337650916053E-2</c:v>
                </c:pt>
                <c:pt idx="2">
                  <c:v>0.13112003900226904</c:v>
                </c:pt>
                <c:pt idx="3">
                  <c:v>2.2294613467325291E-2</c:v>
                </c:pt>
                <c:pt idx="4">
                  <c:v>8.8478886479170828E-3</c:v>
                </c:pt>
                <c:pt idx="5">
                  <c:v>0</c:v>
                </c:pt>
                <c:pt idx="6">
                  <c:v>0.21093770737638431</c:v>
                </c:pt>
                <c:pt idx="7">
                  <c:v>4.809672479757705E-3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A72-42B7-BEBD-AD50FFA8D0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4507648"/>
        <c:axId val="164509184"/>
      </c:barChart>
      <c:catAx>
        <c:axId val="16450764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4509184"/>
        <c:crosses val="autoZero"/>
        <c:auto val="1"/>
        <c:lblAlgn val="ctr"/>
        <c:lblOffset val="100"/>
        <c:noMultiLvlLbl val="0"/>
      </c:catAx>
      <c:valAx>
        <c:axId val="164509184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4507648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V</a:t>
            </a:r>
            <a:r>
              <a:rPr lang="en-US" sz="1000">
                <a:solidFill>
                  <a:srgbClr val="233060"/>
                </a:solidFill>
              </a:rPr>
              <a:t>ýro</a:t>
            </a:r>
            <a:r>
              <a:rPr lang="cs-CZ" sz="1000">
                <a:solidFill>
                  <a:srgbClr val="233060"/>
                </a:solidFill>
              </a:rPr>
              <a:t>ba</a:t>
            </a:r>
            <a:r>
              <a:rPr lang="en-US" sz="1000">
                <a:solidFill>
                  <a:srgbClr val="233060"/>
                </a:solidFill>
              </a:rPr>
              <a:t> elektřiny brutto </a:t>
            </a:r>
            <a:r>
              <a:rPr lang="cs-CZ" sz="1000">
                <a:solidFill>
                  <a:srgbClr val="233060"/>
                </a:solidFill>
              </a:rPr>
              <a:t>- PPE (GWh)</a:t>
            </a:r>
            <a:endParaRPr lang="en-US" sz="1000">
              <a:solidFill>
                <a:srgbClr val="233060"/>
              </a:solidFill>
            </a:endParaRPr>
          </a:p>
        </c:rich>
      </c:tx>
      <c:layout>
        <c:manualLayout>
          <c:xMode val="edge"/>
          <c:yMode val="edge"/>
          <c:x val="1.1916666666666892E-3"/>
          <c:y val="3.8648221005815947E-3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9.9630597072597707E-2"/>
          <c:y val="0.16604622819021553"/>
          <c:w val="0.79941840567197997"/>
          <c:h val="0.7104088265480671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'4.2'!$A$8</c:f>
              <c:strCache>
                <c:ptCount val="1"/>
                <c:pt idx="0">
                  <c:v>Biomasa</c:v>
                </c:pt>
              </c:strCache>
            </c:strRef>
          </c:tx>
          <c:spPr>
            <a:pattFill prst="ltUpDiag">
              <a:fgClr>
                <a:schemeClr val="accent2"/>
              </a:fgClr>
              <a:bgClr>
                <a:schemeClr val="bg1"/>
              </a:bgClr>
            </a:pattFill>
          </c:spPr>
          <c:invertIfNegative val="0"/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1485-4DC3-B8D7-6D21BF598BD1}"/>
              </c:ext>
            </c:extLst>
          </c:dPt>
          <c:cat>
            <c:strRef>
              <c:f>'4.2'!$B$5:$D$5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'4.2'!$B$8:$D$8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485-4DC3-B8D7-6D21BF598BD1}"/>
            </c:ext>
          </c:extLst>
        </c:ser>
        <c:ser>
          <c:idx val="1"/>
          <c:order val="1"/>
          <c:tx>
            <c:strRef>
              <c:f>'4.2'!$A$9</c:f>
              <c:strCache>
                <c:ptCount val="1"/>
                <c:pt idx="0">
                  <c:v>Bioplyn</c:v>
                </c:pt>
              </c:strCache>
            </c:strRef>
          </c:tx>
          <c:spPr>
            <a:pattFill prst="ltUpDiag">
              <a:fgClr>
                <a:schemeClr val="accent5"/>
              </a:fgClr>
              <a:bgClr>
                <a:schemeClr val="bg1"/>
              </a:bgClr>
            </a:pattFill>
          </c:spPr>
          <c:invertIfNegative val="0"/>
          <c:cat>
            <c:strRef>
              <c:f>'4.2'!$B$5:$D$5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'4.2'!$B$9:$D$9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485-4DC3-B8D7-6D21BF598BD1}"/>
            </c:ext>
          </c:extLst>
        </c:ser>
        <c:ser>
          <c:idx val="2"/>
          <c:order val="2"/>
          <c:tx>
            <c:strRef>
              <c:f>'4.2'!$A$10</c:f>
              <c:strCache>
                <c:ptCount val="1"/>
                <c:pt idx="0">
                  <c:v>Černé uhlí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1485-4DC3-B8D7-6D21BF598BD1}"/>
              </c:ext>
            </c:extLst>
          </c:dPt>
          <c:cat>
            <c:strRef>
              <c:f>'4.2'!$B$5:$D$5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'4.2'!$B$10:$D$10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485-4DC3-B8D7-6D21BF598BD1}"/>
            </c:ext>
          </c:extLst>
        </c:ser>
        <c:ser>
          <c:idx val="3"/>
          <c:order val="3"/>
          <c:tx>
            <c:strRef>
              <c:f>'4.2'!$A$11</c:f>
              <c:strCache>
                <c:ptCount val="1"/>
                <c:pt idx="0">
                  <c:v>Hnědé uhlí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'4.2'!$B$5:$D$5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'4.2'!$B$11:$D$11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485-4DC3-B8D7-6D21BF598BD1}"/>
            </c:ext>
          </c:extLst>
        </c:ser>
        <c:ser>
          <c:idx val="4"/>
          <c:order val="4"/>
          <c:tx>
            <c:strRef>
              <c:f>'4.2'!$A$12</c:f>
              <c:strCache>
                <c:ptCount val="1"/>
                <c:pt idx="0">
                  <c:v>Koks</c:v>
                </c:pt>
              </c:strCache>
            </c:strRef>
          </c:tx>
          <c:spPr>
            <a:solidFill>
              <a:srgbClr val="D0D0D0"/>
            </a:solidFill>
          </c:spPr>
          <c:invertIfNegative val="0"/>
          <c:cat>
            <c:strRef>
              <c:f>'4.2'!$B$5:$D$5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'4.2'!$B$12:$D$12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485-4DC3-B8D7-6D21BF598BD1}"/>
            </c:ext>
          </c:extLst>
        </c:ser>
        <c:ser>
          <c:idx val="5"/>
          <c:order val="5"/>
          <c:tx>
            <c:strRef>
              <c:f>'4.2'!$A$13</c:f>
              <c:strCache>
                <c:ptCount val="1"/>
                <c:pt idx="0">
                  <c:v>Odpadní teplo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'4.2'!$B$5:$D$5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'4.2'!$B$13:$D$13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1485-4DC3-B8D7-6D21BF598BD1}"/>
            </c:ext>
          </c:extLst>
        </c:ser>
        <c:ser>
          <c:idx val="6"/>
          <c:order val="6"/>
          <c:tx>
            <c:strRef>
              <c:f>'4.2'!$A$14</c:f>
              <c:strCache>
                <c:ptCount val="1"/>
                <c:pt idx="0">
                  <c:v>Ostatní kapalná paliva</c:v>
                </c:pt>
              </c:strCache>
            </c:strRef>
          </c:tx>
          <c:spPr>
            <a:solidFill>
              <a:srgbClr val="646363"/>
            </a:solidFill>
          </c:spPr>
          <c:invertIfNegative val="0"/>
          <c:cat>
            <c:strRef>
              <c:f>'4.2'!$B$5:$D$5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'4.2'!$B$14:$D$14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485-4DC3-B8D7-6D21BF598BD1}"/>
            </c:ext>
          </c:extLst>
        </c:ser>
        <c:ser>
          <c:idx val="7"/>
          <c:order val="7"/>
          <c:tx>
            <c:strRef>
              <c:f>'4.2'!$A$15</c:f>
              <c:strCache>
                <c:ptCount val="1"/>
                <c:pt idx="0">
                  <c:v>Ostatní pevná paliva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'4.2'!$B$5:$D$5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'4.2'!$B$15:$D$15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1485-4DC3-B8D7-6D21BF598BD1}"/>
            </c:ext>
          </c:extLst>
        </c:ser>
        <c:ser>
          <c:idx val="8"/>
          <c:order val="8"/>
          <c:tx>
            <c:strRef>
              <c:f>'4.2'!$A$16</c:f>
              <c:strCache>
                <c:ptCount val="1"/>
                <c:pt idx="0">
                  <c:v>Ostatní plyny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'4.2'!$B$5:$D$5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'4.2'!$B$16:$D$16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1485-4DC3-B8D7-6D21BF598BD1}"/>
            </c:ext>
          </c:extLst>
        </c:ser>
        <c:ser>
          <c:idx val="9"/>
          <c:order val="9"/>
          <c:tx>
            <c:strRef>
              <c:f>'4.2'!$A$17</c:f>
              <c:strCache>
                <c:ptCount val="1"/>
                <c:pt idx="0">
                  <c:v>Ostatní</c:v>
                </c:pt>
              </c:strCache>
            </c:strRef>
          </c:tx>
          <c:spPr>
            <a:solidFill>
              <a:srgbClr val="9D9D9C"/>
            </a:solidFill>
          </c:spPr>
          <c:invertIfNegative val="0"/>
          <c:cat>
            <c:strRef>
              <c:f>'4.2'!$B$5:$D$5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'4.2'!$B$17:$D$17</c:f>
              <c:numCache>
                <c:formatCode>#\ ##0.0</c:formatCode>
                <c:ptCount val="3"/>
                <c:pt idx="0">
                  <c:v>17.231210000000001</c:v>
                </c:pt>
                <c:pt idx="1">
                  <c:v>12.51305</c:v>
                </c:pt>
                <c:pt idx="2">
                  <c:v>17.984569999999998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1485-4DC3-B8D7-6D21BF598BD1}"/>
            </c:ext>
          </c:extLst>
        </c:ser>
        <c:ser>
          <c:idx val="10"/>
          <c:order val="10"/>
          <c:tx>
            <c:strRef>
              <c:f>'4.2'!$A$18</c:f>
              <c:strCache>
                <c:ptCount val="1"/>
                <c:pt idx="0">
                  <c:v>Topné oleje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strRef>
              <c:f>'4.2'!$B$5:$D$5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'4.2'!$B$18:$D$18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1485-4DC3-B8D7-6D21BF598BD1}"/>
            </c:ext>
          </c:extLst>
        </c:ser>
        <c:ser>
          <c:idx val="11"/>
          <c:order val="11"/>
          <c:tx>
            <c:strRef>
              <c:f>'4.2'!$A$19</c:f>
              <c:strCache>
                <c:ptCount val="1"/>
                <c:pt idx="0">
                  <c:v>Zemní plyn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strRef>
              <c:f>'4.2'!$B$5:$D$5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'4.2'!$B$19:$D$19</c:f>
              <c:numCache>
                <c:formatCode>#\ ##0.0</c:formatCode>
                <c:ptCount val="3"/>
                <c:pt idx="0">
                  <c:v>150.37456299999999</c:v>
                </c:pt>
                <c:pt idx="1">
                  <c:v>105.12279999999998</c:v>
                </c:pt>
                <c:pt idx="2">
                  <c:v>150.20999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1485-4DC3-B8D7-6D21BF598B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54795392"/>
        <c:axId val="154801280"/>
      </c:barChart>
      <c:catAx>
        <c:axId val="1547953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54801280"/>
        <c:crosses val="autoZero"/>
        <c:auto val="1"/>
        <c:lblAlgn val="ctr"/>
        <c:lblOffset val="100"/>
        <c:noMultiLvlLbl val="0"/>
      </c:catAx>
      <c:valAx>
        <c:axId val="154801280"/>
        <c:scaling>
          <c:orientation val="minMax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54795392"/>
        <c:crosses val="autoZero"/>
        <c:crossBetween val="between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1360-4733-8BA5-07993BD86454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1360-4733-8BA5-07993BD86454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1360-4733-8BA5-07993BD86454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1360-4733-8BA5-07993BD86454}"/>
            </c:ext>
          </c:extLst>
        </c:ser>
        <c:ser>
          <c:idx val="4"/>
          <c:order val="4"/>
          <c:tx>
            <c:strRef>
              <c:f>'4.3'!$A$25</c:f>
              <c:strCache>
                <c:ptCount val="1"/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1360-4733-8BA5-07993BD86454}"/>
            </c:ext>
          </c:extLst>
        </c:ser>
        <c:ser>
          <c:idx val="5"/>
          <c:order val="5"/>
          <c:tx>
            <c:strRef>
              <c:f>'4.3'!$A$26</c:f>
              <c:strCache>
                <c:ptCount val="1"/>
              </c:strCache>
            </c:strRef>
          </c:tx>
          <c:spPr>
            <a:solidFill>
              <a:srgbClr val="F0948F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1360-4733-8BA5-07993BD86454}"/>
            </c:ext>
          </c:extLst>
        </c:ser>
        <c:ser>
          <c:idx val="6"/>
          <c:order val="6"/>
          <c:tx>
            <c:strRef>
              <c:f>'4.3'!$A$27</c:f>
              <c:strCache>
                <c:ptCount val="1"/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1360-4733-8BA5-07993BD86454}"/>
            </c:ext>
          </c:extLst>
        </c:ser>
        <c:ser>
          <c:idx val="7"/>
          <c:order val="7"/>
          <c:tx>
            <c:strRef>
              <c:f>'4.3'!$A$28</c:f>
              <c:strCache>
                <c:ptCount val="1"/>
              </c:strCache>
            </c:strRef>
          </c:tx>
          <c:spPr>
            <a:solidFill>
              <a:srgbClr val="F7C9C7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1360-4733-8BA5-07993BD864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4562816"/>
        <c:axId val="164564352"/>
      </c:barChart>
      <c:catAx>
        <c:axId val="1645628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4564352"/>
        <c:crosses val="autoZero"/>
        <c:auto val="1"/>
        <c:lblAlgn val="ctr"/>
        <c:lblOffset val="100"/>
        <c:noMultiLvlLbl val="0"/>
      </c:catAx>
      <c:valAx>
        <c:axId val="16456435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4562816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technologií na v</a:t>
            </a:r>
            <a:r>
              <a:rPr lang="en-US" sz="1000">
                <a:solidFill>
                  <a:srgbClr val="233060"/>
                </a:solidFill>
              </a:rPr>
              <a:t>ýrob</a:t>
            </a:r>
            <a:r>
              <a:rPr lang="cs-CZ" sz="1000">
                <a:solidFill>
                  <a:srgbClr val="233060"/>
                </a:solidFill>
              </a:rPr>
              <a:t>ě</a:t>
            </a:r>
            <a:r>
              <a:rPr lang="en-US" sz="1000">
                <a:solidFill>
                  <a:srgbClr val="233060"/>
                </a:solidFill>
              </a:rPr>
              <a:t> elektřiny brutto</a:t>
            </a:r>
          </a:p>
        </c:rich>
      </c:tx>
      <c:layout>
        <c:manualLayout>
          <c:xMode val="edge"/>
          <c:yMode val="edge"/>
          <c:x val="5.5355547673921262E-3"/>
          <c:y val="4.8484848484848485E-2"/>
        </c:manualLayout>
      </c:layout>
      <c:overlay val="0"/>
    </c:title>
    <c:autoTitleDeleted val="0"/>
    <c:plotArea>
      <c:layout/>
      <c:doughnutChart>
        <c:varyColors val="1"/>
        <c:ser>
          <c:idx val="2"/>
          <c:order val="0"/>
          <c:dPt>
            <c:idx val="0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02-680C-4634-9B55-2A6ABDEA6CB9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3-680C-4634-9B55-2A6ABDEA6CB9}"/>
              </c:ext>
            </c:extLst>
          </c:dPt>
          <c:dPt>
            <c:idx val="2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4-680C-4634-9B55-2A6ABDEA6CB9}"/>
              </c:ext>
            </c:extLst>
          </c:dPt>
          <c:dPt>
            <c:idx val="3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5-680C-4634-9B55-2A6ABDEA6CB9}"/>
              </c:ext>
            </c:extLst>
          </c:dPt>
          <c:dPt>
            <c:idx val="4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6-680C-4634-9B55-2A6ABDEA6CB9}"/>
              </c:ext>
            </c:extLst>
          </c:dPt>
          <c:dPt>
            <c:idx val="5"/>
            <c:bubble3D val="0"/>
            <c:spPr>
              <a:solidFill>
                <a:srgbClr val="F0948F"/>
              </a:solidFill>
            </c:spPr>
            <c:extLst>
              <c:ext xmlns:c16="http://schemas.microsoft.com/office/drawing/2014/chart" uri="{C3380CC4-5D6E-409C-BE32-E72D297353CC}">
                <c16:uniqueId val="{00000007-680C-4634-9B55-2A6ABDEA6CB9}"/>
              </c:ext>
            </c:extLst>
          </c:dPt>
          <c:dPt>
            <c:idx val="6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8-680C-4634-9B55-2A6ABDEA6CB9}"/>
              </c:ext>
            </c:extLst>
          </c:dPt>
          <c:dPt>
            <c:idx val="7"/>
            <c:bubble3D val="0"/>
            <c:spPr>
              <a:solidFill>
                <a:srgbClr val="F7C9C7"/>
              </a:solidFill>
            </c:spPr>
            <c:extLst>
              <c:ext xmlns:c16="http://schemas.microsoft.com/office/drawing/2014/chart" uri="{C3380CC4-5D6E-409C-BE32-E72D297353CC}">
                <c16:uniqueId val="{00000001-3AED-45A8-BBA5-C93868B0A734}"/>
              </c:ext>
            </c:extLst>
          </c:dPt>
          <c:cat>
            <c:strRef>
              <c:f>'7.5'!$J$19:$J$26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'7.5'!$K$19:$K$26</c:f>
              <c:numCache>
                <c:formatCode>General</c:formatCode>
                <c:ptCount val="8"/>
                <c:pt idx="0">
                  <c:v>3367992.8600000003</c:v>
                </c:pt>
                <c:pt idx="1">
                  <c:v>19433.978999999999</c:v>
                </c:pt>
                <c:pt idx="2">
                  <c:v>0</c:v>
                </c:pt>
                <c:pt idx="3">
                  <c:v>130987.98099999997</c:v>
                </c:pt>
                <c:pt idx="4">
                  <c:v>12986.696</c:v>
                </c:pt>
                <c:pt idx="5">
                  <c:v>114173.17</c:v>
                </c:pt>
                <c:pt idx="6">
                  <c:v>7615.6409999999996</c:v>
                </c:pt>
                <c:pt idx="7">
                  <c:v>11447.850000000006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AED-45A8-BBA5-C93868B0A7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</a:t>
            </a:r>
            <a:r>
              <a:rPr lang="cs-CZ" sz="1000" baseline="0">
                <a:solidFill>
                  <a:srgbClr val="233060"/>
                </a:solidFill>
              </a:rPr>
              <a:t> spotřebě elektřiny </a:t>
            </a:r>
            <a:r>
              <a:rPr lang="cs-CZ" sz="1000">
                <a:solidFill>
                  <a:srgbClr val="233060"/>
                </a:solidFill>
              </a:rPr>
              <a:t>v ČR</a:t>
            </a:r>
          </a:p>
        </c:rich>
      </c:tx>
      <c:layout>
        <c:manualLayout>
          <c:xMode val="edge"/>
          <c:yMode val="edge"/>
          <c:x val="1.0959383753501486E-3"/>
          <c:y val="4.51977401129943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1833536585365854"/>
          <c:y val="0.24277456647398843"/>
          <c:w val="0.59018597560975605"/>
          <c:h val="0.58782273603082846"/>
        </c:manualLayout>
      </c:layout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'7.5'!$H$19:$H$22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'7.5'!$I$19:$I$22</c:f>
              <c:numCache>
                <c:formatCode>0.0%</c:formatCode>
                <c:ptCount val="4"/>
                <c:pt idx="0">
                  <c:v>3.6090704521522812E-2</c:v>
                </c:pt>
                <c:pt idx="1">
                  <c:v>5.3070892346185984E-2</c:v>
                </c:pt>
                <c:pt idx="2">
                  <c:v>5.7518041079216022E-2</c:v>
                </c:pt>
                <c:pt idx="3">
                  <c:v>4.6416027339500683E-2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46-46C7-889A-49F3940C28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5129216"/>
        <c:axId val="165131008"/>
      </c:barChart>
      <c:catAx>
        <c:axId val="165129216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5131008"/>
        <c:crosses val="autoZero"/>
        <c:auto val="1"/>
        <c:lblAlgn val="ctr"/>
        <c:lblOffset val="100"/>
        <c:noMultiLvlLbl val="0"/>
      </c:catAx>
      <c:valAx>
        <c:axId val="165131008"/>
        <c:scaling>
          <c:orientation val="minMax"/>
          <c:max val="1"/>
        </c:scaling>
        <c:delete val="0"/>
        <c:axPos val="t"/>
        <c:majorGridlines/>
        <c:numFmt formatCode="0%" sourceLinked="0"/>
        <c:majorTickMark val="out"/>
        <c:minorTickMark val="none"/>
        <c:tickLblPos val="high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5129216"/>
        <c:crosses val="autoZero"/>
        <c:crossBetween val="between"/>
        <c:majorUnit val="0.2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 instalovaném výkonu v ČR</a:t>
            </a:r>
          </a:p>
        </c:rich>
      </c:tx>
      <c:layout>
        <c:manualLayout>
          <c:xMode val="edge"/>
          <c:yMode val="edge"/>
          <c:x val="3.5346543220558897E-3"/>
          <c:y val="3.0534351145038167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'7.5'!$H$31:$H$38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'7.5'!$I$31:$I$38</c:f>
              <c:numCache>
                <c:formatCode>0.0%</c:formatCode>
                <c:ptCount val="8"/>
                <c:pt idx="0">
                  <c:v>0.47552447552447552</c:v>
                </c:pt>
                <c:pt idx="1">
                  <c:v>1.5581298345810654E-3</c:v>
                </c:pt>
                <c:pt idx="2">
                  <c:v>0</c:v>
                </c:pt>
                <c:pt idx="3">
                  <c:v>8.3920147446758131E-2</c:v>
                </c:pt>
                <c:pt idx="4">
                  <c:v>1.489669912667313E-2</c:v>
                </c:pt>
                <c:pt idx="5">
                  <c:v>0.40546308151941957</c:v>
                </c:pt>
                <c:pt idx="6">
                  <c:v>3.4690581638599526E-2</c:v>
                </c:pt>
                <c:pt idx="7">
                  <c:v>4.4264222705552511E-2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F8-46C5-AF9F-777A290637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5184256"/>
        <c:axId val="165185792"/>
      </c:barChart>
      <c:catAx>
        <c:axId val="16518425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5185792"/>
        <c:crosses val="autoZero"/>
        <c:auto val="1"/>
        <c:lblAlgn val="ctr"/>
        <c:lblOffset val="100"/>
        <c:noMultiLvlLbl val="0"/>
      </c:catAx>
      <c:valAx>
        <c:axId val="165185792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5184256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Výroba elektřiny brutto (GWh)</a:t>
            </a:r>
          </a:p>
        </c:rich>
      </c:tx>
      <c:layout>
        <c:manualLayout>
          <c:xMode val="edge"/>
          <c:yMode val="edge"/>
          <c:x val="4.965132496513253E-3"/>
          <c:y val="3.054353054353054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763525527051054"/>
          <c:y val="0.16035353535353536"/>
          <c:w val="0.71634323935314537"/>
          <c:h val="0.7277553310886644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'7.5'!$J$31</c:f>
              <c:strCache>
                <c:ptCount val="1"/>
                <c:pt idx="0">
                  <c:v>JE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'7.5'!$K$30:$M$30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'7.5'!$K$31:$M$31</c:f>
              <c:numCache>
                <c:formatCode>#\ ##0.0</c:formatCode>
                <c:ptCount val="3"/>
                <c:pt idx="0">
                  <c:v>1219366.0900000001</c:v>
                </c:pt>
                <c:pt idx="1">
                  <c:v>1073755.6000000001</c:v>
                </c:pt>
                <c:pt idx="2">
                  <c:v>1074871.17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27-4949-B55F-8A450F4DAB9C}"/>
            </c:ext>
          </c:extLst>
        </c:ser>
        <c:ser>
          <c:idx val="1"/>
          <c:order val="1"/>
          <c:tx>
            <c:strRef>
              <c:f>'7.5'!$J$32</c:f>
              <c:strCache>
                <c:ptCount val="1"/>
                <c:pt idx="0">
                  <c:v>PE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'7.5'!$K$30:$M$30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'7.5'!$K$32:$M$32</c:f>
              <c:numCache>
                <c:formatCode>#\ ##0.0</c:formatCode>
                <c:ptCount val="3"/>
                <c:pt idx="0">
                  <c:v>4540.9000000000005</c:v>
                </c:pt>
                <c:pt idx="1">
                  <c:v>6919.8059999999996</c:v>
                </c:pt>
                <c:pt idx="2">
                  <c:v>7973.2730000000001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527-4949-B55F-8A450F4DAB9C}"/>
            </c:ext>
          </c:extLst>
        </c:ser>
        <c:ser>
          <c:idx val="2"/>
          <c:order val="2"/>
          <c:tx>
            <c:strRef>
              <c:f>'7.5'!$J$33</c:f>
              <c:strCache>
                <c:ptCount val="1"/>
                <c:pt idx="0">
                  <c:v>PPE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'7.5'!$K$30:$M$30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'7.5'!$K$33:$M$33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527-4949-B55F-8A450F4DAB9C}"/>
            </c:ext>
          </c:extLst>
        </c:ser>
        <c:ser>
          <c:idx val="3"/>
          <c:order val="3"/>
          <c:tx>
            <c:strRef>
              <c:f>'7.5'!$J$34</c:f>
              <c:strCache>
                <c:ptCount val="1"/>
                <c:pt idx="0">
                  <c:v>PSE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'7.5'!$K$30:$M$30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'7.5'!$K$34:$M$34</c:f>
              <c:numCache>
                <c:formatCode>#\ ##0.0</c:formatCode>
                <c:ptCount val="3"/>
                <c:pt idx="0">
                  <c:v>41634.498999999982</c:v>
                </c:pt>
                <c:pt idx="1">
                  <c:v>44122.162999999993</c:v>
                </c:pt>
                <c:pt idx="2">
                  <c:v>45231.318999999996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527-4949-B55F-8A450F4DAB9C}"/>
            </c:ext>
          </c:extLst>
        </c:ser>
        <c:ser>
          <c:idx val="4"/>
          <c:order val="4"/>
          <c:tx>
            <c:strRef>
              <c:f>'7.5'!$J$35</c:f>
              <c:strCache>
                <c:ptCount val="1"/>
                <c:pt idx="0">
                  <c:v>VE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strRef>
              <c:f>'7.5'!$K$30:$M$30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'7.5'!$K$35:$M$35</c:f>
              <c:numCache>
                <c:formatCode>#\ ##0.0</c:formatCode>
                <c:ptCount val="3"/>
                <c:pt idx="0">
                  <c:v>3018.1640000000007</c:v>
                </c:pt>
                <c:pt idx="1">
                  <c:v>3148.3559999999989</c:v>
                </c:pt>
                <c:pt idx="2">
                  <c:v>6820.1760000000004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527-4949-B55F-8A450F4DAB9C}"/>
            </c:ext>
          </c:extLst>
        </c:ser>
        <c:ser>
          <c:idx val="5"/>
          <c:order val="5"/>
          <c:tx>
            <c:strRef>
              <c:f>'7.5'!$J$36</c:f>
              <c:strCache>
                <c:ptCount val="1"/>
                <c:pt idx="0">
                  <c:v>PVE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'7.5'!$K$30:$M$30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'7.5'!$K$36:$M$36</c:f>
              <c:numCache>
                <c:formatCode>#\ ##0.0</c:formatCode>
                <c:ptCount val="3"/>
                <c:pt idx="0">
                  <c:v>35379.370000000003</c:v>
                </c:pt>
                <c:pt idx="1">
                  <c:v>37272.160000000003</c:v>
                </c:pt>
                <c:pt idx="2">
                  <c:v>41521.64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527-4949-B55F-8A450F4DAB9C}"/>
            </c:ext>
          </c:extLst>
        </c:ser>
        <c:ser>
          <c:idx val="6"/>
          <c:order val="6"/>
          <c:tx>
            <c:strRef>
              <c:f>'7.5'!$J$37</c:f>
              <c:strCache>
                <c:ptCount val="1"/>
                <c:pt idx="0">
                  <c:v>VTE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strRef>
              <c:f>'7.5'!$K$30:$M$30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'7.5'!$K$37:$M$37</c:f>
              <c:numCache>
                <c:formatCode>#\ ##0.0</c:formatCode>
                <c:ptCount val="3"/>
                <c:pt idx="0">
                  <c:v>2076.9380000000001</c:v>
                </c:pt>
                <c:pt idx="1">
                  <c:v>2601.0419999999999</c:v>
                </c:pt>
                <c:pt idx="2">
                  <c:v>2937.6610000000001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527-4949-B55F-8A450F4DAB9C}"/>
            </c:ext>
          </c:extLst>
        </c:ser>
        <c:ser>
          <c:idx val="7"/>
          <c:order val="7"/>
          <c:tx>
            <c:strRef>
              <c:f>'7.5'!$J$38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'7.5'!$K$30:$M$30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'7.5'!$K$38:$M$38</c:f>
              <c:numCache>
                <c:formatCode>#\ ##0.0</c:formatCode>
                <c:ptCount val="3"/>
                <c:pt idx="0">
                  <c:v>6917.9250000000011</c:v>
                </c:pt>
                <c:pt idx="1">
                  <c:v>2980.5740000000051</c:v>
                </c:pt>
                <c:pt idx="2">
                  <c:v>1549.3509999999985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527-4949-B55F-8A450F4DAB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5493376"/>
        <c:axId val="165507456"/>
      </c:barChart>
      <c:catAx>
        <c:axId val="165493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5507456"/>
        <c:crosses val="autoZero"/>
        <c:auto val="1"/>
        <c:lblAlgn val="ctr"/>
        <c:lblOffset val="100"/>
        <c:noMultiLvlLbl val="0"/>
      </c:catAx>
      <c:valAx>
        <c:axId val="165507456"/>
        <c:scaling>
          <c:orientation val="minMax"/>
          <c:max val="1400000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5493376"/>
        <c:crosses val="autoZero"/>
        <c:crossBetween val="between"/>
        <c:majorUnit val="200000"/>
        <c:dispUnits>
          <c:builtInUnit val="thousands"/>
        </c:dispUnits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</a:t>
            </a:r>
            <a:r>
              <a:rPr lang="cs-CZ" sz="1000" baseline="0">
                <a:solidFill>
                  <a:srgbClr val="233060"/>
                </a:solidFill>
              </a:rPr>
              <a:t> výrobě elektřiny brutto </a:t>
            </a:r>
            <a:r>
              <a:rPr lang="cs-CZ" sz="1000">
                <a:solidFill>
                  <a:srgbClr val="233060"/>
                </a:solidFill>
              </a:rPr>
              <a:t>v ČR</a:t>
            </a:r>
          </a:p>
        </c:rich>
      </c:tx>
      <c:layout>
        <c:manualLayout>
          <c:xMode val="edge"/>
          <c:yMode val="edge"/>
          <c:x val="2.2827968155071047E-3"/>
          <c:y val="3.0543530543530543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'7.5'!$L$19:$L$26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'7.5'!$M$19:$M$26</c:f>
              <c:numCache>
                <c:formatCode>0.0%</c:formatCode>
                <c:ptCount val="8"/>
                <c:pt idx="0">
                  <c:v>0.42024472776510663</c:v>
                </c:pt>
                <c:pt idx="1">
                  <c:v>1.9627561574945686E-3</c:v>
                </c:pt>
                <c:pt idx="2">
                  <c:v>0</c:v>
                </c:pt>
                <c:pt idx="3">
                  <c:v>0.13058739359257587</c:v>
                </c:pt>
                <c:pt idx="4">
                  <c:v>2.1677957994518701E-2</c:v>
                </c:pt>
                <c:pt idx="5">
                  <c:v>0.37303697478909226</c:v>
                </c:pt>
                <c:pt idx="6">
                  <c:v>3.1620667008213081E-2</c:v>
                </c:pt>
                <c:pt idx="7">
                  <c:v>4.4002951434396254E-2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0A-4915-8CEF-5B7527EF37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5532416"/>
        <c:axId val="165533952"/>
      </c:barChart>
      <c:catAx>
        <c:axId val="16553241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5533952"/>
        <c:crosses val="autoZero"/>
        <c:auto val="1"/>
        <c:lblAlgn val="ctr"/>
        <c:lblOffset val="100"/>
        <c:noMultiLvlLbl val="0"/>
      </c:catAx>
      <c:valAx>
        <c:axId val="165533952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5532416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94EC-4C66-B648-C19493422A47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94EC-4C66-B648-C19493422A47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94EC-4C66-B648-C19493422A47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94EC-4C66-B648-C19493422A47}"/>
            </c:ext>
          </c:extLst>
        </c:ser>
        <c:ser>
          <c:idx val="4"/>
          <c:order val="4"/>
          <c:tx>
            <c:strRef>
              <c:f>'4.3'!$A$25</c:f>
              <c:strCache>
                <c:ptCount val="1"/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94EC-4C66-B648-C19493422A47}"/>
            </c:ext>
          </c:extLst>
        </c:ser>
        <c:ser>
          <c:idx val="5"/>
          <c:order val="5"/>
          <c:tx>
            <c:strRef>
              <c:f>'4.3'!$A$26</c:f>
              <c:strCache>
                <c:ptCount val="1"/>
              </c:strCache>
            </c:strRef>
          </c:tx>
          <c:spPr>
            <a:solidFill>
              <a:srgbClr val="F0948F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94EC-4C66-B648-C19493422A47}"/>
            </c:ext>
          </c:extLst>
        </c:ser>
        <c:ser>
          <c:idx val="6"/>
          <c:order val="6"/>
          <c:tx>
            <c:strRef>
              <c:f>'4.3'!$A$27</c:f>
              <c:strCache>
                <c:ptCount val="1"/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94EC-4C66-B648-C19493422A47}"/>
            </c:ext>
          </c:extLst>
        </c:ser>
        <c:ser>
          <c:idx val="7"/>
          <c:order val="7"/>
          <c:tx>
            <c:strRef>
              <c:f>'4.3'!$A$28</c:f>
              <c:strCache>
                <c:ptCount val="1"/>
              </c:strCache>
            </c:strRef>
          </c:tx>
          <c:spPr>
            <a:solidFill>
              <a:srgbClr val="F7C9C7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94EC-4C66-B648-C19493422A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5325440"/>
        <c:axId val="165331328"/>
      </c:barChart>
      <c:catAx>
        <c:axId val="1653254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5331328"/>
        <c:crosses val="autoZero"/>
        <c:auto val="1"/>
        <c:lblAlgn val="ctr"/>
        <c:lblOffset val="100"/>
        <c:noMultiLvlLbl val="0"/>
      </c:catAx>
      <c:valAx>
        <c:axId val="16533132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5325440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technologií na v</a:t>
            </a:r>
            <a:r>
              <a:rPr lang="en-US" sz="1000">
                <a:solidFill>
                  <a:srgbClr val="233060"/>
                </a:solidFill>
              </a:rPr>
              <a:t>ýrob</a:t>
            </a:r>
            <a:r>
              <a:rPr lang="cs-CZ" sz="1000">
                <a:solidFill>
                  <a:srgbClr val="233060"/>
                </a:solidFill>
              </a:rPr>
              <a:t>ě</a:t>
            </a:r>
            <a:r>
              <a:rPr lang="en-US" sz="1000">
                <a:solidFill>
                  <a:srgbClr val="233060"/>
                </a:solidFill>
              </a:rPr>
              <a:t> elektřiny brutto</a:t>
            </a:r>
          </a:p>
        </c:rich>
      </c:tx>
      <c:layout>
        <c:manualLayout>
          <c:xMode val="edge"/>
          <c:yMode val="edge"/>
          <c:x val="5.5355547673921262E-3"/>
          <c:y val="4.9689440993788817E-2"/>
        </c:manualLayout>
      </c:layout>
      <c:overlay val="0"/>
    </c:title>
    <c:autoTitleDeleted val="0"/>
    <c:plotArea>
      <c:layout/>
      <c:doughnutChart>
        <c:varyColors val="1"/>
        <c:ser>
          <c:idx val="2"/>
          <c:order val="0"/>
          <c:dPt>
            <c:idx val="1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2-4780-46BC-9DD0-B733C6927750}"/>
              </c:ext>
            </c:extLst>
          </c:dPt>
          <c:dPt>
            <c:idx val="2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3-4780-46BC-9DD0-B733C6927750}"/>
              </c:ext>
            </c:extLst>
          </c:dPt>
          <c:dPt>
            <c:idx val="3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4-4780-46BC-9DD0-B733C6927750}"/>
              </c:ext>
            </c:extLst>
          </c:dPt>
          <c:dPt>
            <c:idx val="4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5-4780-46BC-9DD0-B733C6927750}"/>
              </c:ext>
            </c:extLst>
          </c:dPt>
          <c:dPt>
            <c:idx val="5"/>
            <c:bubble3D val="0"/>
            <c:spPr>
              <a:solidFill>
                <a:srgbClr val="F0948F"/>
              </a:solidFill>
            </c:spPr>
            <c:extLst>
              <c:ext xmlns:c16="http://schemas.microsoft.com/office/drawing/2014/chart" uri="{C3380CC4-5D6E-409C-BE32-E72D297353CC}">
                <c16:uniqueId val="{00000006-4780-46BC-9DD0-B733C6927750}"/>
              </c:ext>
            </c:extLst>
          </c:dPt>
          <c:dPt>
            <c:idx val="6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7-4780-46BC-9DD0-B733C6927750}"/>
              </c:ext>
            </c:extLst>
          </c:dPt>
          <c:dPt>
            <c:idx val="7"/>
            <c:bubble3D val="0"/>
            <c:spPr>
              <a:solidFill>
                <a:srgbClr val="F7C9C7"/>
              </a:solidFill>
            </c:spPr>
            <c:extLst>
              <c:ext xmlns:c16="http://schemas.microsoft.com/office/drawing/2014/chart" uri="{C3380CC4-5D6E-409C-BE32-E72D297353CC}">
                <c16:uniqueId val="{00000001-925D-4284-BF6F-791FE5549DCA}"/>
              </c:ext>
            </c:extLst>
          </c:dPt>
          <c:cat>
            <c:strRef>
              <c:f>'7.6'!$J$19:$J$26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'7.6'!$K$19:$K$26</c:f>
              <c:numCache>
                <c:formatCode>General</c:formatCode>
                <c:ptCount val="8"/>
                <c:pt idx="0">
                  <c:v>0</c:v>
                </c:pt>
                <c:pt idx="1">
                  <c:v>226455.5</c:v>
                </c:pt>
                <c:pt idx="2">
                  <c:v>0</c:v>
                </c:pt>
                <c:pt idx="3">
                  <c:v>92292.268999999986</c:v>
                </c:pt>
                <c:pt idx="4">
                  <c:v>23986.41699999999</c:v>
                </c:pt>
                <c:pt idx="5">
                  <c:v>0</c:v>
                </c:pt>
                <c:pt idx="6">
                  <c:v>6614.7579999999998</c:v>
                </c:pt>
                <c:pt idx="7">
                  <c:v>10008.346000000003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25D-4284-BF6F-791FE5549D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</a:t>
            </a:r>
            <a:r>
              <a:rPr lang="cs-CZ" sz="1000" baseline="0">
                <a:solidFill>
                  <a:srgbClr val="233060"/>
                </a:solidFill>
              </a:rPr>
              <a:t> spotřebě elektřiny </a:t>
            </a:r>
            <a:r>
              <a:rPr lang="cs-CZ" sz="1000">
                <a:solidFill>
                  <a:srgbClr val="233060"/>
                </a:solidFill>
              </a:rPr>
              <a:t>v ČR</a:t>
            </a:r>
          </a:p>
        </c:rich>
      </c:tx>
      <c:layout>
        <c:manualLayout>
          <c:xMode val="edge"/>
          <c:yMode val="edge"/>
          <c:x val="1.0959383753501486E-3"/>
          <c:y val="4.624277456647398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1833536585365854"/>
          <c:y val="0.24277456647398843"/>
          <c:w val="0.60309247967479673"/>
          <c:h val="0.58782273603082846"/>
        </c:manualLayout>
      </c:layout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'7.6'!$H$19:$H$22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'7.6'!$I$19:$I$22</c:f>
              <c:numCache>
                <c:formatCode>0.0%</c:formatCode>
                <c:ptCount val="4"/>
                <c:pt idx="0">
                  <c:v>7.80870897894448E-2</c:v>
                </c:pt>
                <c:pt idx="1">
                  <c:v>5.8429162247166801E-2</c:v>
                </c:pt>
                <c:pt idx="2">
                  <c:v>6.1660393787885709E-2</c:v>
                </c:pt>
                <c:pt idx="3">
                  <c:v>6.2153177372264369E-2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6A4-48F9-897C-BDE40650CE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5450496"/>
        <c:axId val="165452032"/>
      </c:barChart>
      <c:catAx>
        <c:axId val="165450496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5452032"/>
        <c:crosses val="autoZero"/>
        <c:auto val="1"/>
        <c:lblAlgn val="ctr"/>
        <c:lblOffset val="100"/>
        <c:noMultiLvlLbl val="0"/>
      </c:catAx>
      <c:valAx>
        <c:axId val="165452032"/>
        <c:scaling>
          <c:orientation val="minMax"/>
          <c:max val="1"/>
        </c:scaling>
        <c:delete val="0"/>
        <c:axPos val="t"/>
        <c:majorGridlines/>
        <c:numFmt formatCode="0%" sourceLinked="0"/>
        <c:majorTickMark val="out"/>
        <c:minorTickMark val="none"/>
        <c:tickLblPos val="high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5450496"/>
        <c:crosses val="autoZero"/>
        <c:crossBetween val="between"/>
        <c:majorUnit val="0.2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 instalovaném výkonu v ČR</a:t>
            </a:r>
          </a:p>
        </c:rich>
      </c:tx>
      <c:layout>
        <c:manualLayout>
          <c:xMode val="edge"/>
          <c:yMode val="edge"/>
          <c:x val="3.5346543220558897E-3"/>
          <c:y val="3.0543530543530543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'7.6'!$H$31:$H$38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'7.6'!$I$31:$I$38</c:f>
              <c:numCache>
                <c:formatCode>0.0%</c:formatCode>
                <c:ptCount val="8"/>
                <c:pt idx="0">
                  <c:v>0</c:v>
                </c:pt>
                <c:pt idx="1">
                  <c:v>1.9277251146057859E-2</c:v>
                </c:pt>
                <c:pt idx="2">
                  <c:v>0</c:v>
                </c:pt>
                <c:pt idx="3">
                  <c:v>5.8060457314747349E-2</c:v>
                </c:pt>
                <c:pt idx="4">
                  <c:v>2.6961166676900558E-2</c:v>
                </c:pt>
                <c:pt idx="5">
                  <c:v>0</c:v>
                </c:pt>
                <c:pt idx="6">
                  <c:v>2.9823086801271177E-2</c:v>
                </c:pt>
                <c:pt idx="7">
                  <c:v>4.4583222906317554E-2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6AB-4485-895E-7E9A6B6908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5808384"/>
        <c:axId val="165814272"/>
      </c:barChart>
      <c:catAx>
        <c:axId val="16580838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5814272"/>
        <c:crosses val="autoZero"/>
        <c:auto val="1"/>
        <c:lblAlgn val="ctr"/>
        <c:lblOffset val="100"/>
        <c:noMultiLvlLbl val="0"/>
      </c:catAx>
      <c:valAx>
        <c:axId val="165814272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5808384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'4.6'!$A$22</c:f>
              <c:strCache>
                <c:ptCount val="1"/>
              </c:strCache>
            </c:strRef>
          </c:tx>
          <c:spPr>
            <a:pattFill prst="ltUpDiag">
              <a:fgClr>
                <a:schemeClr val="accent1"/>
              </a:fgClr>
              <a:bgClr>
                <a:schemeClr val="bg1"/>
              </a:bgClr>
            </a:patt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B89F-4B03-8886-BA312F9DD110}"/>
            </c:ext>
          </c:extLst>
        </c:ser>
        <c:ser>
          <c:idx val="1"/>
          <c:order val="1"/>
          <c:tx>
            <c:strRef>
              <c:f>'4.6'!$A$23</c:f>
              <c:strCache>
                <c:ptCount val="1"/>
              </c:strCache>
            </c:strRef>
          </c:tx>
          <c:spPr>
            <a:pattFill prst="ltUpDiag">
              <a:fgClr>
                <a:schemeClr val="accent5"/>
              </a:fgClr>
              <a:bgClr>
                <a:schemeClr val="bg1"/>
              </a:bgClr>
            </a:patt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B89F-4B03-8886-BA312F9DD110}"/>
            </c:ext>
          </c:extLst>
        </c:ser>
        <c:ser>
          <c:idx val="2"/>
          <c:order val="2"/>
          <c:tx>
            <c:strRef>
              <c:f>'4.6'!$A$24</c:f>
              <c:strCache>
                <c:ptCount val="1"/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B89F-4B03-8886-BA312F9DD110}"/>
            </c:ext>
          </c:extLst>
        </c:ser>
        <c:ser>
          <c:idx val="3"/>
          <c:order val="3"/>
          <c:tx>
            <c:strRef>
              <c:f>'4.6'!$A$25</c:f>
              <c:strCache>
                <c:ptCount val="1"/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B89F-4B03-8886-BA312F9DD110}"/>
            </c:ext>
          </c:extLst>
        </c:ser>
        <c:ser>
          <c:idx val="4"/>
          <c:order val="4"/>
          <c:tx>
            <c:strRef>
              <c:f>'4.6'!$A$26</c:f>
              <c:strCache>
                <c:ptCount val="1"/>
              </c:strCache>
            </c:strRef>
          </c:tx>
          <c:spPr>
            <a:solidFill>
              <a:srgbClr val="D0D0D0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B89F-4B03-8886-BA312F9DD110}"/>
            </c:ext>
          </c:extLst>
        </c:ser>
        <c:ser>
          <c:idx val="5"/>
          <c:order val="5"/>
          <c:tx>
            <c:strRef>
              <c:f>'4.6'!$A$27</c:f>
              <c:strCache>
                <c:ptCount val="1"/>
              </c:strCache>
            </c:strRef>
          </c:tx>
          <c:spPr>
            <a:solidFill>
              <a:srgbClr val="F7C9C7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B89F-4B03-8886-BA312F9DD110}"/>
            </c:ext>
          </c:extLst>
        </c:ser>
        <c:ser>
          <c:idx val="6"/>
          <c:order val="6"/>
          <c:tx>
            <c:strRef>
              <c:f>'4.6'!$A$28</c:f>
              <c:strCache>
                <c:ptCount val="1"/>
              </c:strCache>
            </c:strRef>
          </c:tx>
          <c:spPr>
            <a:solidFill>
              <a:srgbClr val="646363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B89F-4B03-8886-BA312F9DD110}"/>
            </c:ext>
          </c:extLst>
        </c:ser>
        <c:ser>
          <c:idx val="7"/>
          <c:order val="7"/>
          <c:tx>
            <c:strRef>
              <c:f>'4.6'!$A$29</c:f>
              <c:strCache>
                <c:ptCount val="1"/>
              </c:strCache>
            </c:strRef>
          </c:tx>
          <c:spPr>
            <a:solidFill>
              <a:srgbClr val="F0948F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'4.6'!$B$29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B89F-4B03-8886-BA312F9DD110}"/>
            </c:ext>
          </c:extLst>
        </c:ser>
        <c:ser>
          <c:idx val="8"/>
          <c:order val="8"/>
          <c:tx>
            <c:strRef>
              <c:f>'4.6'!$A$30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'4.6'!$B$30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8-B89F-4B03-8886-BA312F9DD110}"/>
            </c:ext>
          </c:extLst>
        </c:ser>
        <c:ser>
          <c:idx val="9"/>
          <c:order val="9"/>
          <c:tx>
            <c:strRef>
              <c:f>'4.6'!$A$31</c:f>
              <c:strCache>
                <c:ptCount val="1"/>
              </c:strCache>
            </c:strRef>
          </c:tx>
          <c:spPr>
            <a:solidFill>
              <a:srgbClr val="9D9D9C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'4.6'!$B$31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9-B89F-4B03-8886-BA312F9DD110}"/>
            </c:ext>
          </c:extLst>
        </c:ser>
        <c:ser>
          <c:idx val="10"/>
          <c:order val="10"/>
          <c:tx>
            <c:strRef>
              <c:f>'4.6'!$A$32</c:f>
              <c:strCache>
                <c:ptCount val="1"/>
              </c:strCache>
            </c:strRef>
          </c:tx>
          <c:spPr>
            <a:solidFill>
              <a:schemeClr val="tx1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'4.6'!$B$32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A-B89F-4B03-8886-BA312F9DD110}"/>
            </c:ext>
          </c:extLst>
        </c:ser>
        <c:ser>
          <c:idx val="11"/>
          <c:order val="11"/>
          <c:tx>
            <c:strRef>
              <c:f>'4.6'!$A$33</c:f>
              <c:strCache>
                <c:ptCount val="1"/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'4.6'!$B$33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B-B89F-4B03-8886-BA312F9DD1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4855680"/>
        <c:axId val="158285824"/>
      </c:barChart>
      <c:catAx>
        <c:axId val="1548556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58285824"/>
        <c:crosses val="autoZero"/>
        <c:auto val="1"/>
        <c:lblAlgn val="ctr"/>
        <c:lblOffset val="100"/>
        <c:noMultiLvlLbl val="0"/>
      </c:catAx>
      <c:valAx>
        <c:axId val="15828582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54855680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Výroba elektřiny brutto (GWh)</a:t>
            </a:r>
          </a:p>
        </c:rich>
      </c:tx>
      <c:layout>
        <c:manualLayout>
          <c:xMode val="edge"/>
          <c:yMode val="edge"/>
          <c:x val="4.965132496513253E-3"/>
          <c:y val="3.054353054353054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56653912236874"/>
          <c:y val="0.16035353535353536"/>
          <c:w val="0.74696054559445124"/>
          <c:h val="0.7277553310886644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'7.6'!$J$31</c:f>
              <c:strCache>
                <c:ptCount val="1"/>
                <c:pt idx="0">
                  <c:v>JE</c:v>
                </c:pt>
              </c:strCache>
            </c:strRef>
          </c:tx>
          <c:invertIfNegative val="0"/>
          <c:cat>
            <c:strRef>
              <c:f>'7.6'!$K$30:$M$30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'7.6'!$K$31:$M$31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CF-4713-A545-F1841698FB4D}"/>
            </c:ext>
          </c:extLst>
        </c:ser>
        <c:ser>
          <c:idx val="1"/>
          <c:order val="1"/>
          <c:tx>
            <c:strRef>
              <c:f>'7.6'!$J$32</c:f>
              <c:strCache>
                <c:ptCount val="1"/>
                <c:pt idx="0">
                  <c:v>PE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'7.6'!$K$30:$M$30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'7.6'!$K$32:$M$32</c:f>
              <c:numCache>
                <c:formatCode>#\ ##0.0</c:formatCode>
                <c:ptCount val="3"/>
                <c:pt idx="0">
                  <c:v>74688.47</c:v>
                </c:pt>
                <c:pt idx="1">
                  <c:v>75408.635000000009</c:v>
                </c:pt>
                <c:pt idx="2">
                  <c:v>76358.395000000004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ACF-4713-A545-F1841698FB4D}"/>
            </c:ext>
          </c:extLst>
        </c:ser>
        <c:ser>
          <c:idx val="2"/>
          <c:order val="2"/>
          <c:tx>
            <c:strRef>
              <c:f>'7.6'!$J$33</c:f>
              <c:strCache>
                <c:ptCount val="1"/>
                <c:pt idx="0">
                  <c:v>PPE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'7.6'!$K$30:$M$30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'7.6'!$K$33:$M$33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ACF-4713-A545-F1841698FB4D}"/>
            </c:ext>
          </c:extLst>
        </c:ser>
        <c:ser>
          <c:idx val="3"/>
          <c:order val="3"/>
          <c:tx>
            <c:strRef>
              <c:f>'7.6'!$J$34</c:f>
              <c:strCache>
                <c:ptCount val="1"/>
                <c:pt idx="0">
                  <c:v>PSE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'7.6'!$K$30:$M$30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'7.6'!$K$34:$M$34</c:f>
              <c:numCache>
                <c:formatCode>#\ ##0.0</c:formatCode>
                <c:ptCount val="3"/>
                <c:pt idx="0">
                  <c:v>29692.851000000002</c:v>
                </c:pt>
                <c:pt idx="1">
                  <c:v>31140.939999999988</c:v>
                </c:pt>
                <c:pt idx="2">
                  <c:v>31458.477999999996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ACF-4713-A545-F1841698FB4D}"/>
            </c:ext>
          </c:extLst>
        </c:ser>
        <c:ser>
          <c:idx val="4"/>
          <c:order val="4"/>
          <c:tx>
            <c:strRef>
              <c:f>'7.6'!$J$35</c:f>
              <c:strCache>
                <c:ptCount val="1"/>
                <c:pt idx="0">
                  <c:v>VE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strRef>
              <c:f>'7.6'!$K$30:$M$30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'7.6'!$K$35:$M$35</c:f>
              <c:numCache>
                <c:formatCode>#\ ##0.0</c:formatCode>
                <c:ptCount val="3"/>
                <c:pt idx="0">
                  <c:v>2639.5499999999997</c:v>
                </c:pt>
                <c:pt idx="1">
                  <c:v>10484.780999999994</c:v>
                </c:pt>
                <c:pt idx="2">
                  <c:v>10862.085999999998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ACF-4713-A545-F1841698FB4D}"/>
            </c:ext>
          </c:extLst>
        </c:ser>
        <c:ser>
          <c:idx val="5"/>
          <c:order val="5"/>
          <c:tx>
            <c:strRef>
              <c:f>'7.6'!$J$36</c:f>
              <c:strCache>
                <c:ptCount val="1"/>
                <c:pt idx="0">
                  <c:v>PVE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'7.6'!$K$30:$M$30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'7.6'!$K$36:$M$36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ACF-4713-A545-F1841698FB4D}"/>
            </c:ext>
          </c:extLst>
        </c:ser>
        <c:ser>
          <c:idx val="6"/>
          <c:order val="6"/>
          <c:tx>
            <c:strRef>
              <c:f>'7.6'!$J$37</c:f>
              <c:strCache>
                <c:ptCount val="1"/>
                <c:pt idx="0">
                  <c:v>VTE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strRef>
              <c:f>'7.6'!$K$30:$M$30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'7.6'!$K$37:$M$37</c:f>
              <c:numCache>
                <c:formatCode>#\ ##0.0</c:formatCode>
                <c:ptCount val="3"/>
                <c:pt idx="0">
                  <c:v>1687.9680000000001</c:v>
                </c:pt>
                <c:pt idx="1">
                  <c:v>2268.3889999999997</c:v>
                </c:pt>
                <c:pt idx="2">
                  <c:v>2658.4009999999998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ACF-4713-A545-F1841698FB4D}"/>
            </c:ext>
          </c:extLst>
        </c:ser>
        <c:ser>
          <c:idx val="7"/>
          <c:order val="7"/>
          <c:tx>
            <c:strRef>
              <c:f>'7.6'!$J$38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'7.6'!$K$30:$M$30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'7.6'!$K$38:$M$38</c:f>
              <c:numCache>
                <c:formatCode>#\ ##0.0</c:formatCode>
                <c:ptCount val="3"/>
                <c:pt idx="0">
                  <c:v>6129.3780000000042</c:v>
                </c:pt>
                <c:pt idx="1">
                  <c:v>2455.6100000000029</c:v>
                </c:pt>
                <c:pt idx="2">
                  <c:v>1423.3579999999959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ACF-4713-A545-F1841698FB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5867904"/>
        <c:axId val="165869440"/>
      </c:barChart>
      <c:catAx>
        <c:axId val="1658679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5869440"/>
        <c:crosses val="autoZero"/>
        <c:auto val="1"/>
        <c:lblAlgn val="ctr"/>
        <c:lblOffset val="100"/>
        <c:noMultiLvlLbl val="0"/>
      </c:catAx>
      <c:valAx>
        <c:axId val="165869440"/>
        <c:scaling>
          <c:orientation val="minMax"/>
          <c:max val="150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5867904"/>
        <c:crosses val="autoZero"/>
        <c:crossBetween val="between"/>
        <c:majorUnit val="50000"/>
        <c:dispUnits>
          <c:builtInUnit val="thousands"/>
        </c:dispUnits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</a:t>
            </a:r>
            <a:r>
              <a:rPr lang="cs-CZ" sz="1000" baseline="0">
                <a:solidFill>
                  <a:srgbClr val="233060"/>
                </a:solidFill>
              </a:rPr>
              <a:t> výrobě elektřiny brutto </a:t>
            </a:r>
            <a:r>
              <a:rPr lang="cs-CZ" sz="1000">
                <a:solidFill>
                  <a:srgbClr val="233060"/>
                </a:solidFill>
              </a:rPr>
              <a:t>v ČR</a:t>
            </a:r>
          </a:p>
        </c:rich>
      </c:tx>
      <c:layout>
        <c:manualLayout>
          <c:xMode val="edge"/>
          <c:yMode val="edge"/>
          <c:x val="2.2827968155071047E-3"/>
          <c:y val="3.0543530543530543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'7.6'!$L$19:$L$26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'7.6'!$M$19:$M$26</c:f>
              <c:numCache>
                <c:formatCode>0.0%</c:formatCode>
                <c:ptCount val="8"/>
                <c:pt idx="0">
                  <c:v>0</c:v>
                </c:pt>
                <c:pt idx="1">
                  <c:v>2.2871123151028995E-2</c:v>
                </c:pt>
                <c:pt idx="2">
                  <c:v>0</c:v>
                </c:pt>
                <c:pt idx="3">
                  <c:v>9.201002080835867E-2</c:v>
                </c:pt>
                <c:pt idx="4">
                  <c:v>4.0039170868788269E-2</c:v>
                </c:pt>
                <c:pt idx="5">
                  <c:v>0</c:v>
                </c:pt>
                <c:pt idx="6">
                  <c:v>2.7464931718539986E-2</c:v>
                </c:pt>
                <c:pt idx="7">
                  <c:v>3.8469822977819756E-2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7BE-4123-832D-06FECF190D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5587200"/>
        <c:axId val="165593088"/>
      </c:barChart>
      <c:catAx>
        <c:axId val="16558720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5593088"/>
        <c:crosses val="autoZero"/>
        <c:auto val="1"/>
        <c:lblAlgn val="ctr"/>
        <c:lblOffset val="100"/>
        <c:noMultiLvlLbl val="0"/>
      </c:catAx>
      <c:valAx>
        <c:axId val="165593088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5587200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1430-4313-A28C-8CE7768F31D5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1430-4313-A28C-8CE7768F31D5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1430-4313-A28C-8CE7768F31D5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1430-4313-A28C-8CE7768F31D5}"/>
            </c:ext>
          </c:extLst>
        </c:ser>
        <c:ser>
          <c:idx val="4"/>
          <c:order val="4"/>
          <c:tx>
            <c:strRef>
              <c:f>'4.3'!$A$25</c:f>
              <c:strCache>
                <c:ptCount val="1"/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1430-4313-A28C-8CE7768F31D5}"/>
            </c:ext>
          </c:extLst>
        </c:ser>
        <c:ser>
          <c:idx val="5"/>
          <c:order val="5"/>
          <c:tx>
            <c:strRef>
              <c:f>'4.3'!$A$26</c:f>
              <c:strCache>
                <c:ptCount val="1"/>
              </c:strCache>
            </c:strRef>
          </c:tx>
          <c:spPr>
            <a:solidFill>
              <a:srgbClr val="F0948F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1430-4313-A28C-8CE7768F31D5}"/>
            </c:ext>
          </c:extLst>
        </c:ser>
        <c:ser>
          <c:idx val="6"/>
          <c:order val="6"/>
          <c:tx>
            <c:strRef>
              <c:f>'4.3'!$A$27</c:f>
              <c:strCache>
                <c:ptCount val="1"/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1430-4313-A28C-8CE7768F31D5}"/>
            </c:ext>
          </c:extLst>
        </c:ser>
        <c:ser>
          <c:idx val="7"/>
          <c:order val="7"/>
          <c:tx>
            <c:strRef>
              <c:f>'4.3'!$A$28</c:f>
              <c:strCache>
                <c:ptCount val="1"/>
              </c:strCache>
            </c:strRef>
          </c:tx>
          <c:spPr>
            <a:solidFill>
              <a:srgbClr val="F7C9C7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1430-4313-A28C-8CE7768F31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5650816"/>
        <c:axId val="165652352"/>
      </c:barChart>
      <c:catAx>
        <c:axId val="1656508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5652352"/>
        <c:crosses val="autoZero"/>
        <c:auto val="1"/>
        <c:lblAlgn val="ctr"/>
        <c:lblOffset val="100"/>
        <c:noMultiLvlLbl val="0"/>
      </c:catAx>
      <c:valAx>
        <c:axId val="16565235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5650816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technologií na v</a:t>
            </a:r>
            <a:r>
              <a:rPr lang="en-US" sz="1000">
                <a:solidFill>
                  <a:srgbClr val="233060"/>
                </a:solidFill>
              </a:rPr>
              <a:t>ýrob</a:t>
            </a:r>
            <a:r>
              <a:rPr lang="cs-CZ" sz="1000">
                <a:solidFill>
                  <a:srgbClr val="233060"/>
                </a:solidFill>
              </a:rPr>
              <a:t>ě</a:t>
            </a:r>
            <a:r>
              <a:rPr lang="en-US" sz="1000">
                <a:solidFill>
                  <a:srgbClr val="233060"/>
                </a:solidFill>
              </a:rPr>
              <a:t> elektřiny brutto</a:t>
            </a:r>
          </a:p>
        </c:rich>
      </c:tx>
      <c:layout>
        <c:manualLayout>
          <c:xMode val="edge"/>
          <c:yMode val="edge"/>
          <c:x val="5.5355547673921262E-3"/>
          <c:y val="4.9689440993788817E-2"/>
        </c:manualLayout>
      </c:layout>
      <c:overlay val="0"/>
    </c:title>
    <c:autoTitleDeleted val="0"/>
    <c:plotArea>
      <c:layout/>
      <c:doughnutChart>
        <c:varyColors val="1"/>
        <c:ser>
          <c:idx val="2"/>
          <c:order val="0"/>
          <c:dPt>
            <c:idx val="1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2-9EC2-4D2F-9038-D38118ADCCF5}"/>
              </c:ext>
            </c:extLst>
          </c:dPt>
          <c:dPt>
            <c:idx val="2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3-9EC2-4D2F-9038-D38118ADCCF5}"/>
              </c:ext>
            </c:extLst>
          </c:dPt>
          <c:dPt>
            <c:idx val="3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4-9EC2-4D2F-9038-D38118ADCCF5}"/>
              </c:ext>
            </c:extLst>
          </c:dPt>
          <c:dPt>
            <c:idx val="4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5-9EC2-4D2F-9038-D38118ADCCF5}"/>
              </c:ext>
            </c:extLst>
          </c:dPt>
          <c:dPt>
            <c:idx val="5"/>
            <c:bubble3D val="0"/>
            <c:spPr>
              <a:solidFill>
                <a:srgbClr val="F0948F"/>
              </a:solidFill>
            </c:spPr>
            <c:extLst>
              <c:ext xmlns:c16="http://schemas.microsoft.com/office/drawing/2014/chart" uri="{C3380CC4-5D6E-409C-BE32-E72D297353CC}">
                <c16:uniqueId val="{00000006-9EC2-4D2F-9038-D38118ADCCF5}"/>
              </c:ext>
            </c:extLst>
          </c:dPt>
          <c:dPt>
            <c:idx val="6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7-9EC2-4D2F-9038-D38118ADCCF5}"/>
              </c:ext>
            </c:extLst>
          </c:dPt>
          <c:dPt>
            <c:idx val="7"/>
            <c:bubble3D val="0"/>
            <c:spPr>
              <a:solidFill>
                <a:srgbClr val="F7C9C7"/>
              </a:solidFill>
            </c:spPr>
            <c:extLst>
              <c:ext xmlns:c16="http://schemas.microsoft.com/office/drawing/2014/chart" uri="{C3380CC4-5D6E-409C-BE32-E72D297353CC}">
                <c16:uniqueId val="{00000001-C05E-4F29-A4F3-90E31EE88F27}"/>
              </c:ext>
            </c:extLst>
          </c:dPt>
          <c:cat>
            <c:strRef>
              <c:f>'7.7'!$J$19:$J$26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'7.7'!$K$19:$K$26</c:f>
              <c:numCache>
                <c:formatCode>General</c:formatCode>
                <c:ptCount val="8"/>
                <c:pt idx="0">
                  <c:v>0</c:v>
                </c:pt>
                <c:pt idx="1">
                  <c:v>6576.2740000000013</c:v>
                </c:pt>
                <c:pt idx="2">
                  <c:v>0</c:v>
                </c:pt>
                <c:pt idx="3">
                  <c:v>32126.554000000004</c:v>
                </c:pt>
                <c:pt idx="4">
                  <c:v>20287.656999999985</c:v>
                </c:pt>
                <c:pt idx="5">
                  <c:v>0</c:v>
                </c:pt>
                <c:pt idx="6">
                  <c:v>39609.481999999989</c:v>
                </c:pt>
                <c:pt idx="7">
                  <c:v>10645.545999999995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05E-4F29-A4F3-90E31EE88F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</a:t>
            </a:r>
            <a:r>
              <a:rPr lang="cs-CZ" sz="1000" baseline="0">
                <a:solidFill>
                  <a:srgbClr val="233060"/>
                </a:solidFill>
              </a:rPr>
              <a:t> spotřebě elektřiny </a:t>
            </a:r>
            <a:r>
              <a:rPr lang="cs-CZ" sz="1000">
                <a:solidFill>
                  <a:srgbClr val="233060"/>
                </a:solidFill>
              </a:rPr>
              <a:t>v ČR</a:t>
            </a:r>
          </a:p>
        </c:rich>
      </c:tx>
      <c:layout>
        <c:manualLayout>
          <c:xMode val="edge"/>
          <c:yMode val="edge"/>
          <c:x val="1.0959383753501486E-3"/>
          <c:y val="4.624277456647398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1833536585365854"/>
          <c:y val="0.24277456647398843"/>
          <c:w val="0.61599898373983741"/>
          <c:h val="0.58782273603082846"/>
        </c:manualLayout>
      </c:layout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'7.7'!$H$19:$H$22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'7.7'!$I$19:$I$22</c:f>
              <c:numCache>
                <c:formatCode>0.0%</c:formatCode>
                <c:ptCount val="4"/>
                <c:pt idx="0">
                  <c:v>7.1399082451404647E-3</c:v>
                </c:pt>
                <c:pt idx="1">
                  <c:v>5.6504605827933936E-2</c:v>
                </c:pt>
                <c:pt idx="2">
                  <c:v>4.4018811212684007E-2</c:v>
                </c:pt>
                <c:pt idx="3">
                  <c:v>4.8351968489631691E-2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E9-4FE3-BF27-CAA709A68F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5787520"/>
        <c:axId val="165789056"/>
      </c:barChart>
      <c:catAx>
        <c:axId val="165787520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5789056"/>
        <c:crosses val="autoZero"/>
        <c:auto val="1"/>
        <c:lblAlgn val="ctr"/>
        <c:lblOffset val="100"/>
        <c:noMultiLvlLbl val="0"/>
      </c:catAx>
      <c:valAx>
        <c:axId val="165789056"/>
        <c:scaling>
          <c:orientation val="minMax"/>
          <c:max val="1"/>
        </c:scaling>
        <c:delete val="0"/>
        <c:axPos val="t"/>
        <c:majorGridlines/>
        <c:numFmt formatCode="0%" sourceLinked="0"/>
        <c:majorTickMark val="out"/>
        <c:minorTickMark val="none"/>
        <c:tickLblPos val="high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5787520"/>
        <c:crosses val="autoZero"/>
        <c:crossBetween val="between"/>
        <c:majorUnit val="0.2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 instalovaném výkonu v ČR</a:t>
            </a:r>
          </a:p>
        </c:rich>
      </c:tx>
      <c:layout>
        <c:manualLayout>
          <c:xMode val="edge"/>
          <c:yMode val="edge"/>
          <c:x val="3.5346543220558897E-3"/>
          <c:y val="3.0534351145038167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'7.7'!$H$31:$H$38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'7.7'!$I$31:$I$38</c:f>
              <c:numCache>
                <c:formatCode>0.0%</c:formatCode>
                <c:ptCount val="8"/>
                <c:pt idx="0">
                  <c:v>0</c:v>
                </c:pt>
                <c:pt idx="1">
                  <c:v>5.1043822414794022E-4</c:v>
                </c:pt>
                <c:pt idx="2">
                  <c:v>0</c:v>
                </c:pt>
                <c:pt idx="3">
                  <c:v>3.9496820043567207E-2</c:v>
                </c:pt>
                <c:pt idx="4">
                  <c:v>2.1258597497149125E-2</c:v>
                </c:pt>
                <c:pt idx="5">
                  <c:v>0</c:v>
                </c:pt>
                <c:pt idx="6">
                  <c:v>0.1420317750530587</c:v>
                </c:pt>
                <c:pt idx="7">
                  <c:v>5.2861088912211425E-2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865-450D-9736-63B2399588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6280576"/>
        <c:axId val="166282368"/>
      </c:barChart>
      <c:catAx>
        <c:axId val="16628057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6282368"/>
        <c:crosses val="autoZero"/>
        <c:auto val="1"/>
        <c:lblAlgn val="ctr"/>
        <c:lblOffset val="100"/>
        <c:noMultiLvlLbl val="0"/>
      </c:catAx>
      <c:valAx>
        <c:axId val="166282368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6280576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Výroba elektřiny brutto (GWh)</a:t>
            </a:r>
          </a:p>
        </c:rich>
      </c:tx>
      <c:layout>
        <c:manualLayout>
          <c:xMode val="edge"/>
          <c:yMode val="edge"/>
          <c:x val="4.965132496513253E-3"/>
          <c:y val="3.054353054353054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93337532808399"/>
          <c:y val="0.16035353535353536"/>
          <c:w val="0.75866624671916005"/>
          <c:h val="0.7277553310886644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'7.7'!$J$31</c:f>
              <c:strCache>
                <c:ptCount val="1"/>
                <c:pt idx="0">
                  <c:v>JE</c:v>
                </c:pt>
              </c:strCache>
            </c:strRef>
          </c:tx>
          <c:invertIfNegative val="0"/>
          <c:cat>
            <c:strRef>
              <c:f>'7.7'!$K$30:$M$30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'7.7'!$K$31:$M$31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DB7-46CD-BF98-FAA9847FF457}"/>
            </c:ext>
          </c:extLst>
        </c:ser>
        <c:ser>
          <c:idx val="1"/>
          <c:order val="1"/>
          <c:tx>
            <c:strRef>
              <c:f>'7.7'!$J$32</c:f>
              <c:strCache>
                <c:ptCount val="1"/>
                <c:pt idx="0">
                  <c:v>PE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'7.7'!$K$30:$M$30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'7.7'!$K$32:$M$32</c:f>
              <c:numCache>
                <c:formatCode>#\ ##0.0</c:formatCode>
                <c:ptCount val="3"/>
                <c:pt idx="0">
                  <c:v>2370.7539999999999</c:v>
                </c:pt>
                <c:pt idx="1">
                  <c:v>2045.3020000000001</c:v>
                </c:pt>
                <c:pt idx="2">
                  <c:v>2160.2180000000003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DB7-46CD-BF98-FAA9847FF457}"/>
            </c:ext>
          </c:extLst>
        </c:ser>
        <c:ser>
          <c:idx val="2"/>
          <c:order val="2"/>
          <c:tx>
            <c:strRef>
              <c:f>'7.7'!$J$33</c:f>
              <c:strCache>
                <c:ptCount val="1"/>
                <c:pt idx="0">
                  <c:v>PPE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'7.7'!$K$30:$M$30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'7.7'!$K$33:$M$33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DB7-46CD-BF98-FAA9847FF457}"/>
            </c:ext>
          </c:extLst>
        </c:ser>
        <c:ser>
          <c:idx val="3"/>
          <c:order val="3"/>
          <c:tx>
            <c:strRef>
              <c:f>'7.7'!$J$34</c:f>
              <c:strCache>
                <c:ptCount val="1"/>
                <c:pt idx="0">
                  <c:v>PSE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'7.7'!$K$30:$M$30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'7.7'!$K$34:$M$34</c:f>
              <c:numCache>
                <c:formatCode>#\ ##0.0</c:formatCode>
                <c:ptCount val="3"/>
                <c:pt idx="0">
                  <c:v>8906.470000000003</c:v>
                </c:pt>
                <c:pt idx="1">
                  <c:v>11670.665000000003</c:v>
                </c:pt>
                <c:pt idx="2">
                  <c:v>11549.419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DB7-46CD-BF98-FAA9847FF457}"/>
            </c:ext>
          </c:extLst>
        </c:ser>
        <c:ser>
          <c:idx val="4"/>
          <c:order val="4"/>
          <c:tx>
            <c:strRef>
              <c:f>'7.7'!$J$35</c:f>
              <c:strCache>
                <c:ptCount val="1"/>
                <c:pt idx="0">
                  <c:v>VE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strRef>
              <c:f>'7.7'!$K$30:$M$30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'7.7'!$K$35:$M$35</c:f>
              <c:numCache>
                <c:formatCode>#\ ##0.0</c:formatCode>
                <c:ptCount val="3"/>
                <c:pt idx="0">
                  <c:v>2630.1919999999973</c:v>
                </c:pt>
                <c:pt idx="1">
                  <c:v>7860.940999999998</c:v>
                </c:pt>
                <c:pt idx="2">
                  <c:v>9796.5239999999903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DB7-46CD-BF98-FAA9847FF457}"/>
            </c:ext>
          </c:extLst>
        </c:ser>
        <c:ser>
          <c:idx val="5"/>
          <c:order val="5"/>
          <c:tx>
            <c:strRef>
              <c:f>'7.7'!$J$36</c:f>
              <c:strCache>
                <c:ptCount val="1"/>
                <c:pt idx="0">
                  <c:v>PVE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'7.7'!$K$30:$M$30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'7.7'!$K$36:$M$36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DB7-46CD-BF98-FAA9847FF457}"/>
            </c:ext>
          </c:extLst>
        </c:ser>
        <c:ser>
          <c:idx val="6"/>
          <c:order val="6"/>
          <c:tx>
            <c:strRef>
              <c:f>'7.7'!$J$37</c:f>
              <c:strCache>
                <c:ptCount val="1"/>
                <c:pt idx="0">
                  <c:v>VTE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strRef>
              <c:f>'7.7'!$K$30:$M$30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'7.7'!$K$37:$M$37</c:f>
              <c:numCache>
                <c:formatCode>#\ ##0.0</c:formatCode>
                <c:ptCount val="3"/>
                <c:pt idx="0">
                  <c:v>11152.045</c:v>
                </c:pt>
                <c:pt idx="1">
                  <c:v>11939.082999999999</c:v>
                </c:pt>
                <c:pt idx="2">
                  <c:v>16518.353999999996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DB7-46CD-BF98-FAA9847FF457}"/>
            </c:ext>
          </c:extLst>
        </c:ser>
        <c:ser>
          <c:idx val="7"/>
          <c:order val="7"/>
          <c:tx>
            <c:strRef>
              <c:f>'7.7'!$J$38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'7.7'!$K$30:$M$30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'7.7'!$K$38:$M$38</c:f>
              <c:numCache>
                <c:formatCode>#\ ##0.0</c:formatCode>
                <c:ptCount val="3"/>
                <c:pt idx="0">
                  <c:v>6823.9759999999969</c:v>
                </c:pt>
                <c:pt idx="1">
                  <c:v>2255.73</c:v>
                </c:pt>
                <c:pt idx="2">
                  <c:v>1565.8399999999986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2DB7-46CD-BF98-FAA9847FF4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6352384"/>
        <c:axId val="166353920"/>
      </c:barChart>
      <c:catAx>
        <c:axId val="166352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6353920"/>
        <c:crosses val="autoZero"/>
        <c:auto val="1"/>
        <c:lblAlgn val="ctr"/>
        <c:lblOffset val="100"/>
        <c:noMultiLvlLbl val="0"/>
      </c:catAx>
      <c:valAx>
        <c:axId val="166353920"/>
        <c:scaling>
          <c:orientation val="minMax"/>
          <c:max val="50000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6352384"/>
        <c:crosses val="autoZero"/>
        <c:crossBetween val="between"/>
        <c:majorUnit val="10000"/>
        <c:dispUnits>
          <c:builtInUnit val="thousands"/>
        </c:dispUnits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</a:t>
            </a:r>
            <a:r>
              <a:rPr lang="cs-CZ" sz="1000" baseline="0">
                <a:solidFill>
                  <a:srgbClr val="233060"/>
                </a:solidFill>
              </a:rPr>
              <a:t> výrobě elektřiny brutto </a:t>
            </a:r>
            <a:r>
              <a:rPr lang="cs-CZ" sz="1000">
                <a:solidFill>
                  <a:srgbClr val="233060"/>
                </a:solidFill>
              </a:rPr>
              <a:t>v ČR</a:t>
            </a:r>
          </a:p>
        </c:rich>
      </c:tx>
      <c:layout>
        <c:manualLayout>
          <c:xMode val="edge"/>
          <c:yMode val="edge"/>
          <c:x val="2.2827968155071047E-3"/>
          <c:y val="3.0543530543530543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'7.7'!$L$19:$L$26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'7.7'!$M$19:$M$26</c:f>
              <c:numCache>
                <c:formatCode>0.0%</c:formatCode>
                <c:ptCount val="8"/>
                <c:pt idx="0">
                  <c:v>0</c:v>
                </c:pt>
                <c:pt idx="1">
                  <c:v>6.6417805056141299E-4</c:v>
                </c:pt>
                <c:pt idx="2">
                  <c:v>0</c:v>
                </c:pt>
                <c:pt idx="3">
                  <c:v>3.2028304581403877E-2</c:v>
                </c:pt>
                <c:pt idx="4">
                  <c:v>3.386503974938683E-2</c:v>
                </c:pt>
                <c:pt idx="5">
                  <c:v>0</c:v>
                </c:pt>
                <c:pt idx="6">
                  <c:v>0.16446130282267898</c:v>
                </c:pt>
                <c:pt idx="7">
                  <c:v>4.0919075951434618E-2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B82-4E3D-8D25-22DD741031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6366592"/>
        <c:axId val="166380672"/>
      </c:barChart>
      <c:catAx>
        <c:axId val="16636659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6380672"/>
        <c:crosses val="autoZero"/>
        <c:auto val="1"/>
        <c:lblAlgn val="ctr"/>
        <c:lblOffset val="100"/>
        <c:noMultiLvlLbl val="0"/>
      </c:catAx>
      <c:valAx>
        <c:axId val="166380672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6366592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AE4F-483E-B218-9295C7FE129F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AE4F-483E-B218-9295C7FE129F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AE4F-483E-B218-9295C7FE129F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AE4F-483E-B218-9295C7FE129F}"/>
            </c:ext>
          </c:extLst>
        </c:ser>
        <c:ser>
          <c:idx val="4"/>
          <c:order val="4"/>
          <c:tx>
            <c:strRef>
              <c:f>'4.3'!$A$25</c:f>
              <c:strCache>
                <c:ptCount val="1"/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AE4F-483E-B218-9295C7FE129F}"/>
            </c:ext>
          </c:extLst>
        </c:ser>
        <c:ser>
          <c:idx val="5"/>
          <c:order val="5"/>
          <c:tx>
            <c:strRef>
              <c:f>'4.3'!$A$26</c:f>
              <c:strCache>
                <c:ptCount val="1"/>
              </c:strCache>
            </c:strRef>
          </c:tx>
          <c:spPr>
            <a:solidFill>
              <a:srgbClr val="F0948F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AE4F-483E-B218-9295C7FE129F}"/>
            </c:ext>
          </c:extLst>
        </c:ser>
        <c:ser>
          <c:idx val="6"/>
          <c:order val="6"/>
          <c:tx>
            <c:strRef>
              <c:f>'4.3'!$A$27</c:f>
              <c:strCache>
                <c:ptCount val="1"/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AE4F-483E-B218-9295C7FE129F}"/>
            </c:ext>
          </c:extLst>
        </c:ser>
        <c:ser>
          <c:idx val="7"/>
          <c:order val="7"/>
          <c:tx>
            <c:strRef>
              <c:f>'4.3'!$A$28</c:f>
              <c:strCache>
                <c:ptCount val="1"/>
              </c:strCache>
            </c:strRef>
          </c:tx>
          <c:spPr>
            <a:solidFill>
              <a:srgbClr val="F7C9C7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AE4F-483E-B218-9295C7FE12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6422016"/>
        <c:axId val="166423552"/>
      </c:barChart>
      <c:catAx>
        <c:axId val="1664220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6423552"/>
        <c:crosses val="autoZero"/>
        <c:auto val="1"/>
        <c:lblAlgn val="ctr"/>
        <c:lblOffset val="100"/>
        <c:noMultiLvlLbl val="0"/>
      </c:catAx>
      <c:valAx>
        <c:axId val="16642355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6422016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technologií na v</a:t>
            </a:r>
            <a:r>
              <a:rPr lang="en-US" sz="1000">
                <a:solidFill>
                  <a:srgbClr val="233060"/>
                </a:solidFill>
              </a:rPr>
              <a:t>ýrob</a:t>
            </a:r>
            <a:r>
              <a:rPr lang="cs-CZ" sz="1000">
                <a:solidFill>
                  <a:srgbClr val="233060"/>
                </a:solidFill>
              </a:rPr>
              <a:t>ě</a:t>
            </a:r>
            <a:r>
              <a:rPr lang="en-US" sz="1000">
                <a:solidFill>
                  <a:srgbClr val="233060"/>
                </a:solidFill>
              </a:rPr>
              <a:t> elektřiny brutto</a:t>
            </a:r>
          </a:p>
        </c:rich>
      </c:tx>
      <c:layout>
        <c:manualLayout>
          <c:xMode val="edge"/>
          <c:yMode val="edge"/>
          <c:x val="5.5355547673921262E-3"/>
          <c:y val="4.9689440993788817E-2"/>
        </c:manualLayout>
      </c:layout>
      <c:overlay val="0"/>
    </c:title>
    <c:autoTitleDeleted val="0"/>
    <c:plotArea>
      <c:layout/>
      <c:doughnutChart>
        <c:varyColors val="1"/>
        <c:ser>
          <c:idx val="2"/>
          <c:order val="0"/>
          <c:dPt>
            <c:idx val="1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2-B570-4F2A-B9BD-2473B557D6C6}"/>
              </c:ext>
            </c:extLst>
          </c:dPt>
          <c:dPt>
            <c:idx val="2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3-B570-4F2A-B9BD-2473B557D6C6}"/>
              </c:ext>
            </c:extLst>
          </c:dPt>
          <c:dPt>
            <c:idx val="3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4-B570-4F2A-B9BD-2473B557D6C6}"/>
              </c:ext>
            </c:extLst>
          </c:dPt>
          <c:dPt>
            <c:idx val="4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5-B570-4F2A-B9BD-2473B557D6C6}"/>
              </c:ext>
            </c:extLst>
          </c:dPt>
          <c:dPt>
            <c:idx val="5"/>
            <c:bubble3D val="0"/>
            <c:spPr>
              <a:solidFill>
                <a:srgbClr val="F0948F"/>
              </a:solidFill>
            </c:spPr>
            <c:extLst>
              <c:ext xmlns:c16="http://schemas.microsoft.com/office/drawing/2014/chart" uri="{C3380CC4-5D6E-409C-BE32-E72D297353CC}">
                <c16:uniqueId val="{00000006-B570-4F2A-B9BD-2473B557D6C6}"/>
              </c:ext>
            </c:extLst>
          </c:dPt>
          <c:dPt>
            <c:idx val="6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7-B570-4F2A-B9BD-2473B557D6C6}"/>
              </c:ext>
            </c:extLst>
          </c:dPt>
          <c:dPt>
            <c:idx val="7"/>
            <c:bubble3D val="0"/>
            <c:spPr>
              <a:solidFill>
                <a:srgbClr val="F7C9C7"/>
              </a:solidFill>
            </c:spPr>
            <c:extLst>
              <c:ext xmlns:c16="http://schemas.microsoft.com/office/drawing/2014/chart" uri="{C3380CC4-5D6E-409C-BE32-E72D297353CC}">
                <c16:uniqueId val="{00000001-CCE2-4887-A464-143295D7ADA5}"/>
              </c:ext>
            </c:extLst>
          </c:dPt>
          <c:cat>
            <c:strRef>
              <c:f>'7.8'!$J$19:$J$26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'7.8'!$K$19:$K$26</c:f>
              <c:numCache>
                <c:formatCode>General</c:formatCode>
                <c:ptCount val="8"/>
                <c:pt idx="0">
                  <c:v>0</c:v>
                </c:pt>
                <c:pt idx="1">
                  <c:v>734652.66399999999</c:v>
                </c:pt>
                <c:pt idx="2">
                  <c:v>0</c:v>
                </c:pt>
                <c:pt idx="3">
                  <c:v>120412.55899999998</c:v>
                </c:pt>
                <c:pt idx="4">
                  <c:v>14544.203000000003</c:v>
                </c:pt>
                <c:pt idx="5">
                  <c:v>0</c:v>
                </c:pt>
                <c:pt idx="6">
                  <c:v>25723.847000000002</c:v>
                </c:pt>
                <c:pt idx="7">
                  <c:v>7348.1029999999855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CE2-4887-A464-143295D7AD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'4.6'!$A$22</c:f>
              <c:strCache>
                <c:ptCount val="1"/>
              </c:strCache>
            </c:strRef>
          </c:tx>
          <c:spPr>
            <a:pattFill prst="ltUpDiag">
              <a:fgClr>
                <a:schemeClr val="accent1"/>
              </a:fgClr>
              <a:bgClr>
                <a:schemeClr val="bg1"/>
              </a:bgClr>
            </a:patt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7F4D-4833-AF88-AAEC5F470AEE}"/>
            </c:ext>
          </c:extLst>
        </c:ser>
        <c:ser>
          <c:idx val="1"/>
          <c:order val="1"/>
          <c:tx>
            <c:strRef>
              <c:f>'4.6'!$A$23</c:f>
              <c:strCache>
                <c:ptCount val="1"/>
              </c:strCache>
            </c:strRef>
          </c:tx>
          <c:spPr>
            <a:pattFill prst="ltUpDiag">
              <a:fgClr>
                <a:schemeClr val="accent5"/>
              </a:fgClr>
              <a:bgClr>
                <a:schemeClr val="bg1"/>
              </a:bgClr>
            </a:patt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7F4D-4833-AF88-AAEC5F470AEE}"/>
            </c:ext>
          </c:extLst>
        </c:ser>
        <c:ser>
          <c:idx val="2"/>
          <c:order val="2"/>
          <c:tx>
            <c:strRef>
              <c:f>'4.6'!$A$24</c:f>
              <c:strCache>
                <c:ptCount val="1"/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7F4D-4833-AF88-AAEC5F470AEE}"/>
            </c:ext>
          </c:extLst>
        </c:ser>
        <c:ser>
          <c:idx val="3"/>
          <c:order val="3"/>
          <c:tx>
            <c:strRef>
              <c:f>'4.6'!$A$25</c:f>
              <c:strCache>
                <c:ptCount val="1"/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7F4D-4833-AF88-AAEC5F470AEE}"/>
            </c:ext>
          </c:extLst>
        </c:ser>
        <c:ser>
          <c:idx val="4"/>
          <c:order val="4"/>
          <c:tx>
            <c:strRef>
              <c:f>'4.6'!$A$26</c:f>
              <c:strCache>
                <c:ptCount val="1"/>
              </c:strCache>
            </c:strRef>
          </c:tx>
          <c:spPr>
            <a:solidFill>
              <a:srgbClr val="D0D0D0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7F4D-4833-AF88-AAEC5F470AEE}"/>
            </c:ext>
          </c:extLst>
        </c:ser>
        <c:ser>
          <c:idx val="5"/>
          <c:order val="5"/>
          <c:tx>
            <c:strRef>
              <c:f>'4.6'!$A$27</c:f>
              <c:strCache>
                <c:ptCount val="1"/>
              </c:strCache>
            </c:strRef>
          </c:tx>
          <c:spPr>
            <a:solidFill>
              <a:srgbClr val="F7C9C7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7F4D-4833-AF88-AAEC5F470AEE}"/>
            </c:ext>
          </c:extLst>
        </c:ser>
        <c:ser>
          <c:idx val="6"/>
          <c:order val="6"/>
          <c:tx>
            <c:strRef>
              <c:f>'4.6'!$A$28</c:f>
              <c:strCache>
                <c:ptCount val="1"/>
              </c:strCache>
            </c:strRef>
          </c:tx>
          <c:spPr>
            <a:solidFill>
              <a:srgbClr val="646363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7F4D-4833-AF88-AAEC5F470AEE}"/>
            </c:ext>
          </c:extLst>
        </c:ser>
        <c:ser>
          <c:idx val="7"/>
          <c:order val="7"/>
          <c:tx>
            <c:strRef>
              <c:f>'4.6'!$A$29</c:f>
              <c:strCache>
                <c:ptCount val="1"/>
              </c:strCache>
            </c:strRef>
          </c:tx>
          <c:spPr>
            <a:solidFill>
              <a:srgbClr val="F0948F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'4.6'!$B$29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7F4D-4833-AF88-AAEC5F470AEE}"/>
            </c:ext>
          </c:extLst>
        </c:ser>
        <c:ser>
          <c:idx val="8"/>
          <c:order val="8"/>
          <c:tx>
            <c:strRef>
              <c:f>'4.6'!$A$30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'4.6'!$B$30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8-7F4D-4833-AF88-AAEC5F470AEE}"/>
            </c:ext>
          </c:extLst>
        </c:ser>
        <c:ser>
          <c:idx val="9"/>
          <c:order val="9"/>
          <c:tx>
            <c:strRef>
              <c:f>'4.6'!$A$31</c:f>
              <c:strCache>
                <c:ptCount val="1"/>
              </c:strCache>
            </c:strRef>
          </c:tx>
          <c:spPr>
            <a:solidFill>
              <a:srgbClr val="9D9D9C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'4.6'!$B$31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9-7F4D-4833-AF88-AAEC5F470AEE}"/>
            </c:ext>
          </c:extLst>
        </c:ser>
        <c:ser>
          <c:idx val="10"/>
          <c:order val="10"/>
          <c:tx>
            <c:strRef>
              <c:f>'4.6'!$A$32</c:f>
              <c:strCache>
                <c:ptCount val="1"/>
              </c:strCache>
            </c:strRef>
          </c:tx>
          <c:spPr>
            <a:solidFill>
              <a:schemeClr val="tx1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'4.6'!$B$32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A-7F4D-4833-AF88-AAEC5F470AEE}"/>
            </c:ext>
          </c:extLst>
        </c:ser>
        <c:ser>
          <c:idx val="11"/>
          <c:order val="11"/>
          <c:tx>
            <c:strRef>
              <c:f>'4.6'!$A$33</c:f>
              <c:strCache>
                <c:ptCount val="1"/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'4.6'!$B$33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B-7F4D-4833-AF88-AAEC5F470A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9399296"/>
        <c:axId val="159409280"/>
      </c:barChart>
      <c:catAx>
        <c:axId val="15939929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59409280"/>
        <c:crosses val="autoZero"/>
        <c:auto val="1"/>
        <c:lblAlgn val="ctr"/>
        <c:lblOffset val="100"/>
        <c:noMultiLvlLbl val="0"/>
      </c:catAx>
      <c:valAx>
        <c:axId val="159409280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59399296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</a:t>
            </a:r>
            <a:r>
              <a:rPr lang="cs-CZ" sz="1000" baseline="0">
                <a:solidFill>
                  <a:srgbClr val="233060"/>
                </a:solidFill>
              </a:rPr>
              <a:t> spotřebě elektřiny </a:t>
            </a:r>
            <a:r>
              <a:rPr lang="cs-CZ" sz="1000">
                <a:solidFill>
                  <a:srgbClr val="233060"/>
                </a:solidFill>
              </a:rPr>
              <a:t>v ČR</a:t>
            </a:r>
          </a:p>
        </c:rich>
      </c:tx>
      <c:layout>
        <c:manualLayout>
          <c:xMode val="edge"/>
          <c:yMode val="edge"/>
          <c:x val="1.0959383753501486E-3"/>
          <c:y val="4.624277456647398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1833536585365854"/>
          <c:y val="0.24277456647398843"/>
          <c:w val="0.60309247967479673"/>
          <c:h val="0.58782273603082846"/>
        </c:manualLayout>
      </c:layout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'7.8'!$H$19:$H$22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'7.8'!$I$19:$I$22</c:f>
              <c:numCache>
                <c:formatCode>0.0%</c:formatCode>
                <c:ptCount val="4"/>
                <c:pt idx="0">
                  <c:v>0.18109713933619576</c:v>
                </c:pt>
                <c:pt idx="1">
                  <c:v>0.10724597275795104</c:v>
                </c:pt>
                <c:pt idx="2">
                  <c:v>8.3893731934741325E-2</c:v>
                </c:pt>
                <c:pt idx="3">
                  <c:v>8.9289192664598324E-2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96-443C-8A4E-3D4E982C48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0713728"/>
        <c:axId val="160719616"/>
      </c:barChart>
      <c:catAx>
        <c:axId val="160713728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0719616"/>
        <c:crosses val="autoZero"/>
        <c:auto val="1"/>
        <c:lblAlgn val="ctr"/>
        <c:lblOffset val="100"/>
        <c:noMultiLvlLbl val="0"/>
      </c:catAx>
      <c:valAx>
        <c:axId val="160719616"/>
        <c:scaling>
          <c:orientation val="minMax"/>
          <c:max val="1"/>
        </c:scaling>
        <c:delete val="0"/>
        <c:axPos val="t"/>
        <c:majorGridlines/>
        <c:numFmt formatCode="0%" sourceLinked="0"/>
        <c:majorTickMark val="out"/>
        <c:minorTickMark val="none"/>
        <c:tickLblPos val="high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0713728"/>
        <c:crosses val="autoZero"/>
        <c:crossBetween val="between"/>
        <c:majorUnit val="0.2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 instalovaném výkonu v ČR</a:t>
            </a:r>
          </a:p>
        </c:rich>
      </c:tx>
      <c:layout>
        <c:manualLayout>
          <c:xMode val="edge"/>
          <c:yMode val="edge"/>
          <c:x val="3.5346543220558897E-3"/>
          <c:y val="3.0534351145038167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'7.8'!$H$31:$H$38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'7.8'!$I$31:$I$38</c:f>
              <c:numCache>
                <c:formatCode>0.0%</c:formatCode>
                <c:ptCount val="8"/>
                <c:pt idx="0">
                  <c:v>0</c:v>
                </c:pt>
                <c:pt idx="1">
                  <c:v>0.13683671667131359</c:v>
                </c:pt>
                <c:pt idx="2">
                  <c:v>0</c:v>
                </c:pt>
                <c:pt idx="3">
                  <c:v>9.1930077688317985E-2</c:v>
                </c:pt>
                <c:pt idx="4">
                  <c:v>1.6427087792597311E-2</c:v>
                </c:pt>
                <c:pt idx="5">
                  <c:v>0</c:v>
                </c:pt>
                <c:pt idx="6">
                  <c:v>8.3000212176598698E-2</c:v>
                </c:pt>
                <c:pt idx="7">
                  <c:v>3.0542598888901623E-2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824-4B44-BDE0-8822C6D59F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0748288"/>
        <c:axId val="160749824"/>
      </c:barChart>
      <c:catAx>
        <c:axId val="16074828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0749824"/>
        <c:crosses val="autoZero"/>
        <c:auto val="1"/>
        <c:lblAlgn val="ctr"/>
        <c:lblOffset val="100"/>
        <c:noMultiLvlLbl val="0"/>
      </c:catAx>
      <c:valAx>
        <c:axId val="160749824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0748288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Výroba elektřiny brutto (GWh)</a:t>
            </a:r>
          </a:p>
        </c:rich>
      </c:tx>
      <c:layout>
        <c:manualLayout>
          <c:xMode val="edge"/>
          <c:yMode val="edge"/>
          <c:x val="4.965132496513253E-3"/>
          <c:y val="3.054353054353054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5728558123782915"/>
          <c:y val="0.16035353535353536"/>
          <c:w val="0.74056388112776228"/>
          <c:h val="0.7277553310886644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'7.8'!$J$31</c:f>
              <c:strCache>
                <c:ptCount val="1"/>
                <c:pt idx="0">
                  <c:v>JE</c:v>
                </c:pt>
              </c:strCache>
            </c:strRef>
          </c:tx>
          <c:invertIfNegative val="0"/>
          <c:cat>
            <c:strRef>
              <c:f>'7.8'!$K$30:$M$30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'7.8'!$K$31:$M$31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31D-4C3A-AFE1-3AD15151D287}"/>
            </c:ext>
          </c:extLst>
        </c:ser>
        <c:ser>
          <c:idx val="1"/>
          <c:order val="1"/>
          <c:tx>
            <c:strRef>
              <c:f>'7.8'!$J$32</c:f>
              <c:strCache>
                <c:ptCount val="1"/>
                <c:pt idx="0">
                  <c:v>PE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'7.8'!$K$30:$M$30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'7.8'!$K$32:$M$32</c:f>
              <c:numCache>
                <c:formatCode>#\ ##0.0</c:formatCode>
                <c:ptCount val="3"/>
                <c:pt idx="0">
                  <c:v>225274.72299999997</c:v>
                </c:pt>
                <c:pt idx="1">
                  <c:v>248578.413</c:v>
                </c:pt>
                <c:pt idx="2">
                  <c:v>260799.52800000002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31D-4C3A-AFE1-3AD15151D287}"/>
            </c:ext>
          </c:extLst>
        </c:ser>
        <c:ser>
          <c:idx val="2"/>
          <c:order val="2"/>
          <c:tx>
            <c:strRef>
              <c:f>'7.8'!$J$33</c:f>
              <c:strCache>
                <c:ptCount val="1"/>
                <c:pt idx="0">
                  <c:v>PPE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'7.8'!$K$30:$M$30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'7.8'!$K$33:$M$33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31D-4C3A-AFE1-3AD15151D287}"/>
            </c:ext>
          </c:extLst>
        </c:ser>
        <c:ser>
          <c:idx val="3"/>
          <c:order val="3"/>
          <c:tx>
            <c:strRef>
              <c:f>'7.8'!$J$34</c:f>
              <c:strCache>
                <c:ptCount val="1"/>
                <c:pt idx="0">
                  <c:v>PSE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'7.8'!$K$30:$M$30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'7.8'!$K$34:$M$34</c:f>
              <c:numCache>
                <c:formatCode>#\ ##0.0</c:formatCode>
                <c:ptCount val="3"/>
                <c:pt idx="0">
                  <c:v>37982.859999999986</c:v>
                </c:pt>
                <c:pt idx="1">
                  <c:v>39963.073999999986</c:v>
                </c:pt>
                <c:pt idx="2">
                  <c:v>42466.625000000007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31D-4C3A-AFE1-3AD15151D287}"/>
            </c:ext>
          </c:extLst>
        </c:ser>
        <c:ser>
          <c:idx val="4"/>
          <c:order val="4"/>
          <c:tx>
            <c:strRef>
              <c:f>'7.8'!$J$35</c:f>
              <c:strCache>
                <c:ptCount val="1"/>
                <c:pt idx="0">
                  <c:v>VE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strRef>
              <c:f>'7.8'!$K$30:$M$30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'7.8'!$K$35:$M$35</c:f>
              <c:numCache>
                <c:formatCode>#\ ##0.0</c:formatCode>
                <c:ptCount val="3"/>
                <c:pt idx="0">
                  <c:v>5080.9980000000005</c:v>
                </c:pt>
                <c:pt idx="1">
                  <c:v>4734.1330000000016</c:v>
                </c:pt>
                <c:pt idx="2">
                  <c:v>4729.0720000000019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31D-4C3A-AFE1-3AD15151D287}"/>
            </c:ext>
          </c:extLst>
        </c:ser>
        <c:ser>
          <c:idx val="5"/>
          <c:order val="5"/>
          <c:tx>
            <c:strRef>
              <c:f>'7.8'!$J$36</c:f>
              <c:strCache>
                <c:ptCount val="1"/>
                <c:pt idx="0">
                  <c:v>PVE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'7.8'!$K$30:$M$30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'7.8'!$K$36:$M$36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31D-4C3A-AFE1-3AD15151D287}"/>
            </c:ext>
          </c:extLst>
        </c:ser>
        <c:ser>
          <c:idx val="6"/>
          <c:order val="6"/>
          <c:tx>
            <c:strRef>
              <c:f>'7.8'!$J$37</c:f>
              <c:strCache>
                <c:ptCount val="1"/>
                <c:pt idx="0">
                  <c:v>VTE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strRef>
              <c:f>'7.8'!$K$30:$M$30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'7.8'!$K$37:$M$37</c:f>
              <c:numCache>
                <c:formatCode>#\ ##0.0</c:formatCode>
                <c:ptCount val="3"/>
                <c:pt idx="0">
                  <c:v>7375.616</c:v>
                </c:pt>
                <c:pt idx="1">
                  <c:v>7791.947000000001</c:v>
                </c:pt>
                <c:pt idx="2">
                  <c:v>10556.284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31D-4C3A-AFE1-3AD15151D287}"/>
            </c:ext>
          </c:extLst>
        </c:ser>
        <c:ser>
          <c:idx val="7"/>
          <c:order val="7"/>
          <c:tx>
            <c:strRef>
              <c:f>'7.8'!$J$38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'7.8'!$K$30:$M$30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'7.8'!$K$38:$M$38</c:f>
              <c:numCache>
                <c:formatCode>#\ ##0.0</c:formatCode>
                <c:ptCount val="3"/>
                <c:pt idx="0">
                  <c:v>4518.9609999999893</c:v>
                </c:pt>
                <c:pt idx="1">
                  <c:v>1828.5669999999968</c:v>
                </c:pt>
                <c:pt idx="2">
                  <c:v>1000.575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31D-4C3A-AFE1-3AD15151D2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4252288"/>
        <c:axId val="164262272"/>
      </c:barChart>
      <c:catAx>
        <c:axId val="1642522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4262272"/>
        <c:crosses val="autoZero"/>
        <c:auto val="1"/>
        <c:lblAlgn val="ctr"/>
        <c:lblOffset val="100"/>
        <c:noMultiLvlLbl val="0"/>
      </c:catAx>
      <c:valAx>
        <c:axId val="164262272"/>
        <c:scaling>
          <c:orientation val="minMax"/>
          <c:max val="350000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4252288"/>
        <c:crosses val="autoZero"/>
        <c:crossBetween val="between"/>
        <c:majorUnit val="50000"/>
        <c:dispUnits>
          <c:builtInUnit val="thousands"/>
        </c:dispUnits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</a:t>
            </a:r>
            <a:r>
              <a:rPr lang="cs-CZ" sz="1000" baseline="0">
                <a:solidFill>
                  <a:srgbClr val="233060"/>
                </a:solidFill>
              </a:rPr>
              <a:t> výrobě elektřiny brutto </a:t>
            </a:r>
            <a:r>
              <a:rPr lang="cs-CZ" sz="1000">
                <a:solidFill>
                  <a:srgbClr val="233060"/>
                </a:solidFill>
              </a:rPr>
              <a:t>v ČR</a:t>
            </a:r>
          </a:p>
        </c:rich>
      </c:tx>
      <c:layout>
        <c:manualLayout>
          <c:xMode val="edge"/>
          <c:yMode val="edge"/>
          <c:x val="2.2827968155071047E-3"/>
          <c:y val="3.0543530543530543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'7.8'!$L$19:$L$26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'7.8'!$M$19:$M$26</c:f>
              <c:numCache>
                <c:formatCode>0.0%</c:formatCode>
                <c:ptCount val="8"/>
                <c:pt idx="0">
                  <c:v>0</c:v>
                </c:pt>
                <c:pt idx="1">
                  <c:v>7.4197056603065609E-2</c:v>
                </c:pt>
                <c:pt idx="2">
                  <c:v>0</c:v>
                </c:pt>
                <c:pt idx="3">
                  <c:v>0.12004431334522414</c:v>
                </c:pt>
                <c:pt idx="4">
                  <c:v>2.4277816443670736E-2</c:v>
                </c:pt>
                <c:pt idx="5">
                  <c:v>0</c:v>
                </c:pt>
                <c:pt idx="6">
                  <c:v>0.10680718801703247</c:v>
                </c:pt>
                <c:pt idx="7">
                  <c:v>2.8244449345854513E-2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5E9-47F8-AFDB-35B8923819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4291328"/>
        <c:axId val="164292864"/>
      </c:barChart>
      <c:catAx>
        <c:axId val="16429132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4292864"/>
        <c:crosses val="autoZero"/>
        <c:auto val="1"/>
        <c:lblAlgn val="ctr"/>
        <c:lblOffset val="100"/>
        <c:noMultiLvlLbl val="0"/>
      </c:catAx>
      <c:valAx>
        <c:axId val="164292864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4291328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5574-483E-B095-A1A140FAB250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5574-483E-B095-A1A140FAB250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5574-483E-B095-A1A140FAB250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5574-483E-B095-A1A140FAB250}"/>
            </c:ext>
          </c:extLst>
        </c:ser>
        <c:ser>
          <c:idx val="4"/>
          <c:order val="4"/>
          <c:tx>
            <c:strRef>
              <c:f>'4.3'!$A$25</c:f>
              <c:strCache>
                <c:ptCount val="1"/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5574-483E-B095-A1A140FAB250}"/>
            </c:ext>
          </c:extLst>
        </c:ser>
        <c:ser>
          <c:idx val="5"/>
          <c:order val="5"/>
          <c:tx>
            <c:strRef>
              <c:f>'4.3'!$A$26</c:f>
              <c:strCache>
                <c:ptCount val="1"/>
              </c:strCache>
            </c:strRef>
          </c:tx>
          <c:spPr>
            <a:solidFill>
              <a:srgbClr val="F0948F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5574-483E-B095-A1A140FAB250}"/>
            </c:ext>
          </c:extLst>
        </c:ser>
        <c:ser>
          <c:idx val="6"/>
          <c:order val="6"/>
          <c:tx>
            <c:strRef>
              <c:f>'4.3'!$A$27</c:f>
              <c:strCache>
                <c:ptCount val="1"/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5574-483E-B095-A1A140FAB250}"/>
            </c:ext>
          </c:extLst>
        </c:ser>
        <c:ser>
          <c:idx val="7"/>
          <c:order val="7"/>
          <c:tx>
            <c:strRef>
              <c:f>'4.3'!$A$28</c:f>
              <c:strCache>
                <c:ptCount val="1"/>
              </c:strCache>
            </c:strRef>
          </c:tx>
          <c:spPr>
            <a:solidFill>
              <a:srgbClr val="F7C9C7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5574-483E-B095-A1A140FAB2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5071488"/>
        <c:axId val="166134144"/>
      </c:barChart>
      <c:catAx>
        <c:axId val="1650714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6134144"/>
        <c:crosses val="autoZero"/>
        <c:auto val="1"/>
        <c:lblAlgn val="ctr"/>
        <c:lblOffset val="100"/>
        <c:noMultiLvlLbl val="0"/>
      </c:catAx>
      <c:valAx>
        <c:axId val="16613414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5071488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technologií na v</a:t>
            </a:r>
            <a:r>
              <a:rPr lang="en-US" sz="1000">
                <a:solidFill>
                  <a:srgbClr val="233060"/>
                </a:solidFill>
              </a:rPr>
              <a:t>ýrob</a:t>
            </a:r>
            <a:r>
              <a:rPr lang="cs-CZ" sz="1000">
                <a:solidFill>
                  <a:srgbClr val="233060"/>
                </a:solidFill>
              </a:rPr>
              <a:t>ě</a:t>
            </a:r>
            <a:r>
              <a:rPr lang="en-US" sz="1000">
                <a:solidFill>
                  <a:srgbClr val="233060"/>
                </a:solidFill>
              </a:rPr>
              <a:t> elektřiny brutto</a:t>
            </a:r>
          </a:p>
        </c:rich>
      </c:tx>
      <c:layout>
        <c:manualLayout>
          <c:xMode val="edge"/>
          <c:yMode val="edge"/>
          <c:x val="5.5355547673921262E-3"/>
          <c:y val="4.9689440993788817E-2"/>
        </c:manualLayout>
      </c:layout>
      <c:overlay val="0"/>
    </c:title>
    <c:autoTitleDeleted val="0"/>
    <c:plotArea>
      <c:layout/>
      <c:doughnutChart>
        <c:varyColors val="1"/>
        <c:ser>
          <c:idx val="2"/>
          <c:order val="0"/>
          <c:dPt>
            <c:idx val="1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2-C7D9-43ED-9D14-83B747EDF0FF}"/>
              </c:ext>
            </c:extLst>
          </c:dPt>
          <c:dPt>
            <c:idx val="2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3-C7D9-43ED-9D14-83B747EDF0FF}"/>
              </c:ext>
            </c:extLst>
          </c:dPt>
          <c:dPt>
            <c:idx val="3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4-C7D9-43ED-9D14-83B747EDF0FF}"/>
              </c:ext>
            </c:extLst>
          </c:dPt>
          <c:dPt>
            <c:idx val="4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5-C7D9-43ED-9D14-83B747EDF0FF}"/>
              </c:ext>
            </c:extLst>
          </c:dPt>
          <c:dPt>
            <c:idx val="5"/>
            <c:bubble3D val="0"/>
            <c:spPr>
              <a:solidFill>
                <a:srgbClr val="F0948F"/>
              </a:solidFill>
            </c:spPr>
            <c:extLst>
              <c:ext xmlns:c16="http://schemas.microsoft.com/office/drawing/2014/chart" uri="{C3380CC4-5D6E-409C-BE32-E72D297353CC}">
                <c16:uniqueId val="{00000006-C7D9-43ED-9D14-83B747EDF0FF}"/>
              </c:ext>
            </c:extLst>
          </c:dPt>
          <c:dPt>
            <c:idx val="6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7-C7D9-43ED-9D14-83B747EDF0FF}"/>
              </c:ext>
            </c:extLst>
          </c:dPt>
          <c:dPt>
            <c:idx val="7"/>
            <c:bubble3D val="0"/>
            <c:spPr>
              <a:solidFill>
                <a:srgbClr val="F7C9C7"/>
              </a:solidFill>
            </c:spPr>
            <c:extLst>
              <c:ext xmlns:c16="http://schemas.microsoft.com/office/drawing/2014/chart" uri="{C3380CC4-5D6E-409C-BE32-E72D297353CC}">
                <c16:uniqueId val="{00000001-4ADF-46CC-99A7-F5AA9CDD8BDA}"/>
              </c:ext>
            </c:extLst>
          </c:dPt>
          <c:cat>
            <c:strRef>
              <c:f>'7.9'!$J$19:$J$26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'7.9'!$K$19:$K$26</c:f>
              <c:numCache>
                <c:formatCode>General</c:formatCode>
                <c:ptCount val="8"/>
                <c:pt idx="0">
                  <c:v>0</c:v>
                </c:pt>
                <c:pt idx="1">
                  <c:v>58223.158000000003</c:v>
                </c:pt>
                <c:pt idx="2">
                  <c:v>0</c:v>
                </c:pt>
                <c:pt idx="3">
                  <c:v>81194.791000000012</c:v>
                </c:pt>
                <c:pt idx="4">
                  <c:v>7906.2100000000037</c:v>
                </c:pt>
                <c:pt idx="5">
                  <c:v>183161.19</c:v>
                </c:pt>
                <c:pt idx="6">
                  <c:v>29153.258999999995</c:v>
                </c:pt>
                <c:pt idx="7">
                  <c:v>14339.635000000009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ADF-46CC-99A7-F5AA9CDD8B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</a:t>
            </a:r>
            <a:r>
              <a:rPr lang="cs-CZ" sz="1000" baseline="0">
                <a:solidFill>
                  <a:srgbClr val="233060"/>
                </a:solidFill>
              </a:rPr>
              <a:t> spotřebě elektřiny </a:t>
            </a:r>
            <a:r>
              <a:rPr lang="cs-CZ" sz="1000">
                <a:solidFill>
                  <a:srgbClr val="233060"/>
                </a:solidFill>
              </a:rPr>
              <a:t>v ČR</a:t>
            </a:r>
          </a:p>
        </c:rich>
      </c:tx>
      <c:layout>
        <c:manualLayout>
          <c:xMode val="edge"/>
          <c:yMode val="edge"/>
          <c:x val="1.0959383753501486E-3"/>
          <c:y val="4.624277456647398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1833536585365854"/>
          <c:y val="0.24277456647398843"/>
          <c:w val="0.607394647696477"/>
          <c:h val="0.58782273603082846"/>
        </c:manualLayout>
      </c:layout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'7.9'!$H$19:$H$22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'7.9'!$I$19:$I$22</c:f>
              <c:numCache>
                <c:formatCode>0.0%</c:formatCode>
                <c:ptCount val="4"/>
                <c:pt idx="0">
                  <c:v>4.9950802881837959E-2</c:v>
                </c:pt>
                <c:pt idx="1">
                  <c:v>6.7021656501887211E-2</c:v>
                </c:pt>
                <c:pt idx="2">
                  <c:v>5.0244838520163662E-2</c:v>
                </c:pt>
                <c:pt idx="3">
                  <c:v>5.2336414179961772E-2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7A-41B3-BAA5-7D5DAC27F8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6241024"/>
        <c:axId val="166242560"/>
      </c:barChart>
      <c:catAx>
        <c:axId val="166241024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6242560"/>
        <c:crosses val="autoZero"/>
        <c:auto val="1"/>
        <c:lblAlgn val="ctr"/>
        <c:lblOffset val="100"/>
        <c:noMultiLvlLbl val="0"/>
      </c:catAx>
      <c:valAx>
        <c:axId val="166242560"/>
        <c:scaling>
          <c:orientation val="minMax"/>
          <c:max val="1"/>
        </c:scaling>
        <c:delete val="0"/>
        <c:axPos val="t"/>
        <c:majorGridlines/>
        <c:numFmt formatCode="0%" sourceLinked="0"/>
        <c:majorTickMark val="out"/>
        <c:minorTickMark val="none"/>
        <c:tickLblPos val="high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6241024"/>
        <c:crosses val="autoZero"/>
        <c:crossBetween val="between"/>
        <c:majorUnit val="0.2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 instalovaném výkonu v ČR</a:t>
            </a:r>
          </a:p>
        </c:rich>
      </c:tx>
      <c:layout>
        <c:manualLayout>
          <c:xMode val="edge"/>
          <c:yMode val="edge"/>
          <c:x val="3.5346543220558897E-3"/>
          <c:y val="3.0534351145038167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'7.9'!$H$31:$H$38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'7.9'!$I$31:$I$38</c:f>
              <c:numCache>
                <c:formatCode>0.0%</c:formatCode>
                <c:ptCount val="8"/>
                <c:pt idx="0">
                  <c:v>0</c:v>
                </c:pt>
                <c:pt idx="1">
                  <c:v>1.0602651766163764E-2</c:v>
                </c:pt>
                <c:pt idx="2">
                  <c:v>0</c:v>
                </c:pt>
                <c:pt idx="3">
                  <c:v>0.11738762317445614</c:v>
                </c:pt>
                <c:pt idx="4">
                  <c:v>1.0839686507548182E-2</c:v>
                </c:pt>
                <c:pt idx="5">
                  <c:v>0.55484421681604779</c:v>
                </c:pt>
                <c:pt idx="6">
                  <c:v>0.13411548368958148</c:v>
                </c:pt>
                <c:pt idx="7">
                  <c:v>5.3902787886711975E-2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09-4FEC-BC63-394826A0E3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6263040"/>
        <c:axId val="166723584"/>
      </c:barChart>
      <c:catAx>
        <c:axId val="16626304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6723584"/>
        <c:crosses val="autoZero"/>
        <c:auto val="1"/>
        <c:lblAlgn val="ctr"/>
        <c:lblOffset val="100"/>
        <c:noMultiLvlLbl val="0"/>
      </c:catAx>
      <c:valAx>
        <c:axId val="166723584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6263040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Výroba elektřiny brutto (GWh)</a:t>
            </a:r>
          </a:p>
        </c:rich>
      </c:tx>
      <c:layout>
        <c:manualLayout>
          <c:xMode val="edge"/>
          <c:yMode val="edge"/>
          <c:x val="4.965132496513253E-3"/>
          <c:y val="3.054353054353054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5540567389235707"/>
          <c:y val="0.16035353535353536"/>
          <c:w val="0.74897679622716484"/>
          <c:h val="0.7277553310886644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'7.9'!$J$31</c:f>
              <c:strCache>
                <c:ptCount val="1"/>
                <c:pt idx="0">
                  <c:v>JE</c:v>
                </c:pt>
              </c:strCache>
            </c:strRef>
          </c:tx>
          <c:invertIfNegative val="0"/>
          <c:cat>
            <c:strRef>
              <c:f>'7.9'!$K$30:$M$30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'7.9'!$K$31:$M$31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92-464A-8783-00AB8DD08A3F}"/>
            </c:ext>
          </c:extLst>
        </c:ser>
        <c:ser>
          <c:idx val="1"/>
          <c:order val="1"/>
          <c:tx>
            <c:strRef>
              <c:f>'7.9'!$J$32</c:f>
              <c:strCache>
                <c:ptCount val="1"/>
                <c:pt idx="0">
                  <c:v>PE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'7.9'!$K$30:$M$30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'7.9'!$K$32:$M$32</c:f>
              <c:numCache>
                <c:formatCode>#\ ##0.0</c:formatCode>
                <c:ptCount val="3"/>
                <c:pt idx="0">
                  <c:v>17372.013000000003</c:v>
                </c:pt>
                <c:pt idx="1">
                  <c:v>21432.613000000001</c:v>
                </c:pt>
                <c:pt idx="2">
                  <c:v>19418.531999999999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792-464A-8783-00AB8DD08A3F}"/>
            </c:ext>
          </c:extLst>
        </c:ser>
        <c:ser>
          <c:idx val="2"/>
          <c:order val="2"/>
          <c:tx>
            <c:strRef>
              <c:f>'7.9'!$J$33</c:f>
              <c:strCache>
                <c:ptCount val="1"/>
                <c:pt idx="0">
                  <c:v>PPE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'7.9'!$K$30:$M$30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'7.9'!$K$33:$M$33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792-464A-8783-00AB8DD08A3F}"/>
            </c:ext>
          </c:extLst>
        </c:ser>
        <c:ser>
          <c:idx val="3"/>
          <c:order val="3"/>
          <c:tx>
            <c:strRef>
              <c:f>'7.9'!$J$34</c:f>
              <c:strCache>
                <c:ptCount val="1"/>
                <c:pt idx="0">
                  <c:v>PSE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'7.9'!$K$30:$M$30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'7.9'!$K$34:$M$34</c:f>
              <c:numCache>
                <c:formatCode>#\ ##0.0</c:formatCode>
                <c:ptCount val="3"/>
                <c:pt idx="0">
                  <c:v>24296.088000000007</c:v>
                </c:pt>
                <c:pt idx="1">
                  <c:v>27369.04099999999</c:v>
                </c:pt>
                <c:pt idx="2">
                  <c:v>29529.662000000015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792-464A-8783-00AB8DD08A3F}"/>
            </c:ext>
          </c:extLst>
        </c:ser>
        <c:ser>
          <c:idx val="4"/>
          <c:order val="4"/>
          <c:tx>
            <c:strRef>
              <c:f>'7.9'!$J$35</c:f>
              <c:strCache>
                <c:ptCount val="1"/>
                <c:pt idx="0">
                  <c:v>VE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strRef>
              <c:f>'7.9'!$K$30:$M$30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'7.9'!$K$35:$M$35</c:f>
              <c:numCache>
                <c:formatCode>#\ ##0.0</c:formatCode>
                <c:ptCount val="3"/>
                <c:pt idx="0">
                  <c:v>1057.7600000000002</c:v>
                </c:pt>
                <c:pt idx="1">
                  <c:v>3153.6600000000026</c:v>
                </c:pt>
                <c:pt idx="2">
                  <c:v>3694.7900000000009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792-464A-8783-00AB8DD08A3F}"/>
            </c:ext>
          </c:extLst>
        </c:ser>
        <c:ser>
          <c:idx val="5"/>
          <c:order val="5"/>
          <c:tx>
            <c:strRef>
              <c:f>'7.9'!$J$36</c:f>
              <c:strCache>
                <c:ptCount val="1"/>
                <c:pt idx="0">
                  <c:v>PVE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'7.9'!$K$30:$M$30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'7.9'!$K$36:$M$36</c:f>
              <c:numCache>
                <c:formatCode>#\ ##0.0</c:formatCode>
                <c:ptCount val="3"/>
                <c:pt idx="0">
                  <c:v>66945.5</c:v>
                </c:pt>
                <c:pt idx="1">
                  <c:v>59587.89</c:v>
                </c:pt>
                <c:pt idx="2">
                  <c:v>56627.8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792-464A-8783-00AB8DD08A3F}"/>
            </c:ext>
          </c:extLst>
        </c:ser>
        <c:ser>
          <c:idx val="6"/>
          <c:order val="6"/>
          <c:tx>
            <c:strRef>
              <c:f>'7.9'!$J$37</c:f>
              <c:strCache>
                <c:ptCount val="1"/>
                <c:pt idx="0">
                  <c:v>VTE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strRef>
              <c:f>'7.9'!$K$30:$M$30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'7.9'!$K$37:$M$37</c:f>
              <c:numCache>
                <c:formatCode>#\ ##0.0</c:formatCode>
                <c:ptCount val="3"/>
                <c:pt idx="0">
                  <c:v>8205.9409999999989</c:v>
                </c:pt>
                <c:pt idx="1">
                  <c:v>10077.401999999998</c:v>
                </c:pt>
                <c:pt idx="2">
                  <c:v>10869.915999999997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792-464A-8783-00AB8DD08A3F}"/>
            </c:ext>
          </c:extLst>
        </c:ser>
        <c:ser>
          <c:idx val="7"/>
          <c:order val="7"/>
          <c:tx>
            <c:strRef>
              <c:f>'7.9'!$J$38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'7.9'!$K$30:$M$30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'7.9'!$K$38:$M$38</c:f>
              <c:numCache>
                <c:formatCode>#\ ##0.0</c:formatCode>
                <c:ptCount val="3"/>
                <c:pt idx="0">
                  <c:v>8828.9290000000146</c:v>
                </c:pt>
                <c:pt idx="1">
                  <c:v>3682.3479999999963</c:v>
                </c:pt>
                <c:pt idx="2">
                  <c:v>1828.3579999999986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8792-464A-8783-00AB8DD08A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6793600"/>
        <c:axId val="166795136"/>
      </c:barChart>
      <c:catAx>
        <c:axId val="166793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6795136"/>
        <c:crosses val="autoZero"/>
        <c:auto val="1"/>
        <c:lblAlgn val="ctr"/>
        <c:lblOffset val="100"/>
        <c:noMultiLvlLbl val="0"/>
      </c:catAx>
      <c:valAx>
        <c:axId val="166795136"/>
        <c:scaling>
          <c:orientation val="minMax"/>
          <c:max val="150000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6793600"/>
        <c:crosses val="autoZero"/>
        <c:crossBetween val="between"/>
        <c:majorUnit val="50000"/>
        <c:dispUnits>
          <c:builtInUnit val="thousands"/>
        </c:dispUnits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</a:t>
            </a:r>
            <a:r>
              <a:rPr lang="cs-CZ" sz="1000" baseline="0">
                <a:solidFill>
                  <a:srgbClr val="233060"/>
                </a:solidFill>
              </a:rPr>
              <a:t> výrobě elektřiny brutto </a:t>
            </a:r>
            <a:r>
              <a:rPr lang="cs-CZ" sz="1000">
                <a:solidFill>
                  <a:srgbClr val="233060"/>
                </a:solidFill>
              </a:rPr>
              <a:t>v ČR</a:t>
            </a:r>
          </a:p>
        </c:rich>
      </c:tx>
      <c:layout>
        <c:manualLayout>
          <c:xMode val="edge"/>
          <c:yMode val="edge"/>
          <c:x val="2.2827968155071047E-3"/>
          <c:y val="3.0543530543530543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'7.9'!$L$19:$L$26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'7.9'!$M$19:$M$26</c:f>
              <c:numCache>
                <c:formatCode>0.0%</c:formatCode>
                <c:ptCount val="8"/>
                <c:pt idx="0">
                  <c:v>0</c:v>
                </c:pt>
                <c:pt idx="1">
                  <c:v>5.8803121004339437E-3</c:v>
                </c:pt>
                <c:pt idx="2">
                  <c:v>0</c:v>
                </c:pt>
                <c:pt idx="3">
                  <c:v>8.0946481112522395E-2</c:v>
                </c:pt>
                <c:pt idx="4">
                  <c:v>1.3197389719128236E-2</c:v>
                </c:pt>
                <c:pt idx="5">
                  <c:v>0.59844091406387456</c:v>
                </c:pt>
                <c:pt idx="6">
                  <c:v>0.12104634331413351</c:v>
                </c:pt>
                <c:pt idx="7">
                  <c:v>5.5118320251572893E-2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28A-49A5-BD5D-000F7E4025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6824192"/>
        <c:axId val="166830080"/>
      </c:barChart>
      <c:catAx>
        <c:axId val="16682419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6830080"/>
        <c:crosses val="autoZero"/>
        <c:auto val="1"/>
        <c:lblAlgn val="ctr"/>
        <c:lblOffset val="100"/>
        <c:noMultiLvlLbl val="0"/>
      </c:catAx>
      <c:valAx>
        <c:axId val="166830080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6824192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4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6.xml"/><Relationship Id="rId1" Type="http://schemas.openxmlformats.org/officeDocument/2006/relationships/chart" Target="../charts/chart35.xml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4.xml"/><Relationship Id="rId3" Type="http://schemas.openxmlformats.org/officeDocument/2006/relationships/chart" Target="../charts/chart39.xml"/><Relationship Id="rId7" Type="http://schemas.openxmlformats.org/officeDocument/2006/relationships/chart" Target="../charts/chart43.xml"/><Relationship Id="rId2" Type="http://schemas.openxmlformats.org/officeDocument/2006/relationships/chart" Target="../charts/chart38.xml"/><Relationship Id="rId1" Type="http://schemas.openxmlformats.org/officeDocument/2006/relationships/chart" Target="../charts/chart37.xml"/><Relationship Id="rId6" Type="http://schemas.openxmlformats.org/officeDocument/2006/relationships/chart" Target="../charts/chart42.xml"/><Relationship Id="rId5" Type="http://schemas.openxmlformats.org/officeDocument/2006/relationships/chart" Target="../charts/chart41.xml"/><Relationship Id="rId10" Type="http://schemas.openxmlformats.org/officeDocument/2006/relationships/chart" Target="../charts/chart46.xml"/><Relationship Id="rId4" Type="http://schemas.openxmlformats.org/officeDocument/2006/relationships/chart" Target="../charts/chart40.xml"/><Relationship Id="rId9" Type="http://schemas.openxmlformats.org/officeDocument/2006/relationships/chart" Target="../charts/chart45.xml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9.xml"/><Relationship Id="rId7" Type="http://schemas.openxmlformats.org/officeDocument/2006/relationships/image" Target="../media/image4.png"/><Relationship Id="rId2" Type="http://schemas.openxmlformats.org/officeDocument/2006/relationships/chart" Target="../charts/chart48.xml"/><Relationship Id="rId1" Type="http://schemas.openxmlformats.org/officeDocument/2006/relationships/chart" Target="../charts/chart47.xml"/><Relationship Id="rId6" Type="http://schemas.openxmlformats.org/officeDocument/2006/relationships/chart" Target="../charts/chart52.xml"/><Relationship Id="rId5" Type="http://schemas.openxmlformats.org/officeDocument/2006/relationships/chart" Target="../charts/chart51.xml"/><Relationship Id="rId4" Type="http://schemas.openxmlformats.org/officeDocument/2006/relationships/chart" Target="../charts/chart50.xml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5.xml"/><Relationship Id="rId7" Type="http://schemas.openxmlformats.org/officeDocument/2006/relationships/image" Target="../media/image5.png"/><Relationship Id="rId2" Type="http://schemas.openxmlformats.org/officeDocument/2006/relationships/chart" Target="../charts/chart54.xml"/><Relationship Id="rId1" Type="http://schemas.openxmlformats.org/officeDocument/2006/relationships/chart" Target="../charts/chart53.xml"/><Relationship Id="rId6" Type="http://schemas.openxmlformats.org/officeDocument/2006/relationships/chart" Target="../charts/chart58.xml"/><Relationship Id="rId5" Type="http://schemas.openxmlformats.org/officeDocument/2006/relationships/chart" Target="../charts/chart57.xml"/><Relationship Id="rId4" Type="http://schemas.openxmlformats.org/officeDocument/2006/relationships/chart" Target="../charts/chart56.xml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1.xml"/><Relationship Id="rId7" Type="http://schemas.openxmlformats.org/officeDocument/2006/relationships/image" Target="../media/image6.png"/><Relationship Id="rId2" Type="http://schemas.openxmlformats.org/officeDocument/2006/relationships/chart" Target="../charts/chart60.xml"/><Relationship Id="rId1" Type="http://schemas.openxmlformats.org/officeDocument/2006/relationships/chart" Target="../charts/chart59.xml"/><Relationship Id="rId6" Type="http://schemas.openxmlformats.org/officeDocument/2006/relationships/chart" Target="../charts/chart64.xml"/><Relationship Id="rId5" Type="http://schemas.openxmlformats.org/officeDocument/2006/relationships/chart" Target="../charts/chart63.xml"/><Relationship Id="rId4" Type="http://schemas.openxmlformats.org/officeDocument/2006/relationships/chart" Target="../charts/chart62.xml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7.xml"/><Relationship Id="rId7" Type="http://schemas.openxmlformats.org/officeDocument/2006/relationships/image" Target="../media/image7.png"/><Relationship Id="rId2" Type="http://schemas.openxmlformats.org/officeDocument/2006/relationships/chart" Target="../charts/chart66.xml"/><Relationship Id="rId1" Type="http://schemas.openxmlformats.org/officeDocument/2006/relationships/chart" Target="../charts/chart65.xml"/><Relationship Id="rId6" Type="http://schemas.openxmlformats.org/officeDocument/2006/relationships/chart" Target="../charts/chart70.xml"/><Relationship Id="rId5" Type="http://schemas.openxmlformats.org/officeDocument/2006/relationships/chart" Target="../charts/chart69.xml"/><Relationship Id="rId4" Type="http://schemas.openxmlformats.org/officeDocument/2006/relationships/chart" Target="../charts/chart68.xml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3.xml"/><Relationship Id="rId7" Type="http://schemas.openxmlformats.org/officeDocument/2006/relationships/image" Target="../media/image8.png"/><Relationship Id="rId2" Type="http://schemas.openxmlformats.org/officeDocument/2006/relationships/chart" Target="../charts/chart72.xml"/><Relationship Id="rId1" Type="http://schemas.openxmlformats.org/officeDocument/2006/relationships/chart" Target="../charts/chart71.xml"/><Relationship Id="rId6" Type="http://schemas.openxmlformats.org/officeDocument/2006/relationships/chart" Target="../charts/chart76.xml"/><Relationship Id="rId5" Type="http://schemas.openxmlformats.org/officeDocument/2006/relationships/chart" Target="../charts/chart75.xml"/><Relationship Id="rId4" Type="http://schemas.openxmlformats.org/officeDocument/2006/relationships/chart" Target="../charts/chart74.xml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9.xml"/><Relationship Id="rId7" Type="http://schemas.openxmlformats.org/officeDocument/2006/relationships/image" Target="../media/image9.png"/><Relationship Id="rId2" Type="http://schemas.openxmlformats.org/officeDocument/2006/relationships/chart" Target="../charts/chart78.xml"/><Relationship Id="rId1" Type="http://schemas.openxmlformats.org/officeDocument/2006/relationships/chart" Target="../charts/chart77.xml"/><Relationship Id="rId6" Type="http://schemas.openxmlformats.org/officeDocument/2006/relationships/chart" Target="../charts/chart82.xml"/><Relationship Id="rId5" Type="http://schemas.openxmlformats.org/officeDocument/2006/relationships/chart" Target="../charts/chart81.xml"/><Relationship Id="rId4" Type="http://schemas.openxmlformats.org/officeDocument/2006/relationships/chart" Target="../charts/chart80.xml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5.xml"/><Relationship Id="rId7" Type="http://schemas.openxmlformats.org/officeDocument/2006/relationships/image" Target="../media/image10.png"/><Relationship Id="rId2" Type="http://schemas.openxmlformats.org/officeDocument/2006/relationships/chart" Target="../charts/chart84.xml"/><Relationship Id="rId1" Type="http://schemas.openxmlformats.org/officeDocument/2006/relationships/chart" Target="../charts/chart83.xml"/><Relationship Id="rId6" Type="http://schemas.openxmlformats.org/officeDocument/2006/relationships/chart" Target="../charts/chart88.xml"/><Relationship Id="rId5" Type="http://schemas.openxmlformats.org/officeDocument/2006/relationships/chart" Target="../charts/chart87.xml"/><Relationship Id="rId4" Type="http://schemas.openxmlformats.org/officeDocument/2006/relationships/chart" Target="../charts/chart86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1.xml"/><Relationship Id="rId7" Type="http://schemas.openxmlformats.org/officeDocument/2006/relationships/image" Target="../media/image11.png"/><Relationship Id="rId2" Type="http://schemas.openxmlformats.org/officeDocument/2006/relationships/chart" Target="../charts/chart90.xml"/><Relationship Id="rId1" Type="http://schemas.openxmlformats.org/officeDocument/2006/relationships/chart" Target="../charts/chart89.xml"/><Relationship Id="rId6" Type="http://schemas.openxmlformats.org/officeDocument/2006/relationships/chart" Target="../charts/chart94.xml"/><Relationship Id="rId5" Type="http://schemas.openxmlformats.org/officeDocument/2006/relationships/chart" Target="../charts/chart93.xml"/><Relationship Id="rId4" Type="http://schemas.openxmlformats.org/officeDocument/2006/relationships/chart" Target="../charts/chart92.xml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7.xml"/><Relationship Id="rId7" Type="http://schemas.openxmlformats.org/officeDocument/2006/relationships/image" Target="../media/image12.png"/><Relationship Id="rId2" Type="http://schemas.openxmlformats.org/officeDocument/2006/relationships/chart" Target="../charts/chart96.xml"/><Relationship Id="rId1" Type="http://schemas.openxmlformats.org/officeDocument/2006/relationships/chart" Target="../charts/chart95.xml"/><Relationship Id="rId6" Type="http://schemas.openxmlformats.org/officeDocument/2006/relationships/chart" Target="../charts/chart100.xml"/><Relationship Id="rId5" Type="http://schemas.openxmlformats.org/officeDocument/2006/relationships/chart" Target="../charts/chart99.xml"/><Relationship Id="rId4" Type="http://schemas.openxmlformats.org/officeDocument/2006/relationships/chart" Target="../charts/chart98.xml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3.xml"/><Relationship Id="rId7" Type="http://schemas.openxmlformats.org/officeDocument/2006/relationships/image" Target="../media/image13.png"/><Relationship Id="rId2" Type="http://schemas.openxmlformats.org/officeDocument/2006/relationships/chart" Target="../charts/chart102.xml"/><Relationship Id="rId1" Type="http://schemas.openxmlformats.org/officeDocument/2006/relationships/chart" Target="../charts/chart101.xml"/><Relationship Id="rId6" Type="http://schemas.openxmlformats.org/officeDocument/2006/relationships/chart" Target="../charts/chart106.xml"/><Relationship Id="rId5" Type="http://schemas.openxmlformats.org/officeDocument/2006/relationships/chart" Target="../charts/chart105.xml"/><Relationship Id="rId4" Type="http://schemas.openxmlformats.org/officeDocument/2006/relationships/chart" Target="../charts/chart104.xml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9.xml"/><Relationship Id="rId7" Type="http://schemas.openxmlformats.org/officeDocument/2006/relationships/image" Target="../media/image14.png"/><Relationship Id="rId2" Type="http://schemas.openxmlformats.org/officeDocument/2006/relationships/chart" Target="../charts/chart108.xml"/><Relationship Id="rId1" Type="http://schemas.openxmlformats.org/officeDocument/2006/relationships/chart" Target="../charts/chart107.xml"/><Relationship Id="rId6" Type="http://schemas.openxmlformats.org/officeDocument/2006/relationships/chart" Target="../charts/chart112.xml"/><Relationship Id="rId5" Type="http://schemas.openxmlformats.org/officeDocument/2006/relationships/chart" Target="../charts/chart111.xml"/><Relationship Id="rId4" Type="http://schemas.openxmlformats.org/officeDocument/2006/relationships/chart" Target="../charts/chart110.xml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5.xml"/><Relationship Id="rId7" Type="http://schemas.openxmlformats.org/officeDocument/2006/relationships/image" Target="../media/image15.png"/><Relationship Id="rId2" Type="http://schemas.openxmlformats.org/officeDocument/2006/relationships/chart" Target="../charts/chart114.xml"/><Relationship Id="rId1" Type="http://schemas.openxmlformats.org/officeDocument/2006/relationships/chart" Target="../charts/chart113.xml"/><Relationship Id="rId6" Type="http://schemas.openxmlformats.org/officeDocument/2006/relationships/chart" Target="../charts/chart118.xml"/><Relationship Id="rId5" Type="http://schemas.openxmlformats.org/officeDocument/2006/relationships/chart" Target="../charts/chart117.xml"/><Relationship Id="rId4" Type="http://schemas.openxmlformats.org/officeDocument/2006/relationships/chart" Target="../charts/chart116.xml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1.xml"/><Relationship Id="rId7" Type="http://schemas.openxmlformats.org/officeDocument/2006/relationships/image" Target="../media/image16.png"/><Relationship Id="rId2" Type="http://schemas.openxmlformats.org/officeDocument/2006/relationships/chart" Target="../charts/chart120.xml"/><Relationship Id="rId1" Type="http://schemas.openxmlformats.org/officeDocument/2006/relationships/chart" Target="../charts/chart119.xml"/><Relationship Id="rId6" Type="http://schemas.openxmlformats.org/officeDocument/2006/relationships/chart" Target="../charts/chart124.xml"/><Relationship Id="rId5" Type="http://schemas.openxmlformats.org/officeDocument/2006/relationships/chart" Target="../charts/chart123.xml"/><Relationship Id="rId4" Type="http://schemas.openxmlformats.org/officeDocument/2006/relationships/chart" Target="../charts/chart122.xml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7.xml"/><Relationship Id="rId7" Type="http://schemas.openxmlformats.org/officeDocument/2006/relationships/image" Target="../media/image17.png"/><Relationship Id="rId2" Type="http://schemas.openxmlformats.org/officeDocument/2006/relationships/chart" Target="../charts/chart126.xml"/><Relationship Id="rId1" Type="http://schemas.openxmlformats.org/officeDocument/2006/relationships/chart" Target="../charts/chart125.xml"/><Relationship Id="rId6" Type="http://schemas.openxmlformats.org/officeDocument/2006/relationships/chart" Target="../charts/chart130.xml"/><Relationship Id="rId5" Type="http://schemas.openxmlformats.org/officeDocument/2006/relationships/chart" Target="../charts/chart129.xml"/><Relationship Id="rId4" Type="http://schemas.openxmlformats.org/officeDocument/2006/relationships/chart" Target="../charts/chart128.xml"/></Relationships>
</file>

<file path=xl/drawings/_rels/drawing27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18.png"/><Relationship Id="rId1" Type="http://schemas.openxmlformats.org/officeDocument/2006/relationships/chart" Target="../charts/chart131.xml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39.xml"/><Relationship Id="rId3" Type="http://schemas.openxmlformats.org/officeDocument/2006/relationships/chart" Target="../charts/chart134.xml"/><Relationship Id="rId7" Type="http://schemas.openxmlformats.org/officeDocument/2006/relationships/chart" Target="../charts/chart138.xml"/><Relationship Id="rId2" Type="http://schemas.openxmlformats.org/officeDocument/2006/relationships/chart" Target="../charts/chart133.xml"/><Relationship Id="rId1" Type="http://schemas.openxmlformats.org/officeDocument/2006/relationships/chart" Target="../charts/chart132.xml"/><Relationship Id="rId6" Type="http://schemas.openxmlformats.org/officeDocument/2006/relationships/chart" Target="../charts/chart137.xml"/><Relationship Id="rId5" Type="http://schemas.openxmlformats.org/officeDocument/2006/relationships/chart" Target="../charts/chart136.xml"/><Relationship Id="rId4" Type="http://schemas.openxmlformats.org/officeDocument/2006/relationships/chart" Target="../charts/chart135.xml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2.xml"/><Relationship Id="rId2" Type="http://schemas.openxmlformats.org/officeDocument/2006/relationships/chart" Target="../charts/chart141.xml"/><Relationship Id="rId1" Type="http://schemas.openxmlformats.org/officeDocument/2006/relationships/chart" Target="../charts/chart140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5.xml"/><Relationship Id="rId2" Type="http://schemas.openxmlformats.org/officeDocument/2006/relationships/chart" Target="../charts/chart144.xml"/><Relationship Id="rId1" Type="http://schemas.openxmlformats.org/officeDocument/2006/relationships/chart" Target="../charts/chart143.xml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8.xml"/><Relationship Id="rId2" Type="http://schemas.openxmlformats.org/officeDocument/2006/relationships/chart" Target="../charts/chart147.xml"/><Relationship Id="rId1" Type="http://schemas.openxmlformats.org/officeDocument/2006/relationships/chart" Target="../charts/chart146.xml"/><Relationship Id="rId6" Type="http://schemas.openxmlformats.org/officeDocument/2006/relationships/chart" Target="../charts/chart151.xml"/><Relationship Id="rId5" Type="http://schemas.openxmlformats.org/officeDocument/2006/relationships/chart" Target="../charts/chart150.xml"/><Relationship Id="rId4" Type="http://schemas.openxmlformats.org/officeDocument/2006/relationships/chart" Target="../charts/chart149.xml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chart" Target="../charts/chart7.xml"/><Relationship Id="rId1" Type="http://schemas.openxmlformats.org/officeDocument/2006/relationships/chart" Target="../charts/chart6.xml"/><Relationship Id="rId4" Type="http://schemas.openxmlformats.org/officeDocument/2006/relationships/chart" Target="../charts/chart9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chart" Target="../charts/chart11.xml"/><Relationship Id="rId1" Type="http://schemas.openxmlformats.org/officeDocument/2006/relationships/chart" Target="../charts/chart10.xml"/><Relationship Id="rId4" Type="http://schemas.openxmlformats.org/officeDocument/2006/relationships/chart" Target="../charts/chart13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6.xml"/><Relationship Id="rId2" Type="http://schemas.openxmlformats.org/officeDocument/2006/relationships/chart" Target="../charts/chart15.xml"/><Relationship Id="rId1" Type="http://schemas.openxmlformats.org/officeDocument/2006/relationships/chart" Target="../charts/chart14.xml"/><Relationship Id="rId6" Type="http://schemas.openxmlformats.org/officeDocument/2006/relationships/chart" Target="../charts/chart19.xml"/><Relationship Id="rId5" Type="http://schemas.openxmlformats.org/officeDocument/2006/relationships/chart" Target="../charts/chart18.xml"/><Relationship Id="rId4" Type="http://schemas.openxmlformats.org/officeDocument/2006/relationships/chart" Target="../charts/chart17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2.xml"/><Relationship Id="rId2" Type="http://schemas.openxmlformats.org/officeDocument/2006/relationships/chart" Target="../charts/chart21.xml"/><Relationship Id="rId1" Type="http://schemas.openxmlformats.org/officeDocument/2006/relationships/chart" Target="../charts/chart20.xml"/><Relationship Id="rId6" Type="http://schemas.openxmlformats.org/officeDocument/2006/relationships/chart" Target="../charts/chart25.xml"/><Relationship Id="rId5" Type="http://schemas.openxmlformats.org/officeDocument/2006/relationships/chart" Target="../charts/chart24.xml"/><Relationship Id="rId4" Type="http://schemas.openxmlformats.org/officeDocument/2006/relationships/chart" Target="../charts/chart23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8.xml"/><Relationship Id="rId2" Type="http://schemas.openxmlformats.org/officeDocument/2006/relationships/chart" Target="../charts/chart27.xml"/><Relationship Id="rId1" Type="http://schemas.openxmlformats.org/officeDocument/2006/relationships/chart" Target="../charts/chart26.xml"/><Relationship Id="rId4" Type="http://schemas.openxmlformats.org/officeDocument/2006/relationships/chart" Target="../charts/chart29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2.xml"/><Relationship Id="rId2" Type="http://schemas.openxmlformats.org/officeDocument/2006/relationships/chart" Target="../charts/chart31.xml"/><Relationship Id="rId1" Type="http://schemas.openxmlformats.org/officeDocument/2006/relationships/chart" Target="../charts/chart30.xml"/><Relationship Id="rId4" Type="http://schemas.openxmlformats.org/officeDocument/2006/relationships/chart" Target="../charts/chart3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2051763</xdr:colOff>
      <xdr:row>0</xdr:row>
      <xdr:rowOff>890835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2304B669-5E23-48F9-A4B2-D79CE4D811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051763" cy="890835"/>
        </a:xfrm>
        <a:prstGeom prst="rect">
          <a:avLst/>
        </a:prstGeom>
      </xdr:spPr>
    </xdr:pic>
    <xdr:clientData/>
  </xdr:twoCellAnchor>
  <xdr:twoCellAnchor editAs="oneCell">
    <xdr:from>
      <xdr:col>1</xdr:col>
      <xdr:colOff>2272393</xdr:colOff>
      <xdr:row>1</xdr:row>
      <xdr:rowOff>4476751</xdr:rowOff>
    </xdr:from>
    <xdr:to>
      <xdr:col>2</xdr:col>
      <xdr:colOff>59509</xdr:colOff>
      <xdr:row>2</xdr:row>
      <xdr:rowOff>32289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423D06C9-4775-4CCB-89C8-8BB27A0A9A64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564" b="10564"/>
        <a:stretch>
          <a:fillRect/>
        </a:stretch>
      </xdr:blipFill>
      <xdr:spPr bwMode="auto">
        <a:xfrm>
          <a:off x="5048250" y="9552215"/>
          <a:ext cx="1148080" cy="6310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0</xdr:colOff>
      <xdr:row>0</xdr:row>
      <xdr:rowOff>3048000</xdr:rowOff>
    </xdr:from>
    <xdr:to>
      <xdr:col>2</xdr:col>
      <xdr:colOff>368119</xdr:colOff>
      <xdr:row>1</xdr:row>
      <xdr:rowOff>4477476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6A6DC5B9-D610-4C24-BFEC-685F8D4C2EF8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048000"/>
          <a:ext cx="6504940" cy="650494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38099</xdr:colOff>
      <xdr:row>22</xdr:row>
      <xdr:rowOff>38100</xdr:rowOff>
    </xdr:from>
    <xdr:to>
      <xdr:col>9</xdr:col>
      <xdr:colOff>1038224</xdr:colOff>
      <xdr:row>44</xdr:row>
      <xdr:rowOff>85725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628650</xdr:colOff>
      <xdr:row>19</xdr:row>
      <xdr:rowOff>87381</xdr:rowOff>
    </xdr:from>
    <xdr:to>
      <xdr:col>9</xdr:col>
      <xdr:colOff>906531</xdr:colOff>
      <xdr:row>42</xdr:row>
      <xdr:rowOff>117198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8284</xdr:colOff>
      <xdr:row>19</xdr:row>
      <xdr:rowOff>85310</xdr:rowOff>
    </xdr:from>
    <xdr:to>
      <xdr:col>6</xdr:col>
      <xdr:colOff>171450</xdr:colOff>
      <xdr:row>42</xdr:row>
      <xdr:rowOff>135005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31</xdr:row>
      <xdr:rowOff>0</xdr:rowOff>
    </xdr:from>
    <xdr:to>
      <xdr:col>6</xdr:col>
      <xdr:colOff>152400</xdr:colOff>
      <xdr:row>44</xdr:row>
      <xdr:rowOff>123825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187599</xdr:colOff>
      <xdr:row>30</xdr:row>
      <xdr:rowOff>11184</xdr:rowOff>
    </xdr:from>
    <xdr:to>
      <xdr:col>10</xdr:col>
      <xdr:colOff>20479</xdr:colOff>
      <xdr:row>38</xdr:row>
      <xdr:rowOff>5184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161926</xdr:colOff>
      <xdr:row>37</xdr:row>
      <xdr:rowOff>144532</xdr:rowOff>
    </xdr:from>
    <xdr:to>
      <xdr:col>9</xdr:col>
      <xdr:colOff>633092</xdr:colOff>
      <xdr:row>45</xdr:row>
      <xdr:rowOff>149332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id="{00000000-0008-0000-1C00-0000080000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62111</xdr:colOff>
      <xdr:row>30</xdr:row>
      <xdr:rowOff>39759</xdr:rowOff>
    </xdr:from>
    <xdr:to>
      <xdr:col>13</xdr:col>
      <xdr:colOff>519761</xdr:colOff>
      <xdr:row>38</xdr:row>
      <xdr:rowOff>33759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1C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10</xdr:col>
      <xdr:colOff>24433</xdr:colOff>
      <xdr:row>37</xdr:row>
      <xdr:rowOff>135007</xdr:rowOff>
    </xdr:from>
    <xdr:to>
      <xdr:col>13</xdr:col>
      <xdr:colOff>513384</xdr:colOff>
      <xdr:row>45</xdr:row>
      <xdr:rowOff>139807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id="{00000000-0008-0000-1C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11</xdr:row>
      <xdr:rowOff>8283</xdr:rowOff>
    </xdr:from>
    <xdr:to>
      <xdr:col>0</xdr:col>
      <xdr:colOff>139211</xdr:colOff>
      <xdr:row>15</xdr:row>
      <xdr:rowOff>0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00000000-0008-0000-1C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16</xdr:row>
      <xdr:rowOff>8283</xdr:rowOff>
    </xdr:from>
    <xdr:to>
      <xdr:col>0</xdr:col>
      <xdr:colOff>139211</xdr:colOff>
      <xdr:row>20</xdr:row>
      <xdr:rowOff>1</xdr:rowOff>
    </xdr:to>
    <xdr:graphicFrame macro="">
      <xdr:nvGraphicFramePr>
        <xdr:cNvPr id="11" name="Graf 10">
          <a:extLst>
            <a:ext uri="{FF2B5EF4-FFF2-40B4-BE49-F238E27FC236}">
              <a16:creationId xmlns:a16="http://schemas.microsoft.com/office/drawing/2014/main" id="{00000000-0008-0000-1C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0</xdr:colOff>
      <xdr:row>21</xdr:row>
      <xdr:rowOff>0</xdr:rowOff>
    </xdr:from>
    <xdr:to>
      <xdr:col>0</xdr:col>
      <xdr:colOff>139211</xdr:colOff>
      <xdr:row>24</xdr:row>
      <xdr:rowOff>157370</xdr:rowOff>
    </xdr:to>
    <xdr:graphicFrame macro="">
      <xdr:nvGraphicFramePr>
        <xdr:cNvPr id="14" name="Graf 13">
          <a:extLst>
            <a:ext uri="{FF2B5EF4-FFF2-40B4-BE49-F238E27FC236}">
              <a16:creationId xmlns:a16="http://schemas.microsoft.com/office/drawing/2014/main" id="{00000000-0008-0000-1C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26</xdr:row>
      <xdr:rowOff>0</xdr:rowOff>
    </xdr:from>
    <xdr:to>
      <xdr:col>0</xdr:col>
      <xdr:colOff>139211</xdr:colOff>
      <xdr:row>29</xdr:row>
      <xdr:rowOff>157370</xdr:rowOff>
    </xdr:to>
    <xdr:graphicFrame macro="">
      <xdr:nvGraphicFramePr>
        <xdr:cNvPr id="15" name="Graf 14">
          <a:extLst>
            <a:ext uri="{FF2B5EF4-FFF2-40B4-BE49-F238E27FC236}">
              <a16:creationId xmlns:a16="http://schemas.microsoft.com/office/drawing/2014/main" id="{00000000-0008-0000-1C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0</xdr:colOff>
      <xdr:row>6</xdr:row>
      <xdr:rowOff>0</xdr:rowOff>
    </xdr:from>
    <xdr:to>
      <xdr:col>0</xdr:col>
      <xdr:colOff>139211</xdr:colOff>
      <xdr:row>10</xdr:row>
      <xdr:rowOff>10767</xdr:rowOff>
    </xdr:to>
    <xdr:graphicFrame macro="">
      <xdr:nvGraphicFramePr>
        <xdr:cNvPr id="12" name="Graf 11">
          <a:extLst>
            <a:ext uri="{FF2B5EF4-FFF2-40B4-BE49-F238E27FC236}">
              <a16:creationId xmlns:a16="http://schemas.microsoft.com/office/drawing/2014/main" id="{B473507F-9D3B-49DD-A6FC-187715B05D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266700</xdr:colOff>
      <xdr:row>17</xdr:row>
      <xdr:rowOff>114300</xdr:rowOff>
    </xdr:from>
    <xdr:to>
      <xdr:col>13</xdr:col>
      <xdr:colOff>295272</xdr:colOff>
      <xdr:row>27</xdr:row>
      <xdr:rowOff>123825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0E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18</xdr:row>
      <xdr:rowOff>0</xdr:rowOff>
    </xdr:from>
    <xdr:to>
      <xdr:col>10</xdr:col>
      <xdr:colOff>561225</xdr:colOff>
      <xdr:row>28</xdr:row>
      <xdr:rowOff>123825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id="{00000000-0008-0000-0E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30</xdr:row>
      <xdr:rowOff>0</xdr:rowOff>
    </xdr:from>
    <xdr:to>
      <xdr:col>4</xdr:col>
      <xdr:colOff>381000</xdr:colOff>
      <xdr:row>44</xdr:row>
      <xdr:rowOff>127000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00000000-0008-0000-0E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0</xdr:colOff>
      <xdr:row>30</xdr:row>
      <xdr:rowOff>0</xdr:rowOff>
    </xdr:from>
    <xdr:to>
      <xdr:col>7</xdr:col>
      <xdr:colOff>885824</xdr:colOff>
      <xdr:row>44</xdr:row>
      <xdr:rowOff>127000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0E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0</xdr:colOff>
      <xdr:row>30</xdr:row>
      <xdr:rowOff>0</xdr:rowOff>
    </xdr:from>
    <xdr:to>
      <xdr:col>12</xdr:col>
      <xdr:colOff>475950</xdr:colOff>
      <xdr:row>44</xdr:row>
      <xdr:rowOff>127000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id="{00000000-0008-0000-0E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9</xdr:row>
      <xdr:rowOff>0</xdr:rowOff>
    </xdr:from>
    <xdr:to>
      <xdr:col>0</xdr:col>
      <xdr:colOff>139211</xdr:colOff>
      <xdr:row>17</xdr:row>
      <xdr:rowOff>0</xdr:rowOff>
    </xdr:to>
    <xdr:graphicFrame macro="">
      <xdr:nvGraphicFramePr>
        <xdr:cNvPr id="11" name="Graf 10">
          <a:extLst>
            <a:ext uri="{FF2B5EF4-FFF2-40B4-BE49-F238E27FC236}">
              <a16:creationId xmlns:a16="http://schemas.microsoft.com/office/drawing/2014/main" id="{00000000-0008-0000-0E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18</xdr:row>
      <xdr:rowOff>114300</xdr:rowOff>
    </xdr:from>
    <xdr:to>
      <xdr:col>1</xdr:col>
      <xdr:colOff>114729</xdr:colOff>
      <xdr:row>22</xdr:row>
      <xdr:rowOff>30300</xdr:rowOff>
    </xdr:to>
    <xdr:pic>
      <xdr:nvPicPr>
        <xdr:cNvPr id="13" name="Obrázek 12">
          <a:extLst>
            <a:ext uri="{FF2B5EF4-FFF2-40B4-BE49-F238E27FC236}">
              <a16:creationId xmlns:a16="http://schemas.microsoft.com/office/drawing/2014/main" id="{42942DF7-32DB-4EBB-A224-5B30217B40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2981325"/>
          <a:ext cx="743379" cy="5256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3</xdr:row>
      <xdr:rowOff>122405</xdr:rowOff>
    </xdr:from>
    <xdr:to>
      <xdr:col>1</xdr:col>
      <xdr:colOff>114300</xdr:colOff>
      <xdr:row>7</xdr:row>
      <xdr:rowOff>19051</xdr:rowOff>
    </xdr:to>
    <xdr:pic>
      <xdr:nvPicPr>
        <xdr:cNvPr id="14" name="Obrázek 13">
          <a:extLst>
            <a:ext uri="{FF2B5EF4-FFF2-40B4-BE49-F238E27FC236}">
              <a16:creationId xmlns:a16="http://schemas.microsoft.com/office/drawing/2014/main" id="{7F02272F-EAE9-4D76-9201-0836899A9C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684380"/>
          <a:ext cx="742950" cy="525296"/>
        </a:xfrm>
        <a:prstGeom prst="rect">
          <a:avLst/>
        </a:prstGeom>
        <a:noFill/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238125</xdr:colOff>
      <xdr:row>17</xdr:row>
      <xdr:rowOff>9525</xdr:rowOff>
    </xdr:from>
    <xdr:to>
      <xdr:col>13</xdr:col>
      <xdr:colOff>266697</xdr:colOff>
      <xdr:row>27</xdr:row>
      <xdr:rowOff>19050</xdr:rowOff>
    </xdr:to>
    <xdr:graphicFrame macro="">
      <xdr:nvGraphicFramePr>
        <xdr:cNvPr id="12" name="Graf 11">
          <a:extLst>
            <a:ext uri="{FF2B5EF4-FFF2-40B4-BE49-F238E27FC236}">
              <a16:creationId xmlns:a16="http://schemas.microsoft.com/office/drawing/2014/main" id="{00000000-0008-0000-0F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66674</xdr:colOff>
      <xdr:row>17</xdr:row>
      <xdr:rowOff>0</xdr:rowOff>
    </xdr:from>
    <xdr:to>
      <xdr:col>11</xdr:col>
      <xdr:colOff>27824</xdr:colOff>
      <xdr:row>27</xdr:row>
      <xdr:rowOff>123825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id="{00000000-0008-0000-0F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29</xdr:row>
      <xdr:rowOff>0</xdr:rowOff>
    </xdr:from>
    <xdr:to>
      <xdr:col>4</xdr:col>
      <xdr:colOff>381000</xdr:colOff>
      <xdr:row>44</xdr:row>
      <xdr:rowOff>142875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0F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0</xdr:colOff>
      <xdr:row>29</xdr:row>
      <xdr:rowOff>0</xdr:rowOff>
    </xdr:from>
    <xdr:to>
      <xdr:col>7</xdr:col>
      <xdr:colOff>885825</xdr:colOff>
      <xdr:row>44</xdr:row>
      <xdr:rowOff>142125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id="{00000000-0008-0000-0F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0</xdr:colOff>
      <xdr:row>29</xdr:row>
      <xdr:rowOff>0</xdr:rowOff>
    </xdr:from>
    <xdr:to>
      <xdr:col>12</xdr:col>
      <xdr:colOff>475950</xdr:colOff>
      <xdr:row>44</xdr:row>
      <xdr:rowOff>142125</xdr:rowOff>
    </xdr:to>
    <xdr:graphicFrame macro="">
      <xdr:nvGraphicFramePr>
        <xdr:cNvPr id="11" name="Graf 10">
          <a:extLst>
            <a:ext uri="{FF2B5EF4-FFF2-40B4-BE49-F238E27FC236}">
              <a16:creationId xmlns:a16="http://schemas.microsoft.com/office/drawing/2014/main" id="{00000000-0008-0000-0F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8</xdr:row>
      <xdr:rowOff>0</xdr:rowOff>
    </xdr:from>
    <xdr:to>
      <xdr:col>0</xdr:col>
      <xdr:colOff>139211</xdr:colOff>
      <xdr:row>16</xdr:row>
      <xdr:rowOff>0</xdr:rowOff>
    </xdr:to>
    <xdr:graphicFrame macro="">
      <xdr:nvGraphicFramePr>
        <xdr:cNvPr id="13" name="Graf 12">
          <a:extLst>
            <a:ext uri="{FF2B5EF4-FFF2-40B4-BE49-F238E27FC236}">
              <a16:creationId xmlns:a16="http://schemas.microsoft.com/office/drawing/2014/main" id="{00000000-0008-0000-0F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2</xdr:row>
      <xdr:rowOff>133342</xdr:rowOff>
    </xdr:from>
    <xdr:to>
      <xdr:col>1</xdr:col>
      <xdr:colOff>111966</xdr:colOff>
      <xdr:row>6</xdr:row>
      <xdr:rowOff>29499</xdr:rowOff>
    </xdr:to>
    <xdr:pic>
      <xdr:nvPicPr>
        <xdr:cNvPr id="14" name="Obrázek 13">
          <a:extLst>
            <a:ext uri="{FF2B5EF4-FFF2-40B4-BE49-F238E27FC236}">
              <a16:creationId xmlns:a16="http://schemas.microsoft.com/office/drawing/2014/main" id="{B54E4F49-4A66-43AC-A654-883B97487E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438142"/>
          <a:ext cx="740616" cy="524807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17</xdr:row>
      <xdr:rowOff>123825</xdr:rowOff>
    </xdr:from>
    <xdr:to>
      <xdr:col>1</xdr:col>
      <xdr:colOff>111966</xdr:colOff>
      <xdr:row>21</xdr:row>
      <xdr:rowOff>39032</xdr:rowOff>
    </xdr:to>
    <xdr:pic>
      <xdr:nvPicPr>
        <xdr:cNvPr id="15" name="Obrázek 14">
          <a:extLst>
            <a:ext uri="{FF2B5EF4-FFF2-40B4-BE49-F238E27FC236}">
              <a16:creationId xmlns:a16="http://schemas.microsoft.com/office/drawing/2014/main" id="{3F071080-E920-4141-8FD9-A25F515CDD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2733675"/>
          <a:ext cx="740616" cy="524807"/>
        </a:xfrm>
        <a:prstGeom prst="rect">
          <a:avLst/>
        </a:prstGeom>
        <a:noFill/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247650</xdr:colOff>
      <xdr:row>17</xdr:row>
      <xdr:rowOff>9525</xdr:rowOff>
    </xdr:from>
    <xdr:to>
      <xdr:col>13</xdr:col>
      <xdr:colOff>276222</xdr:colOff>
      <xdr:row>27</xdr:row>
      <xdr:rowOff>19050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id="{00000000-0008-0000-10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47624</xdr:colOff>
      <xdr:row>17</xdr:row>
      <xdr:rowOff>0</xdr:rowOff>
    </xdr:from>
    <xdr:to>
      <xdr:col>11</xdr:col>
      <xdr:colOff>8774</xdr:colOff>
      <xdr:row>27</xdr:row>
      <xdr:rowOff>123825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10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29</xdr:row>
      <xdr:rowOff>0</xdr:rowOff>
    </xdr:from>
    <xdr:to>
      <xdr:col>4</xdr:col>
      <xdr:colOff>381000</xdr:colOff>
      <xdr:row>44</xdr:row>
      <xdr:rowOff>142875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id="{00000000-0008-0000-10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0</xdr:colOff>
      <xdr:row>29</xdr:row>
      <xdr:rowOff>0</xdr:rowOff>
    </xdr:from>
    <xdr:to>
      <xdr:col>7</xdr:col>
      <xdr:colOff>885825</xdr:colOff>
      <xdr:row>44</xdr:row>
      <xdr:rowOff>142125</xdr:rowOff>
    </xdr:to>
    <xdr:graphicFrame macro="">
      <xdr:nvGraphicFramePr>
        <xdr:cNvPr id="11" name="Graf 10">
          <a:extLst>
            <a:ext uri="{FF2B5EF4-FFF2-40B4-BE49-F238E27FC236}">
              <a16:creationId xmlns:a16="http://schemas.microsoft.com/office/drawing/2014/main" id="{00000000-0008-0000-10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0</xdr:colOff>
      <xdr:row>29</xdr:row>
      <xdr:rowOff>0</xdr:rowOff>
    </xdr:from>
    <xdr:to>
      <xdr:col>12</xdr:col>
      <xdr:colOff>475950</xdr:colOff>
      <xdr:row>44</xdr:row>
      <xdr:rowOff>142125</xdr:rowOff>
    </xdr:to>
    <xdr:graphicFrame macro="">
      <xdr:nvGraphicFramePr>
        <xdr:cNvPr id="12" name="Graf 11">
          <a:extLst>
            <a:ext uri="{FF2B5EF4-FFF2-40B4-BE49-F238E27FC236}">
              <a16:creationId xmlns:a16="http://schemas.microsoft.com/office/drawing/2014/main" id="{00000000-0008-0000-10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8</xdr:row>
      <xdr:rowOff>0</xdr:rowOff>
    </xdr:from>
    <xdr:to>
      <xdr:col>0</xdr:col>
      <xdr:colOff>139211</xdr:colOff>
      <xdr:row>16</xdr:row>
      <xdr:rowOff>0</xdr:rowOff>
    </xdr:to>
    <xdr:graphicFrame macro="">
      <xdr:nvGraphicFramePr>
        <xdr:cNvPr id="13" name="Graf 12">
          <a:extLst>
            <a:ext uri="{FF2B5EF4-FFF2-40B4-BE49-F238E27FC236}">
              <a16:creationId xmlns:a16="http://schemas.microsoft.com/office/drawing/2014/main" id="{00000000-0008-0000-10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2</xdr:row>
      <xdr:rowOff>133342</xdr:rowOff>
    </xdr:from>
    <xdr:to>
      <xdr:col>1</xdr:col>
      <xdr:colOff>111966</xdr:colOff>
      <xdr:row>6</xdr:row>
      <xdr:rowOff>29499</xdr:rowOff>
    </xdr:to>
    <xdr:pic>
      <xdr:nvPicPr>
        <xdr:cNvPr id="14" name="Obrázek 13">
          <a:extLst>
            <a:ext uri="{FF2B5EF4-FFF2-40B4-BE49-F238E27FC236}">
              <a16:creationId xmlns:a16="http://schemas.microsoft.com/office/drawing/2014/main" id="{047F5AF0-7D76-4CA8-9E50-065BEEDD08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438142"/>
          <a:ext cx="740616" cy="524807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17</xdr:row>
      <xdr:rowOff>114300</xdr:rowOff>
    </xdr:from>
    <xdr:to>
      <xdr:col>1</xdr:col>
      <xdr:colOff>111966</xdr:colOff>
      <xdr:row>21</xdr:row>
      <xdr:rowOff>29507</xdr:rowOff>
    </xdr:to>
    <xdr:pic>
      <xdr:nvPicPr>
        <xdr:cNvPr id="15" name="Obrázek 14">
          <a:extLst>
            <a:ext uri="{FF2B5EF4-FFF2-40B4-BE49-F238E27FC236}">
              <a16:creationId xmlns:a16="http://schemas.microsoft.com/office/drawing/2014/main" id="{BDBDBFA5-5397-4F12-89E4-09ECEC95B3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2724150"/>
          <a:ext cx="740616" cy="524807"/>
        </a:xfrm>
        <a:prstGeom prst="rect">
          <a:avLst/>
        </a:prstGeom>
        <a:noFill/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257175</xdr:colOff>
      <xdr:row>16</xdr:row>
      <xdr:rowOff>133350</xdr:rowOff>
    </xdr:from>
    <xdr:to>
      <xdr:col>13</xdr:col>
      <xdr:colOff>285747</xdr:colOff>
      <xdr:row>26</xdr:row>
      <xdr:rowOff>142875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11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38099</xdr:colOff>
      <xdr:row>17</xdr:row>
      <xdr:rowOff>0</xdr:rowOff>
    </xdr:from>
    <xdr:to>
      <xdr:col>10</xdr:col>
      <xdr:colOff>599324</xdr:colOff>
      <xdr:row>27</xdr:row>
      <xdr:rowOff>123825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id="{00000000-0008-0000-11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29</xdr:row>
      <xdr:rowOff>0</xdr:rowOff>
    </xdr:from>
    <xdr:to>
      <xdr:col>4</xdr:col>
      <xdr:colOff>381000</xdr:colOff>
      <xdr:row>44</xdr:row>
      <xdr:rowOff>142875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11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600074</xdr:colOff>
      <xdr:row>29</xdr:row>
      <xdr:rowOff>0</xdr:rowOff>
    </xdr:from>
    <xdr:to>
      <xdr:col>7</xdr:col>
      <xdr:colOff>876299</xdr:colOff>
      <xdr:row>44</xdr:row>
      <xdr:rowOff>142125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id="{00000000-0008-0000-11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0</xdr:colOff>
      <xdr:row>29</xdr:row>
      <xdr:rowOff>0</xdr:rowOff>
    </xdr:from>
    <xdr:to>
      <xdr:col>12</xdr:col>
      <xdr:colOff>475950</xdr:colOff>
      <xdr:row>44</xdr:row>
      <xdr:rowOff>142125</xdr:rowOff>
    </xdr:to>
    <xdr:graphicFrame macro="">
      <xdr:nvGraphicFramePr>
        <xdr:cNvPr id="11" name="Graf 10">
          <a:extLst>
            <a:ext uri="{FF2B5EF4-FFF2-40B4-BE49-F238E27FC236}">
              <a16:creationId xmlns:a16="http://schemas.microsoft.com/office/drawing/2014/main" id="{00000000-0008-0000-11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8</xdr:row>
      <xdr:rowOff>0</xdr:rowOff>
    </xdr:from>
    <xdr:to>
      <xdr:col>0</xdr:col>
      <xdr:colOff>139211</xdr:colOff>
      <xdr:row>16</xdr:row>
      <xdr:rowOff>0</xdr:rowOff>
    </xdr:to>
    <xdr:graphicFrame macro="">
      <xdr:nvGraphicFramePr>
        <xdr:cNvPr id="12" name="Graf 11">
          <a:extLst>
            <a:ext uri="{FF2B5EF4-FFF2-40B4-BE49-F238E27FC236}">
              <a16:creationId xmlns:a16="http://schemas.microsoft.com/office/drawing/2014/main" id="{00000000-0008-0000-11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2</xdr:row>
      <xdr:rowOff>133342</xdr:rowOff>
    </xdr:from>
    <xdr:to>
      <xdr:col>1</xdr:col>
      <xdr:colOff>111966</xdr:colOff>
      <xdr:row>6</xdr:row>
      <xdr:rowOff>29499</xdr:rowOff>
    </xdr:to>
    <xdr:pic>
      <xdr:nvPicPr>
        <xdr:cNvPr id="13" name="Obrázek 12">
          <a:extLst>
            <a:ext uri="{FF2B5EF4-FFF2-40B4-BE49-F238E27FC236}">
              <a16:creationId xmlns:a16="http://schemas.microsoft.com/office/drawing/2014/main" id="{7210CBA1-8385-4E15-BD19-C3C314CE16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438142"/>
          <a:ext cx="740616" cy="524807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17</xdr:row>
      <xdr:rowOff>123825</xdr:rowOff>
    </xdr:from>
    <xdr:to>
      <xdr:col>1</xdr:col>
      <xdr:colOff>111966</xdr:colOff>
      <xdr:row>21</xdr:row>
      <xdr:rowOff>39032</xdr:rowOff>
    </xdr:to>
    <xdr:pic>
      <xdr:nvPicPr>
        <xdr:cNvPr id="14" name="Obrázek 13">
          <a:extLst>
            <a:ext uri="{FF2B5EF4-FFF2-40B4-BE49-F238E27FC236}">
              <a16:creationId xmlns:a16="http://schemas.microsoft.com/office/drawing/2014/main" id="{86932591-9D78-4C65-BABE-FD59382B7F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2733675"/>
          <a:ext cx="740616" cy="524807"/>
        </a:xfrm>
        <a:prstGeom prst="rect">
          <a:avLst/>
        </a:prstGeom>
        <a:noFill/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257175</xdr:colOff>
      <xdr:row>17</xdr:row>
      <xdr:rowOff>0</xdr:rowOff>
    </xdr:from>
    <xdr:to>
      <xdr:col>13</xdr:col>
      <xdr:colOff>285747</xdr:colOff>
      <xdr:row>27</xdr:row>
      <xdr:rowOff>9525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12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85724</xdr:colOff>
      <xdr:row>17</xdr:row>
      <xdr:rowOff>9525</xdr:rowOff>
    </xdr:from>
    <xdr:to>
      <xdr:col>11</xdr:col>
      <xdr:colOff>46874</xdr:colOff>
      <xdr:row>27</xdr:row>
      <xdr:rowOff>133350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id="{00000000-0008-0000-12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29</xdr:row>
      <xdr:rowOff>0</xdr:rowOff>
    </xdr:from>
    <xdr:to>
      <xdr:col>4</xdr:col>
      <xdr:colOff>381000</xdr:colOff>
      <xdr:row>44</xdr:row>
      <xdr:rowOff>142875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id="{00000000-0008-0000-12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0</xdr:colOff>
      <xdr:row>29</xdr:row>
      <xdr:rowOff>0</xdr:rowOff>
    </xdr:from>
    <xdr:to>
      <xdr:col>7</xdr:col>
      <xdr:colOff>866775</xdr:colOff>
      <xdr:row>44</xdr:row>
      <xdr:rowOff>142125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12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0</xdr:colOff>
      <xdr:row>29</xdr:row>
      <xdr:rowOff>0</xdr:rowOff>
    </xdr:from>
    <xdr:to>
      <xdr:col>12</xdr:col>
      <xdr:colOff>475950</xdr:colOff>
      <xdr:row>44</xdr:row>
      <xdr:rowOff>142125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id="{00000000-0008-0000-12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8</xdr:row>
      <xdr:rowOff>0</xdr:rowOff>
    </xdr:from>
    <xdr:to>
      <xdr:col>0</xdr:col>
      <xdr:colOff>139211</xdr:colOff>
      <xdr:row>16</xdr:row>
      <xdr:rowOff>0</xdr:rowOff>
    </xdr:to>
    <xdr:graphicFrame macro="">
      <xdr:nvGraphicFramePr>
        <xdr:cNvPr id="11" name="Graf 10">
          <a:extLst>
            <a:ext uri="{FF2B5EF4-FFF2-40B4-BE49-F238E27FC236}">
              <a16:creationId xmlns:a16="http://schemas.microsoft.com/office/drawing/2014/main" id="{00000000-0008-0000-12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2</xdr:row>
      <xdr:rowOff>133342</xdr:rowOff>
    </xdr:from>
    <xdr:to>
      <xdr:col>1</xdr:col>
      <xdr:colOff>111966</xdr:colOff>
      <xdr:row>6</xdr:row>
      <xdr:rowOff>29499</xdr:rowOff>
    </xdr:to>
    <xdr:pic>
      <xdr:nvPicPr>
        <xdr:cNvPr id="12" name="Obrázek 11">
          <a:extLst>
            <a:ext uri="{FF2B5EF4-FFF2-40B4-BE49-F238E27FC236}">
              <a16:creationId xmlns:a16="http://schemas.microsoft.com/office/drawing/2014/main" id="{65F6ACBB-8310-4F52-8538-A4A0DAF7B8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438142"/>
          <a:ext cx="740616" cy="524807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17</xdr:row>
      <xdr:rowOff>114300</xdr:rowOff>
    </xdr:from>
    <xdr:to>
      <xdr:col>1</xdr:col>
      <xdr:colOff>111966</xdr:colOff>
      <xdr:row>21</xdr:row>
      <xdr:rowOff>29507</xdr:rowOff>
    </xdr:to>
    <xdr:pic>
      <xdr:nvPicPr>
        <xdr:cNvPr id="13" name="Obrázek 12">
          <a:extLst>
            <a:ext uri="{FF2B5EF4-FFF2-40B4-BE49-F238E27FC236}">
              <a16:creationId xmlns:a16="http://schemas.microsoft.com/office/drawing/2014/main" id="{B28487CB-0827-4B29-B30F-83951B8919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2724150"/>
          <a:ext cx="740616" cy="524807"/>
        </a:xfrm>
        <a:prstGeom prst="rect">
          <a:avLst/>
        </a:prstGeom>
        <a:noFill/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257175</xdr:colOff>
      <xdr:row>17</xdr:row>
      <xdr:rowOff>19050</xdr:rowOff>
    </xdr:from>
    <xdr:to>
      <xdr:col>13</xdr:col>
      <xdr:colOff>285747</xdr:colOff>
      <xdr:row>27</xdr:row>
      <xdr:rowOff>28575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13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57149</xdr:colOff>
      <xdr:row>17</xdr:row>
      <xdr:rowOff>9525</xdr:rowOff>
    </xdr:from>
    <xdr:to>
      <xdr:col>11</xdr:col>
      <xdr:colOff>18299</xdr:colOff>
      <xdr:row>27</xdr:row>
      <xdr:rowOff>133350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id="{00000000-0008-0000-13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28</xdr:row>
      <xdr:rowOff>152399</xdr:rowOff>
    </xdr:from>
    <xdr:to>
      <xdr:col>4</xdr:col>
      <xdr:colOff>381000</xdr:colOff>
      <xdr:row>44</xdr:row>
      <xdr:rowOff>142124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00000000-0008-0000-13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600074</xdr:colOff>
      <xdr:row>29</xdr:row>
      <xdr:rowOff>0</xdr:rowOff>
    </xdr:from>
    <xdr:to>
      <xdr:col>7</xdr:col>
      <xdr:colOff>876299</xdr:colOff>
      <xdr:row>44</xdr:row>
      <xdr:rowOff>142125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13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0</xdr:colOff>
      <xdr:row>28</xdr:row>
      <xdr:rowOff>152399</xdr:rowOff>
    </xdr:from>
    <xdr:to>
      <xdr:col>12</xdr:col>
      <xdr:colOff>475950</xdr:colOff>
      <xdr:row>44</xdr:row>
      <xdr:rowOff>142124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id="{00000000-0008-0000-13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8</xdr:row>
      <xdr:rowOff>0</xdr:rowOff>
    </xdr:from>
    <xdr:to>
      <xdr:col>0</xdr:col>
      <xdr:colOff>139211</xdr:colOff>
      <xdr:row>16</xdr:row>
      <xdr:rowOff>0</xdr:rowOff>
    </xdr:to>
    <xdr:graphicFrame macro="">
      <xdr:nvGraphicFramePr>
        <xdr:cNvPr id="11" name="Graf 10">
          <a:extLst>
            <a:ext uri="{FF2B5EF4-FFF2-40B4-BE49-F238E27FC236}">
              <a16:creationId xmlns:a16="http://schemas.microsoft.com/office/drawing/2014/main" id="{00000000-0008-0000-13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2</xdr:row>
      <xdr:rowOff>133342</xdr:rowOff>
    </xdr:from>
    <xdr:to>
      <xdr:col>1</xdr:col>
      <xdr:colOff>111966</xdr:colOff>
      <xdr:row>6</xdr:row>
      <xdr:rowOff>29499</xdr:rowOff>
    </xdr:to>
    <xdr:pic>
      <xdr:nvPicPr>
        <xdr:cNvPr id="12" name="Obrázek 11">
          <a:extLst>
            <a:ext uri="{FF2B5EF4-FFF2-40B4-BE49-F238E27FC236}">
              <a16:creationId xmlns:a16="http://schemas.microsoft.com/office/drawing/2014/main" id="{5BA76D2D-0F5F-4B37-98BF-CC09A2CBF0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438142"/>
          <a:ext cx="740616" cy="524807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17</xdr:row>
      <xdr:rowOff>114300</xdr:rowOff>
    </xdr:from>
    <xdr:to>
      <xdr:col>1</xdr:col>
      <xdr:colOff>111966</xdr:colOff>
      <xdr:row>21</xdr:row>
      <xdr:rowOff>29507</xdr:rowOff>
    </xdr:to>
    <xdr:pic>
      <xdr:nvPicPr>
        <xdr:cNvPr id="13" name="Obrázek 12">
          <a:extLst>
            <a:ext uri="{FF2B5EF4-FFF2-40B4-BE49-F238E27FC236}">
              <a16:creationId xmlns:a16="http://schemas.microsoft.com/office/drawing/2014/main" id="{2715B4CA-87D5-4EDD-85BB-5FF294D0A1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2724150"/>
          <a:ext cx="740616" cy="524807"/>
        </a:xfrm>
        <a:prstGeom prst="rect">
          <a:avLst/>
        </a:prstGeom>
        <a:noFill/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295275</xdr:colOff>
      <xdr:row>17</xdr:row>
      <xdr:rowOff>19050</xdr:rowOff>
    </xdr:from>
    <xdr:to>
      <xdr:col>13</xdr:col>
      <xdr:colOff>323847</xdr:colOff>
      <xdr:row>27</xdr:row>
      <xdr:rowOff>28575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14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19049</xdr:colOff>
      <xdr:row>17</xdr:row>
      <xdr:rowOff>0</xdr:rowOff>
    </xdr:from>
    <xdr:to>
      <xdr:col>10</xdr:col>
      <xdr:colOff>580274</xdr:colOff>
      <xdr:row>27</xdr:row>
      <xdr:rowOff>123825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00000000-0008-0000-14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29</xdr:row>
      <xdr:rowOff>0</xdr:rowOff>
    </xdr:from>
    <xdr:to>
      <xdr:col>4</xdr:col>
      <xdr:colOff>381000</xdr:colOff>
      <xdr:row>44</xdr:row>
      <xdr:rowOff>142875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id="{00000000-0008-0000-14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0</xdr:colOff>
      <xdr:row>29</xdr:row>
      <xdr:rowOff>0</xdr:rowOff>
    </xdr:from>
    <xdr:to>
      <xdr:col>7</xdr:col>
      <xdr:colOff>885825</xdr:colOff>
      <xdr:row>44</xdr:row>
      <xdr:rowOff>142125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14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0</xdr:colOff>
      <xdr:row>29</xdr:row>
      <xdr:rowOff>0</xdr:rowOff>
    </xdr:from>
    <xdr:to>
      <xdr:col>12</xdr:col>
      <xdr:colOff>475950</xdr:colOff>
      <xdr:row>44</xdr:row>
      <xdr:rowOff>142125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id="{00000000-0008-0000-14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8</xdr:row>
      <xdr:rowOff>0</xdr:rowOff>
    </xdr:from>
    <xdr:to>
      <xdr:col>0</xdr:col>
      <xdr:colOff>139211</xdr:colOff>
      <xdr:row>16</xdr:row>
      <xdr:rowOff>0</xdr:rowOff>
    </xdr:to>
    <xdr:graphicFrame macro="">
      <xdr:nvGraphicFramePr>
        <xdr:cNvPr id="11" name="Graf 10">
          <a:extLst>
            <a:ext uri="{FF2B5EF4-FFF2-40B4-BE49-F238E27FC236}">
              <a16:creationId xmlns:a16="http://schemas.microsoft.com/office/drawing/2014/main" id="{00000000-0008-0000-14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2</xdr:row>
      <xdr:rowOff>133342</xdr:rowOff>
    </xdr:from>
    <xdr:to>
      <xdr:col>1</xdr:col>
      <xdr:colOff>111966</xdr:colOff>
      <xdr:row>6</xdr:row>
      <xdr:rowOff>29499</xdr:rowOff>
    </xdr:to>
    <xdr:pic>
      <xdr:nvPicPr>
        <xdr:cNvPr id="12" name="Obrázek 11">
          <a:extLst>
            <a:ext uri="{FF2B5EF4-FFF2-40B4-BE49-F238E27FC236}">
              <a16:creationId xmlns:a16="http://schemas.microsoft.com/office/drawing/2014/main" id="{4E7B8A91-DBD0-4035-B86E-6CAE0FD3CA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438142"/>
          <a:ext cx="740616" cy="524807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17</xdr:row>
      <xdr:rowOff>114300</xdr:rowOff>
    </xdr:from>
    <xdr:to>
      <xdr:col>1</xdr:col>
      <xdr:colOff>111966</xdr:colOff>
      <xdr:row>21</xdr:row>
      <xdr:rowOff>29507</xdr:rowOff>
    </xdr:to>
    <xdr:pic>
      <xdr:nvPicPr>
        <xdr:cNvPr id="13" name="Obrázek 12">
          <a:extLst>
            <a:ext uri="{FF2B5EF4-FFF2-40B4-BE49-F238E27FC236}">
              <a16:creationId xmlns:a16="http://schemas.microsoft.com/office/drawing/2014/main" id="{2243D41E-BFE6-46DB-9A1F-C60D6E3F46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2724150"/>
          <a:ext cx="740616" cy="524807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29</xdr:row>
      <xdr:rowOff>95250</xdr:rowOff>
    </xdr:from>
    <xdr:to>
      <xdr:col>5</xdr:col>
      <xdr:colOff>479475</xdr:colOff>
      <xdr:row>45</xdr:row>
      <xdr:rowOff>133500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561</xdr:colOff>
      <xdr:row>29</xdr:row>
      <xdr:rowOff>85725</xdr:rowOff>
    </xdr:from>
    <xdr:to>
      <xdr:col>13</xdr:col>
      <xdr:colOff>588036</xdr:colOff>
      <xdr:row>45</xdr:row>
      <xdr:rowOff>123825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238125</xdr:colOff>
      <xdr:row>17</xdr:row>
      <xdr:rowOff>9525</xdr:rowOff>
    </xdr:from>
    <xdr:to>
      <xdr:col>13</xdr:col>
      <xdr:colOff>266697</xdr:colOff>
      <xdr:row>27</xdr:row>
      <xdr:rowOff>19050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15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28574</xdr:colOff>
      <xdr:row>17</xdr:row>
      <xdr:rowOff>0</xdr:rowOff>
    </xdr:from>
    <xdr:to>
      <xdr:col>10</xdr:col>
      <xdr:colOff>589799</xdr:colOff>
      <xdr:row>27</xdr:row>
      <xdr:rowOff>123825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id="{00000000-0008-0000-15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29</xdr:row>
      <xdr:rowOff>0</xdr:rowOff>
    </xdr:from>
    <xdr:to>
      <xdr:col>4</xdr:col>
      <xdr:colOff>381000</xdr:colOff>
      <xdr:row>44</xdr:row>
      <xdr:rowOff>142875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00000000-0008-0000-15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0</xdr:colOff>
      <xdr:row>29</xdr:row>
      <xdr:rowOff>0</xdr:rowOff>
    </xdr:from>
    <xdr:to>
      <xdr:col>7</xdr:col>
      <xdr:colOff>866775</xdr:colOff>
      <xdr:row>44</xdr:row>
      <xdr:rowOff>142125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15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0</xdr:colOff>
      <xdr:row>29</xdr:row>
      <xdr:rowOff>0</xdr:rowOff>
    </xdr:from>
    <xdr:to>
      <xdr:col>12</xdr:col>
      <xdr:colOff>475950</xdr:colOff>
      <xdr:row>44</xdr:row>
      <xdr:rowOff>142125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id="{00000000-0008-0000-15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8</xdr:row>
      <xdr:rowOff>0</xdr:rowOff>
    </xdr:from>
    <xdr:to>
      <xdr:col>0</xdr:col>
      <xdr:colOff>139211</xdr:colOff>
      <xdr:row>16</xdr:row>
      <xdr:rowOff>0</xdr:rowOff>
    </xdr:to>
    <xdr:graphicFrame macro="">
      <xdr:nvGraphicFramePr>
        <xdr:cNvPr id="11" name="Graf 10">
          <a:extLst>
            <a:ext uri="{FF2B5EF4-FFF2-40B4-BE49-F238E27FC236}">
              <a16:creationId xmlns:a16="http://schemas.microsoft.com/office/drawing/2014/main" id="{00000000-0008-0000-15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2</xdr:row>
      <xdr:rowOff>123817</xdr:rowOff>
    </xdr:from>
    <xdr:to>
      <xdr:col>1</xdr:col>
      <xdr:colOff>111966</xdr:colOff>
      <xdr:row>6</xdr:row>
      <xdr:rowOff>19974</xdr:rowOff>
    </xdr:to>
    <xdr:pic>
      <xdr:nvPicPr>
        <xdr:cNvPr id="12" name="Obrázek 11">
          <a:extLst>
            <a:ext uri="{FF2B5EF4-FFF2-40B4-BE49-F238E27FC236}">
              <a16:creationId xmlns:a16="http://schemas.microsoft.com/office/drawing/2014/main" id="{97AFE270-79DF-4FD0-BC5C-73066522FC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428617"/>
          <a:ext cx="740616" cy="524807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17</xdr:row>
      <xdr:rowOff>104775</xdr:rowOff>
    </xdr:from>
    <xdr:to>
      <xdr:col>1</xdr:col>
      <xdr:colOff>111966</xdr:colOff>
      <xdr:row>21</xdr:row>
      <xdr:rowOff>19982</xdr:rowOff>
    </xdr:to>
    <xdr:pic>
      <xdr:nvPicPr>
        <xdr:cNvPr id="13" name="Obrázek 12">
          <a:extLst>
            <a:ext uri="{FF2B5EF4-FFF2-40B4-BE49-F238E27FC236}">
              <a16:creationId xmlns:a16="http://schemas.microsoft.com/office/drawing/2014/main" id="{4E3F2293-9C7A-4500-8C43-EE2B7BD26C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2714625"/>
          <a:ext cx="740616" cy="524807"/>
        </a:xfrm>
        <a:prstGeom prst="rect">
          <a:avLst/>
        </a:prstGeom>
        <a:noFill/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257175</xdr:colOff>
      <xdr:row>17</xdr:row>
      <xdr:rowOff>9525</xdr:rowOff>
    </xdr:from>
    <xdr:to>
      <xdr:col>13</xdr:col>
      <xdr:colOff>285747</xdr:colOff>
      <xdr:row>27</xdr:row>
      <xdr:rowOff>19050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16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38099</xdr:colOff>
      <xdr:row>17</xdr:row>
      <xdr:rowOff>9525</xdr:rowOff>
    </xdr:from>
    <xdr:to>
      <xdr:col>10</xdr:col>
      <xdr:colOff>599324</xdr:colOff>
      <xdr:row>27</xdr:row>
      <xdr:rowOff>133350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00000000-0008-0000-16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29</xdr:row>
      <xdr:rowOff>0</xdr:rowOff>
    </xdr:from>
    <xdr:to>
      <xdr:col>4</xdr:col>
      <xdr:colOff>381000</xdr:colOff>
      <xdr:row>44</xdr:row>
      <xdr:rowOff>142875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id="{00000000-0008-0000-16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0</xdr:colOff>
      <xdr:row>29</xdr:row>
      <xdr:rowOff>0</xdr:rowOff>
    </xdr:from>
    <xdr:to>
      <xdr:col>8</xdr:col>
      <xdr:colOff>0</xdr:colOff>
      <xdr:row>44</xdr:row>
      <xdr:rowOff>142125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16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0</xdr:colOff>
      <xdr:row>29</xdr:row>
      <xdr:rowOff>0</xdr:rowOff>
    </xdr:from>
    <xdr:to>
      <xdr:col>12</xdr:col>
      <xdr:colOff>475950</xdr:colOff>
      <xdr:row>44</xdr:row>
      <xdr:rowOff>142125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id="{00000000-0008-0000-16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8</xdr:row>
      <xdr:rowOff>0</xdr:rowOff>
    </xdr:from>
    <xdr:to>
      <xdr:col>0</xdr:col>
      <xdr:colOff>139211</xdr:colOff>
      <xdr:row>16</xdr:row>
      <xdr:rowOff>0</xdr:rowOff>
    </xdr:to>
    <xdr:graphicFrame macro="">
      <xdr:nvGraphicFramePr>
        <xdr:cNvPr id="11" name="Graf 10">
          <a:extLst>
            <a:ext uri="{FF2B5EF4-FFF2-40B4-BE49-F238E27FC236}">
              <a16:creationId xmlns:a16="http://schemas.microsoft.com/office/drawing/2014/main" id="{00000000-0008-0000-16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2</xdr:row>
      <xdr:rowOff>133342</xdr:rowOff>
    </xdr:from>
    <xdr:to>
      <xdr:col>1</xdr:col>
      <xdr:colOff>111966</xdr:colOff>
      <xdr:row>6</xdr:row>
      <xdr:rowOff>29499</xdr:rowOff>
    </xdr:to>
    <xdr:pic>
      <xdr:nvPicPr>
        <xdr:cNvPr id="12" name="Obrázek 11">
          <a:extLst>
            <a:ext uri="{FF2B5EF4-FFF2-40B4-BE49-F238E27FC236}">
              <a16:creationId xmlns:a16="http://schemas.microsoft.com/office/drawing/2014/main" id="{CE922BFB-524F-4436-BA37-7E59F4B069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438142"/>
          <a:ext cx="740616" cy="524807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17</xdr:row>
      <xdr:rowOff>114300</xdr:rowOff>
    </xdr:from>
    <xdr:to>
      <xdr:col>1</xdr:col>
      <xdr:colOff>111966</xdr:colOff>
      <xdr:row>21</xdr:row>
      <xdr:rowOff>29507</xdr:rowOff>
    </xdr:to>
    <xdr:pic>
      <xdr:nvPicPr>
        <xdr:cNvPr id="13" name="Obrázek 12">
          <a:extLst>
            <a:ext uri="{FF2B5EF4-FFF2-40B4-BE49-F238E27FC236}">
              <a16:creationId xmlns:a16="http://schemas.microsoft.com/office/drawing/2014/main" id="{246C08C7-9D15-4914-925B-297732FDA4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2724150"/>
          <a:ext cx="740616" cy="524807"/>
        </a:xfrm>
        <a:prstGeom prst="rect">
          <a:avLst/>
        </a:prstGeom>
        <a:noFill/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266700</xdr:colOff>
      <xdr:row>17</xdr:row>
      <xdr:rowOff>19050</xdr:rowOff>
    </xdr:from>
    <xdr:to>
      <xdr:col>13</xdr:col>
      <xdr:colOff>295272</xdr:colOff>
      <xdr:row>27</xdr:row>
      <xdr:rowOff>28575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17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38099</xdr:colOff>
      <xdr:row>17</xdr:row>
      <xdr:rowOff>9525</xdr:rowOff>
    </xdr:from>
    <xdr:to>
      <xdr:col>10</xdr:col>
      <xdr:colOff>599324</xdr:colOff>
      <xdr:row>27</xdr:row>
      <xdr:rowOff>133350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id="{00000000-0008-0000-17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29</xdr:row>
      <xdr:rowOff>0</xdr:rowOff>
    </xdr:from>
    <xdr:to>
      <xdr:col>4</xdr:col>
      <xdr:colOff>381000</xdr:colOff>
      <xdr:row>44</xdr:row>
      <xdr:rowOff>142875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00000000-0008-0000-17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0</xdr:colOff>
      <xdr:row>29</xdr:row>
      <xdr:rowOff>0</xdr:rowOff>
    </xdr:from>
    <xdr:to>
      <xdr:col>8</xdr:col>
      <xdr:colOff>0</xdr:colOff>
      <xdr:row>44</xdr:row>
      <xdr:rowOff>142125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17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0</xdr:colOff>
      <xdr:row>29</xdr:row>
      <xdr:rowOff>0</xdr:rowOff>
    </xdr:from>
    <xdr:to>
      <xdr:col>12</xdr:col>
      <xdr:colOff>475950</xdr:colOff>
      <xdr:row>44</xdr:row>
      <xdr:rowOff>142125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id="{00000000-0008-0000-17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8</xdr:row>
      <xdr:rowOff>0</xdr:rowOff>
    </xdr:from>
    <xdr:to>
      <xdr:col>0</xdr:col>
      <xdr:colOff>139211</xdr:colOff>
      <xdr:row>16</xdr:row>
      <xdr:rowOff>0</xdr:rowOff>
    </xdr:to>
    <xdr:graphicFrame macro="">
      <xdr:nvGraphicFramePr>
        <xdr:cNvPr id="11" name="Graf 10">
          <a:extLst>
            <a:ext uri="{FF2B5EF4-FFF2-40B4-BE49-F238E27FC236}">
              <a16:creationId xmlns:a16="http://schemas.microsoft.com/office/drawing/2014/main" id="{00000000-0008-0000-17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2</xdr:row>
      <xdr:rowOff>123817</xdr:rowOff>
    </xdr:from>
    <xdr:to>
      <xdr:col>1</xdr:col>
      <xdr:colOff>111966</xdr:colOff>
      <xdr:row>6</xdr:row>
      <xdr:rowOff>19974</xdr:rowOff>
    </xdr:to>
    <xdr:pic>
      <xdr:nvPicPr>
        <xdr:cNvPr id="12" name="Obrázek 11">
          <a:extLst>
            <a:ext uri="{FF2B5EF4-FFF2-40B4-BE49-F238E27FC236}">
              <a16:creationId xmlns:a16="http://schemas.microsoft.com/office/drawing/2014/main" id="{2316C019-B528-4628-BBCD-27F43B1FA6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428617"/>
          <a:ext cx="740616" cy="524807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17</xdr:row>
      <xdr:rowOff>104775</xdr:rowOff>
    </xdr:from>
    <xdr:to>
      <xdr:col>1</xdr:col>
      <xdr:colOff>111966</xdr:colOff>
      <xdr:row>21</xdr:row>
      <xdr:rowOff>19982</xdr:rowOff>
    </xdr:to>
    <xdr:pic>
      <xdr:nvPicPr>
        <xdr:cNvPr id="13" name="Obrázek 12">
          <a:extLst>
            <a:ext uri="{FF2B5EF4-FFF2-40B4-BE49-F238E27FC236}">
              <a16:creationId xmlns:a16="http://schemas.microsoft.com/office/drawing/2014/main" id="{E6850A5F-8E2E-4A74-9A12-0AF587466A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2714625"/>
          <a:ext cx="740616" cy="524807"/>
        </a:xfrm>
        <a:prstGeom prst="rect">
          <a:avLst/>
        </a:prstGeom>
        <a:noFill/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266700</xdr:colOff>
      <xdr:row>17</xdr:row>
      <xdr:rowOff>0</xdr:rowOff>
    </xdr:from>
    <xdr:to>
      <xdr:col>13</xdr:col>
      <xdr:colOff>295272</xdr:colOff>
      <xdr:row>27</xdr:row>
      <xdr:rowOff>9525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18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9524</xdr:colOff>
      <xdr:row>17</xdr:row>
      <xdr:rowOff>9525</xdr:rowOff>
    </xdr:from>
    <xdr:to>
      <xdr:col>10</xdr:col>
      <xdr:colOff>570749</xdr:colOff>
      <xdr:row>27</xdr:row>
      <xdr:rowOff>133350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00000000-0008-0000-18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29</xdr:row>
      <xdr:rowOff>0</xdr:rowOff>
    </xdr:from>
    <xdr:to>
      <xdr:col>4</xdr:col>
      <xdr:colOff>381000</xdr:colOff>
      <xdr:row>44</xdr:row>
      <xdr:rowOff>142875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id="{00000000-0008-0000-18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0</xdr:colOff>
      <xdr:row>29</xdr:row>
      <xdr:rowOff>0</xdr:rowOff>
    </xdr:from>
    <xdr:to>
      <xdr:col>7</xdr:col>
      <xdr:colOff>866775</xdr:colOff>
      <xdr:row>44</xdr:row>
      <xdr:rowOff>142125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18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0</xdr:colOff>
      <xdr:row>29</xdr:row>
      <xdr:rowOff>0</xdr:rowOff>
    </xdr:from>
    <xdr:to>
      <xdr:col>12</xdr:col>
      <xdr:colOff>475950</xdr:colOff>
      <xdr:row>44</xdr:row>
      <xdr:rowOff>142125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id="{00000000-0008-0000-18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8</xdr:row>
      <xdr:rowOff>0</xdr:rowOff>
    </xdr:from>
    <xdr:to>
      <xdr:col>0</xdr:col>
      <xdr:colOff>139211</xdr:colOff>
      <xdr:row>16</xdr:row>
      <xdr:rowOff>0</xdr:rowOff>
    </xdr:to>
    <xdr:graphicFrame macro="">
      <xdr:nvGraphicFramePr>
        <xdr:cNvPr id="11" name="Graf 10">
          <a:extLst>
            <a:ext uri="{FF2B5EF4-FFF2-40B4-BE49-F238E27FC236}">
              <a16:creationId xmlns:a16="http://schemas.microsoft.com/office/drawing/2014/main" id="{00000000-0008-0000-18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2</xdr:row>
      <xdr:rowOff>142867</xdr:rowOff>
    </xdr:from>
    <xdr:to>
      <xdr:col>1</xdr:col>
      <xdr:colOff>111966</xdr:colOff>
      <xdr:row>6</xdr:row>
      <xdr:rowOff>39024</xdr:rowOff>
    </xdr:to>
    <xdr:pic>
      <xdr:nvPicPr>
        <xdr:cNvPr id="12" name="Obrázek 11">
          <a:extLst>
            <a:ext uri="{FF2B5EF4-FFF2-40B4-BE49-F238E27FC236}">
              <a16:creationId xmlns:a16="http://schemas.microsoft.com/office/drawing/2014/main" id="{1156535E-D13F-4DD4-984B-201ECC2DB7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447667"/>
          <a:ext cx="740616" cy="524807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17</xdr:row>
      <xdr:rowOff>114300</xdr:rowOff>
    </xdr:from>
    <xdr:to>
      <xdr:col>1</xdr:col>
      <xdr:colOff>111966</xdr:colOff>
      <xdr:row>21</xdr:row>
      <xdr:rowOff>29507</xdr:rowOff>
    </xdr:to>
    <xdr:pic>
      <xdr:nvPicPr>
        <xdr:cNvPr id="13" name="Obrázek 12">
          <a:extLst>
            <a:ext uri="{FF2B5EF4-FFF2-40B4-BE49-F238E27FC236}">
              <a16:creationId xmlns:a16="http://schemas.microsoft.com/office/drawing/2014/main" id="{1F7BE17E-DE8B-4CDB-9AEA-383411D9BF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2724150"/>
          <a:ext cx="740616" cy="524807"/>
        </a:xfrm>
        <a:prstGeom prst="rect">
          <a:avLst/>
        </a:prstGeom>
        <a:noFill/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219075</xdr:colOff>
      <xdr:row>17</xdr:row>
      <xdr:rowOff>0</xdr:rowOff>
    </xdr:from>
    <xdr:to>
      <xdr:col>13</xdr:col>
      <xdr:colOff>247647</xdr:colOff>
      <xdr:row>27</xdr:row>
      <xdr:rowOff>9525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19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19049</xdr:colOff>
      <xdr:row>17</xdr:row>
      <xdr:rowOff>0</xdr:rowOff>
    </xdr:from>
    <xdr:to>
      <xdr:col>10</xdr:col>
      <xdr:colOff>580274</xdr:colOff>
      <xdr:row>27</xdr:row>
      <xdr:rowOff>123825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00000000-0008-0000-19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29</xdr:row>
      <xdr:rowOff>0</xdr:rowOff>
    </xdr:from>
    <xdr:to>
      <xdr:col>4</xdr:col>
      <xdr:colOff>381000</xdr:colOff>
      <xdr:row>44</xdr:row>
      <xdr:rowOff>142875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id="{00000000-0008-0000-19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0</xdr:colOff>
      <xdr:row>29</xdr:row>
      <xdr:rowOff>0</xdr:rowOff>
    </xdr:from>
    <xdr:to>
      <xdr:col>8</xdr:col>
      <xdr:colOff>0</xdr:colOff>
      <xdr:row>44</xdr:row>
      <xdr:rowOff>142125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19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0</xdr:colOff>
      <xdr:row>29</xdr:row>
      <xdr:rowOff>0</xdr:rowOff>
    </xdr:from>
    <xdr:to>
      <xdr:col>12</xdr:col>
      <xdr:colOff>475950</xdr:colOff>
      <xdr:row>44</xdr:row>
      <xdr:rowOff>142125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id="{00000000-0008-0000-19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8</xdr:row>
      <xdr:rowOff>0</xdr:rowOff>
    </xdr:from>
    <xdr:to>
      <xdr:col>0</xdr:col>
      <xdr:colOff>139211</xdr:colOff>
      <xdr:row>16</xdr:row>
      <xdr:rowOff>0</xdr:rowOff>
    </xdr:to>
    <xdr:graphicFrame macro="">
      <xdr:nvGraphicFramePr>
        <xdr:cNvPr id="11" name="Graf 10">
          <a:extLst>
            <a:ext uri="{FF2B5EF4-FFF2-40B4-BE49-F238E27FC236}">
              <a16:creationId xmlns:a16="http://schemas.microsoft.com/office/drawing/2014/main" id="{00000000-0008-0000-19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2</xdr:row>
      <xdr:rowOff>123817</xdr:rowOff>
    </xdr:from>
    <xdr:to>
      <xdr:col>1</xdr:col>
      <xdr:colOff>111966</xdr:colOff>
      <xdr:row>6</xdr:row>
      <xdr:rowOff>19974</xdr:rowOff>
    </xdr:to>
    <xdr:pic>
      <xdr:nvPicPr>
        <xdr:cNvPr id="12" name="Obrázek 11">
          <a:extLst>
            <a:ext uri="{FF2B5EF4-FFF2-40B4-BE49-F238E27FC236}">
              <a16:creationId xmlns:a16="http://schemas.microsoft.com/office/drawing/2014/main" id="{A1CA908E-A15C-4063-ABEA-3C677FC71B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428617"/>
          <a:ext cx="740616" cy="524807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17</xdr:row>
      <xdr:rowOff>114300</xdr:rowOff>
    </xdr:from>
    <xdr:to>
      <xdr:col>1</xdr:col>
      <xdr:colOff>111966</xdr:colOff>
      <xdr:row>21</xdr:row>
      <xdr:rowOff>29507</xdr:rowOff>
    </xdr:to>
    <xdr:pic>
      <xdr:nvPicPr>
        <xdr:cNvPr id="13" name="Obrázek 12">
          <a:extLst>
            <a:ext uri="{FF2B5EF4-FFF2-40B4-BE49-F238E27FC236}">
              <a16:creationId xmlns:a16="http://schemas.microsoft.com/office/drawing/2014/main" id="{6F3996AC-E47D-489B-92AF-146C2E8BC3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2724150"/>
          <a:ext cx="740616" cy="524807"/>
        </a:xfrm>
        <a:prstGeom prst="rect">
          <a:avLst/>
        </a:prstGeom>
        <a:noFill/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228600</xdr:colOff>
      <xdr:row>17</xdr:row>
      <xdr:rowOff>9525</xdr:rowOff>
    </xdr:from>
    <xdr:to>
      <xdr:col>13</xdr:col>
      <xdr:colOff>257172</xdr:colOff>
      <xdr:row>27</xdr:row>
      <xdr:rowOff>19050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1A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38099</xdr:colOff>
      <xdr:row>17</xdr:row>
      <xdr:rowOff>19050</xdr:rowOff>
    </xdr:from>
    <xdr:to>
      <xdr:col>10</xdr:col>
      <xdr:colOff>599324</xdr:colOff>
      <xdr:row>27</xdr:row>
      <xdr:rowOff>142875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id="{00000000-0008-0000-1A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29</xdr:row>
      <xdr:rowOff>0</xdr:rowOff>
    </xdr:from>
    <xdr:to>
      <xdr:col>4</xdr:col>
      <xdr:colOff>381000</xdr:colOff>
      <xdr:row>44</xdr:row>
      <xdr:rowOff>142875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00000000-0008-0000-1A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0</xdr:colOff>
      <xdr:row>29</xdr:row>
      <xdr:rowOff>0</xdr:rowOff>
    </xdr:from>
    <xdr:to>
      <xdr:col>7</xdr:col>
      <xdr:colOff>885825</xdr:colOff>
      <xdr:row>44</xdr:row>
      <xdr:rowOff>142125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1A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0</xdr:colOff>
      <xdr:row>29</xdr:row>
      <xdr:rowOff>0</xdr:rowOff>
    </xdr:from>
    <xdr:to>
      <xdr:col>12</xdr:col>
      <xdr:colOff>475950</xdr:colOff>
      <xdr:row>44</xdr:row>
      <xdr:rowOff>142125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id="{00000000-0008-0000-1A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8</xdr:row>
      <xdr:rowOff>0</xdr:rowOff>
    </xdr:from>
    <xdr:to>
      <xdr:col>0</xdr:col>
      <xdr:colOff>139211</xdr:colOff>
      <xdr:row>16</xdr:row>
      <xdr:rowOff>0</xdr:rowOff>
    </xdr:to>
    <xdr:graphicFrame macro="">
      <xdr:nvGraphicFramePr>
        <xdr:cNvPr id="11" name="Graf 10">
          <a:extLst>
            <a:ext uri="{FF2B5EF4-FFF2-40B4-BE49-F238E27FC236}">
              <a16:creationId xmlns:a16="http://schemas.microsoft.com/office/drawing/2014/main" id="{00000000-0008-0000-1A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2</xdr:row>
      <xdr:rowOff>133342</xdr:rowOff>
    </xdr:from>
    <xdr:to>
      <xdr:col>1</xdr:col>
      <xdr:colOff>111966</xdr:colOff>
      <xdr:row>6</xdr:row>
      <xdr:rowOff>29499</xdr:rowOff>
    </xdr:to>
    <xdr:pic>
      <xdr:nvPicPr>
        <xdr:cNvPr id="12" name="Obrázek 11">
          <a:extLst>
            <a:ext uri="{FF2B5EF4-FFF2-40B4-BE49-F238E27FC236}">
              <a16:creationId xmlns:a16="http://schemas.microsoft.com/office/drawing/2014/main" id="{A00D1852-923D-416A-8986-442B1433A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438142"/>
          <a:ext cx="740616" cy="524807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17</xdr:row>
      <xdr:rowOff>104775</xdr:rowOff>
    </xdr:from>
    <xdr:to>
      <xdr:col>1</xdr:col>
      <xdr:colOff>111966</xdr:colOff>
      <xdr:row>21</xdr:row>
      <xdr:rowOff>19982</xdr:rowOff>
    </xdr:to>
    <xdr:pic>
      <xdr:nvPicPr>
        <xdr:cNvPr id="13" name="Obrázek 12">
          <a:extLst>
            <a:ext uri="{FF2B5EF4-FFF2-40B4-BE49-F238E27FC236}">
              <a16:creationId xmlns:a16="http://schemas.microsoft.com/office/drawing/2014/main" id="{E5897BD8-C50C-4767-9BAE-5E9CBE0133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2714625"/>
          <a:ext cx="740616" cy="524807"/>
        </a:xfrm>
        <a:prstGeom prst="rect">
          <a:avLst/>
        </a:prstGeom>
        <a:noFill/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266700</xdr:colOff>
      <xdr:row>17</xdr:row>
      <xdr:rowOff>28575</xdr:rowOff>
    </xdr:from>
    <xdr:to>
      <xdr:col>13</xdr:col>
      <xdr:colOff>295272</xdr:colOff>
      <xdr:row>27</xdr:row>
      <xdr:rowOff>38100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1B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19049</xdr:colOff>
      <xdr:row>17</xdr:row>
      <xdr:rowOff>0</xdr:rowOff>
    </xdr:from>
    <xdr:to>
      <xdr:col>10</xdr:col>
      <xdr:colOff>580274</xdr:colOff>
      <xdr:row>27</xdr:row>
      <xdr:rowOff>123825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id="{00000000-0008-0000-1B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29</xdr:row>
      <xdr:rowOff>0</xdr:rowOff>
    </xdr:from>
    <xdr:to>
      <xdr:col>4</xdr:col>
      <xdr:colOff>381000</xdr:colOff>
      <xdr:row>44</xdr:row>
      <xdr:rowOff>142875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00000000-0008-0000-1B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0</xdr:colOff>
      <xdr:row>29</xdr:row>
      <xdr:rowOff>0</xdr:rowOff>
    </xdr:from>
    <xdr:to>
      <xdr:col>8</xdr:col>
      <xdr:colOff>9525</xdr:colOff>
      <xdr:row>44</xdr:row>
      <xdr:rowOff>142125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1B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0</xdr:colOff>
      <xdr:row>29</xdr:row>
      <xdr:rowOff>0</xdr:rowOff>
    </xdr:from>
    <xdr:to>
      <xdr:col>12</xdr:col>
      <xdr:colOff>475950</xdr:colOff>
      <xdr:row>44</xdr:row>
      <xdr:rowOff>142125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id="{00000000-0008-0000-1B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8</xdr:row>
      <xdr:rowOff>0</xdr:rowOff>
    </xdr:from>
    <xdr:to>
      <xdr:col>0</xdr:col>
      <xdr:colOff>139211</xdr:colOff>
      <xdr:row>16</xdr:row>
      <xdr:rowOff>0</xdr:rowOff>
    </xdr:to>
    <xdr:graphicFrame macro="">
      <xdr:nvGraphicFramePr>
        <xdr:cNvPr id="11" name="Graf 10">
          <a:extLst>
            <a:ext uri="{FF2B5EF4-FFF2-40B4-BE49-F238E27FC236}">
              <a16:creationId xmlns:a16="http://schemas.microsoft.com/office/drawing/2014/main" id="{00000000-0008-0000-1B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2</xdr:row>
      <xdr:rowOff>133342</xdr:rowOff>
    </xdr:from>
    <xdr:to>
      <xdr:col>1</xdr:col>
      <xdr:colOff>111966</xdr:colOff>
      <xdr:row>6</xdr:row>
      <xdr:rowOff>29499</xdr:rowOff>
    </xdr:to>
    <xdr:pic>
      <xdr:nvPicPr>
        <xdr:cNvPr id="12" name="Obrázek 11">
          <a:extLst>
            <a:ext uri="{FF2B5EF4-FFF2-40B4-BE49-F238E27FC236}">
              <a16:creationId xmlns:a16="http://schemas.microsoft.com/office/drawing/2014/main" id="{926FE94A-E829-4D5C-B708-D9832993A3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438142"/>
          <a:ext cx="740616" cy="524807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17</xdr:row>
      <xdr:rowOff>114301</xdr:rowOff>
    </xdr:from>
    <xdr:to>
      <xdr:col>1</xdr:col>
      <xdr:colOff>111966</xdr:colOff>
      <xdr:row>21</xdr:row>
      <xdr:rowOff>29508</xdr:rowOff>
    </xdr:to>
    <xdr:pic>
      <xdr:nvPicPr>
        <xdr:cNvPr id="13" name="Obrázek 12">
          <a:extLst>
            <a:ext uri="{FF2B5EF4-FFF2-40B4-BE49-F238E27FC236}">
              <a16:creationId xmlns:a16="http://schemas.microsoft.com/office/drawing/2014/main" id="{2609225D-5ADB-4A29-9A79-C8F8569A7C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2724151"/>
          <a:ext cx="740616" cy="524807"/>
        </a:xfrm>
        <a:prstGeom prst="rect">
          <a:avLst/>
        </a:prstGeom>
        <a:noFill/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22412</xdr:colOff>
      <xdr:row>28</xdr:row>
      <xdr:rowOff>33617</xdr:rowOff>
    </xdr:from>
    <xdr:to>
      <xdr:col>6</xdr:col>
      <xdr:colOff>346262</xdr:colOff>
      <xdr:row>46</xdr:row>
      <xdr:rowOff>114300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id="{00000000-0008-0000-1E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214697</xdr:colOff>
      <xdr:row>30</xdr:row>
      <xdr:rowOff>47737</xdr:rowOff>
    </xdr:from>
    <xdr:to>
      <xdr:col>13</xdr:col>
      <xdr:colOff>145823</xdr:colOff>
      <xdr:row>46</xdr:row>
      <xdr:rowOff>107951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00000000-0008-0000-1E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duotone>
            <a:schemeClr val="accent1">
              <a:shade val="45000"/>
              <a:satMod val="135000"/>
            </a:schemeClr>
            <a:prstClr val="white"/>
          </a:duotone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0" b="99522" l="0" r="10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224847" y="4676887"/>
          <a:ext cx="3884001" cy="2317639"/>
        </a:xfrm>
        <a:prstGeom prst="rect">
          <a:avLst/>
        </a:prstGeom>
      </xdr:spPr>
    </xdr:pic>
    <xdr:clientData/>
  </xdr:twoCellAnchor>
  <xdr:twoCellAnchor>
    <xdr:from>
      <xdr:col>10</xdr:col>
      <xdr:colOff>184680</xdr:colOff>
      <xdr:row>31</xdr:row>
      <xdr:rowOff>58065</xdr:rowOff>
    </xdr:from>
    <xdr:to>
      <xdr:col>10</xdr:col>
      <xdr:colOff>372102</xdr:colOff>
      <xdr:row>34</xdr:row>
      <xdr:rowOff>19965</xdr:rowOff>
    </xdr:to>
    <xdr:sp macro="" textlink="">
      <xdr:nvSpPr>
        <xdr:cNvPr id="11" name="Šipka dolů 10">
          <a:extLst>
            <a:ext uri="{FF2B5EF4-FFF2-40B4-BE49-F238E27FC236}">
              <a16:creationId xmlns:a16="http://schemas.microsoft.com/office/drawing/2014/main" id="{00000000-0008-0000-1E00-00000B000000}"/>
            </a:ext>
          </a:extLst>
        </xdr:cNvPr>
        <xdr:cNvSpPr/>
      </xdr:nvSpPr>
      <xdr:spPr>
        <a:xfrm rot="1191065">
          <a:off x="7166505" y="4553865"/>
          <a:ext cx="187422" cy="361950"/>
        </a:xfrm>
        <a:prstGeom prst="downArrow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>
            <a:solidFill>
              <a:srgbClr val="FF0000"/>
            </a:solidFill>
          </a:endParaRPr>
        </a:p>
      </xdr:txBody>
    </xdr:sp>
    <xdr:clientData/>
  </xdr:twoCellAnchor>
  <xdr:twoCellAnchor>
    <xdr:from>
      <xdr:col>9</xdr:col>
      <xdr:colOff>666750</xdr:colOff>
      <xdr:row>30</xdr:row>
      <xdr:rowOff>95248</xdr:rowOff>
    </xdr:from>
    <xdr:to>
      <xdr:col>10</xdr:col>
      <xdr:colOff>190500</xdr:colOff>
      <xdr:row>33</xdr:row>
      <xdr:rowOff>76198</xdr:rowOff>
    </xdr:to>
    <xdr:sp macro="" textlink="">
      <xdr:nvSpPr>
        <xdr:cNvPr id="12" name="Šipka dolů 11">
          <a:extLst>
            <a:ext uri="{FF2B5EF4-FFF2-40B4-BE49-F238E27FC236}">
              <a16:creationId xmlns:a16="http://schemas.microsoft.com/office/drawing/2014/main" id="{00000000-0008-0000-1E00-00000C000000}"/>
            </a:ext>
          </a:extLst>
        </xdr:cNvPr>
        <xdr:cNvSpPr/>
      </xdr:nvSpPr>
      <xdr:spPr>
        <a:xfrm rot="12133561">
          <a:off x="8686800" y="5057773"/>
          <a:ext cx="238125" cy="381000"/>
        </a:xfrm>
        <a:prstGeom prst="downArrow">
          <a:avLst/>
        </a:prstGeom>
        <a:solidFill>
          <a:schemeClr val="accent5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>
            <a:solidFill>
              <a:srgbClr val="FF0000"/>
            </a:solidFill>
          </a:endParaRPr>
        </a:p>
      </xdr:txBody>
    </xdr:sp>
    <xdr:clientData/>
  </xdr:twoCellAnchor>
  <xdr:twoCellAnchor>
    <xdr:from>
      <xdr:col>7</xdr:col>
      <xdr:colOff>324302</xdr:colOff>
      <xdr:row>39</xdr:row>
      <xdr:rowOff>4819</xdr:rowOff>
    </xdr:from>
    <xdr:to>
      <xdr:col>8</xdr:col>
      <xdr:colOff>29027</xdr:colOff>
      <xdr:row>40</xdr:row>
      <xdr:rowOff>26042</xdr:rowOff>
    </xdr:to>
    <xdr:sp macro="" textlink="">
      <xdr:nvSpPr>
        <xdr:cNvPr id="25" name="Šipka dolů 24">
          <a:extLst>
            <a:ext uri="{FF2B5EF4-FFF2-40B4-BE49-F238E27FC236}">
              <a16:creationId xmlns:a16="http://schemas.microsoft.com/office/drawing/2014/main" id="{00000000-0008-0000-1E00-000019000000}"/>
            </a:ext>
          </a:extLst>
        </xdr:cNvPr>
        <xdr:cNvSpPr/>
      </xdr:nvSpPr>
      <xdr:spPr>
        <a:xfrm rot="13929628">
          <a:off x="5428615" y="5816156"/>
          <a:ext cx="173623" cy="361950"/>
        </a:xfrm>
        <a:prstGeom prst="downArrow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>
            <a:solidFill>
              <a:srgbClr val="FF0000"/>
            </a:solidFill>
          </a:endParaRPr>
        </a:p>
      </xdr:txBody>
    </xdr:sp>
    <xdr:clientData/>
  </xdr:twoCellAnchor>
  <xdr:twoCellAnchor>
    <xdr:from>
      <xdr:col>7</xdr:col>
      <xdr:colOff>429657</xdr:colOff>
      <xdr:row>40</xdr:row>
      <xdr:rowOff>8999</xdr:rowOff>
    </xdr:from>
    <xdr:to>
      <xdr:col>8</xdr:col>
      <xdr:colOff>134382</xdr:colOff>
      <xdr:row>41</xdr:row>
      <xdr:rowOff>58552</xdr:rowOff>
    </xdr:to>
    <xdr:sp macro="" textlink="">
      <xdr:nvSpPr>
        <xdr:cNvPr id="26" name="Šipka dolů 25">
          <a:extLst>
            <a:ext uri="{FF2B5EF4-FFF2-40B4-BE49-F238E27FC236}">
              <a16:creationId xmlns:a16="http://schemas.microsoft.com/office/drawing/2014/main" id="{00000000-0008-0000-1E00-00001A000000}"/>
            </a:ext>
          </a:extLst>
        </xdr:cNvPr>
        <xdr:cNvSpPr/>
      </xdr:nvSpPr>
      <xdr:spPr>
        <a:xfrm rot="3272124">
          <a:off x="5529330" y="5977376"/>
          <a:ext cx="182903" cy="361950"/>
        </a:xfrm>
        <a:prstGeom prst="downArrow">
          <a:avLst/>
        </a:prstGeom>
        <a:solidFill>
          <a:schemeClr val="accent5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>
            <a:solidFill>
              <a:srgbClr val="FF0000"/>
            </a:solidFill>
          </a:endParaRPr>
        </a:p>
      </xdr:txBody>
    </xdr:sp>
    <xdr:clientData/>
  </xdr:twoCellAnchor>
  <xdr:twoCellAnchor>
    <xdr:from>
      <xdr:col>10</xdr:col>
      <xdr:colOff>38099</xdr:colOff>
      <xdr:row>43</xdr:row>
      <xdr:rowOff>47624</xdr:rowOff>
    </xdr:from>
    <xdr:to>
      <xdr:col>10</xdr:col>
      <xdr:colOff>228600</xdr:colOff>
      <xdr:row>45</xdr:row>
      <xdr:rowOff>66674</xdr:rowOff>
    </xdr:to>
    <xdr:sp macro="" textlink="">
      <xdr:nvSpPr>
        <xdr:cNvPr id="27" name="Šipka dolů 26">
          <a:extLst>
            <a:ext uri="{FF2B5EF4-FFF2-40B4-BE49-F238E27FC236}">
              <a16:creationId xmlns:a16="http://schemas.microsoft.com/office/drawing/2014/main" id="{00000000-0008-0000-1E00-00001B000000}"/>
            </a:ext>
          </a:extLst>
        </xdr:cNvPr>
        <xdr:cNvSpPr/>
      </xdr:nvSpPr>
      <xdr:spPr>
        <a:xfrm rot="10800000">
          <a:off x="7019924" y="6524624"/>
          <a:ext cx="190501" cy="323850"/>
        </a:xfrm>
        <a:prstGeom prst="downArrow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>
            <a:solidFill>
              <a:srgbClr val="FF0000"/>
            </a:solidFill>
          </a:endParaRPr>
        </a:p>
      </xdr:txBody>
    </xdr:sp>
    <xdr:clientData/>
  </xdr:twoCellAnchor>
  <xdr:twoCellAnchor>
    <xdr:from>
      <xdr:col>10</xdr:col>
      <xdr:colOff>276224</xdr:colOff>
      <xdr:row>43</xdr:row>
      <xdr:rowOff>57148</xdr:rowOff>
    </xdr:from>
    <xdr:to>
      <xdr:col>10</xdr:col>
      <xdr:colOff>466725</xdr:colOff>
      <xdr:row>45</xdr:row>
      <xdr:rowOff>95248</xdr:rowOff>
    </xdr:to>
    <xdr:sp macro="" textlink="">
      <xdr:nvSpPr>
        <xdr:cNvPr id="28" name="Šipka dolů 27">
          <a:extLst>
            <a:ext uri="{FF2B5EF4-FFF2-40B4-BE49-F238E27FC236}">
              <a16:creationId xmlns:a16="http://schemas.microsoft.com/office/drawing/2014/main" id="{00000000-0008-0000-1E00-00001C000000}"/>
            </a:ext>
          </a:extLst>
        </xdr:cNvPr>
        <xdr:cNvSpPr/>
      </xdr:nvSpPr>
      <xdr:spPr>
        <a:xfrm>
          <a:off x="7258049" y="6534148"/>
          <a:ext cx="190501" cy="342900"/>
        </a:xfrm>
        <a:prstGeom prst="downArrow">
          <a:avLst/>
        </a:prstGeom>
        <a:solidFill>
          <a:schemeClr val="accent5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>
            <a:solidFill>
              <a:srgbClr val="FF0000"/>
            </a:solidFill>
          </a:endParaRPr>
        </a:p>
      </xdr:txBody>
    </xdr:sp>
    <xdr:clientData/>
  </xdr:twoCellAnchor>
  <xdr:twoCellAnchor>
    <xdr:from>
      <xdr:col>12</xdr:col>
      <xdr:colOff>30610</xdr:colOff>
      <xdr:row>44</xdr:row>
      <xdr:rowOff>32018</xdr:rowOff>
    </xdr:from>
    <xdr:to>
      <xdr:col>12</xdr:col>
      <xdr:colOff>401075</xdr:colOff>
      <xdr:row>45</xdr:row>
      <xdr:rowOff>75497</xdr:rowOff>
    </xdr:to>
    <xdr:sp macro="" textlink="">
      <xdr:nvSpPr>
        <xdr:cNvPr id="29" name="Šipka dolů 28">
          <a:extLst>
            <a:ext uri="{FF2B5EF4-FFF2-40B4-BE49-F238E27FC236}">
              <a16:creationId xmlns:a16="http://schemas.microsoft.com/office/drawing/2014/main" id="{00000000-0008-0000-1E00-00001D000000}"/>
            </a:ext>
          </a:extLst>
        </xdr:cNvPr>
        <xdr:cNvSpPr/>
      </xdr:nvSpPr>
      <xdr:spPr>
        <a:xfrm rot="7791339">
          <a:off x="8414178" y="6269325"/>
          <a:ext cx="195879" cy="370465"/>
        </a:xfrm>
        <a:prstGeom prst="downArrow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>
            <a:solidFill>
              <a:srgbClr val="FF0000"/>
            </a:solidFill>
          </a:endParaRPr>
        </a:p>
      </xdr:txBody>
    </xdr:sp>
    <xdr:clientData/>
  </xdr:twoCellAnchor>
  <xdr:twoCellAnchor>
    <xdr:from>
      <xdr:col>12</xdr:col>
      <xdr:colOff>182417</xdr:colOff>
      <xdr:row>43</xdr:row>
      <xdr:rowOff>52017</xdr:rowOff>
    </xdr:from>
    <xdr:to>
      <xdr:col>12</xdr:col>
      <xdr:colOff>563417</xdr:colOff>
      <xdr:row>44</xdr:row>
      <xdr:rowOff>89281</xdr:rowOff>
    </xdr:to>
    <xdr:sp macro="" textlink="">
      <xdr:nvSpPr>
        <xdr:cNvPr id="30" name="Šipka dolů 29">
          <a:extLst>
            <a:ext uri="{FF2B5EF4-FFF2-40B4-BE49-F238E27FC236}">
              <a16:creationId xmlns:a16="http://schemas.microsoft.com/office/drawing/2014/main" id="{00000000-0008-0000-1E00-00001E000000}"/>
            </a:ext>
          </a:extLst>
        </xdr:cNvPr>
        <xdr:cNvSpPr/>
      </xdr:nvSpPr>
      <xdr:spPr>
        <a:xfrm rot="18591339">
          <a:off x="8574360" y="6128549"/>
          <a:ext cx="189664" cy="381000"/>
        </a:xfrm>
        <a:prstGeom prst="downArrow">
          <a:avLst/>
        </a:prstGeom>
        <a:solidFill>
          <a:schemeClr val="accent5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>
            <a:solidFill>
              <a:srgbClr val="FF0000"/>
            </a:solidFill>
          </a:endParaRPr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16565</xdr:rowOff>
    </xdr:from>
    <xdr:to>
      <xdr:col>0</xdr:col>
      <xdr:colOff>139211</xdr:colOff>
      <xdr:row>8</xdr:row>
      <xdr:rowOff>140806</xdr:rowOff>
    </xdr:to>
    <xdr:graphicFrame macro="">
      <xdr:nvGraphicFramePr>
        <xdr:cNvPr id="11" name="Graf 10">
          <a:extLst>
            <a:ext uri="{FF2B5EF4-FFF2-40B4-BE49-F238E27FC236}">
              <a16:creationId xmlns:a16="http://schemas.microsoft.com/office/drawing/2014/main" id="{00000000-0008-0000-1F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9524</xdr:colOff>
      <xdr:row>10</xdr:row>
      <xdr:rowOff>57151</xdr:rowOff>
    </xdr:from>
    <xdr:to>
      <xdr:col>13</xdr:col>
      <xdr:colOff>663997</xdr:colOff>
      <xdr:row>44</xdr:row>
      <xdr:rowOff>0</xdr:rowOff>
    </xdr:to>
    <xdr:grpSp>
      <xdr:nvGrpSpPr>
        <xdr:cNvPr id="2" name="Skupina 1">
          <a:extLst>
            <a:ext uri="{FF2B5EF4-FFF2-40B4-BE49-F238E27FC236}">
              <a16:creationId xmlns:a16="http://schemas.microsoft.com/office/drawing/2014/main" id="{BC61BAEB-3565-424A-9427-2AF5189FB986}"/>
            </a:ext>
          </a:extLst>
        </xdr:cNvPr>
        <xdr:cNvGrpSpPr/>
      </xdr:nvGrpSpPr>
      <xdr:grpSpPr>
        <a:xfrm>
          <a:off x="9524" y="1685926"/>
          <a:ext cx="9579398" cy="5124449"/>
          <a:chOff x="9524" y="1427907"/>
          <a:chExt cx="9465098" cy="5306194"/>
        </a:xfrm>
      </xdr:grpSpPr>
      <xdr:graphicFrame macro="">
        <xdr:nvGraphicFramePr>
          <xdr:cNvPr id="3" name="Graf 2">
            <a:extLst>
              <a:ext uri="{FF2B5EF4-FFF2-40B4-BE49-F238E27FC236}">
                <a16:creationId xmlns:a16="http://schemas.microsoft.com/office/drawing/2014/main" id="{00000000-0008-0000-1F00-000003000000}"/>
              </a:ext>
            </a:extLst>
          </xdr:cNvPr>
          <xdr:cNvGraphicFramePr>
            <a:graphicFrameLocks/>
          </xdr:cNvGraphicFramePr>
        </xdr:nvGraphicFramePr>
        <xdr:xfrm>
          <a:off x="21980" y="4633321"/>
          <a:ext cx="3023489" cy="210078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graphicFrame macro="">
        <xdr:nvGraphicFramePr>
          <xdr:cNvPr id="6" name="Graf 5">
            <a:extLst>
              <a:ext uri="{FF2B5EF4-FFF2-40B4-BE49-F238E27FC236}">
                <a16:creationId xmlns:a16="http://schemas.microsoft.com/office/drawing/2014/main" id="{00000000-0008-0000-1F00-000006000000}"/>
              </a:ext>
            </a:extLst>
          </xdr:cNvPr>
          <xdr:cNvGraphicFramePr>
            <a:graphicFrameLocks/>
          </xdr:cNvGraphicFramePr>
        </xdr:nvGraphicFramePr>
        <xdr:xfrm>
          <a:off x="9524" y="2966504"/>
          <a:ext cx="3023489" cy="1804896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"/>
          </a:graphicData>
        </a:graphic>
      </xdr:graphicFrame>
      <xdr:graphicFrame macro="">
        <xdr:nvGraphicFramePr>
          <xdr:cNvPr id="7" name="Graf 6">
            <a:extLst>
              <a:ext uri="{FF2B5EF4-FFF2-40B4-BE49-F238E27FC236}">
                <a16:creationId xmlns:a16="http://schemas.microsoft.com/office/drawing/2014/main" id="{00000000-0008-0000-1F00-000007000000}"/>
              </a:ext>
            </a:extLst>
          </xdr:cNvPr>
          <xdr:cNvGraphicFramePr>
            <a:graphicFrameLocks/>
          </xdr:cNvGraphicFramePr>
        </xdr:nvGraphicFramePr>
        <xdr:xfrm>
          <a:off x="3230297" y="2976368"/>
          <a:ext cx="3024000" cy="1804895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4"/>
          </a:graphicData>
        </a:graphic>
      </xdr:graphicFrame>
      <xdr:graphicFrame macro="">
        <xdr:nvGraphicFramePr>
          <xdr:cNvPr id="8" name="Graf 7">
            <a:extLst>
              <a:ext uri="{FF2B5EF4-FFF2-40B4-BE49-F238E27FC236}">
                <a16:creationId xmlns:a16="http://schemas.microsoft.com/office/drawing/2014/main" id="{00000000-0008-0000-1F00-000008000000}"/>
              </a:ext>
            </a:extLst>
          </xdr:cNvPr>
          <xdr:cNvGraphicFramePr>
            <a:graphicFrameLocks/>
          </xdr:cNvGraphicFramePr>
        </xdr:nvGraphicFramePr>
        <xdr:xfrm>
          <a:off x="6451582" y="2976368"/>
          <a:ext cx="3021802" cy="1795033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5"/>
          </a:graphicData>
        </a:graphic>
      </xdr:graphicFrame>
      <xdr:graphicFrame macro="">
        <xdr:nvGraphicFramePr>
          <xdr:cNvPr id="9" name="Graf 8">
            <a:extLst>
              <a:ext uri="{FF2B5EF4-FFF2-40B4-BE49-F238E27FC236}">
                <a16:creationId xmlns:a16="http://schemas.microsoft.com/office/drawing/2014/main" id="{00000000-0008-0000-1F00-000009000000}"/>
              </a:ext>
            </a:extLst>
          </xdr:cNvPr>
          <xdr:cNvGraphicFramePr>
            <a:graphicFrameLocks/>
          </xdr:cNvGraphicFramePr>
        </xdr:nvGraphicFramePr>
        <xdr:xfrm>
          <a:off x="3236045" y="4655343"/>
          <a:ext cx="3024000" cy="2078758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6"/>
          </a:graphicData>
        </a:graphic>
      </xdr:graphicFrame>
      <xdr:graphicFrame macro="">
        <xdr:nvGraphicFramePr>
          <xdr:cNvPr id="10" name="Graf 9">
            <a:extLst>
              <a:ext uri="{FF2B5EF4-FFF2-40B4-BE49-F238E27FC236}">
                <a16:creationId xmlns:a16="http://schemas.microsoft.com/office/drawing/2014/main" id="{00000000-0008-0000-1F00-00000A000000}"/>
              </a:ext>
            </a:extLst>
          </xdr:cNvPr>
          <xdr:cNvGraphicFramePr>
            <a:graphicFrameLocks/>
          </xdr:cNvGraphicFramePr>
        </xdr:nvGraphicFramePr>
        <xdr:xfrm>
          <a:off x="6450622" y="4655343"/>
          <a:ext cx="3024000" cy="2078758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7"/>
          </a:graphicData>
        </a:graphic>
      </xdr:graphicFrame>
      <xdr:graphicFrame macro="">
        <xdr:nvGraphicFramePr>
          <xdr:cNvPr id="4" name="Graf 3">
            <a:extLst>
              <a:ext uri="{FF2B5EF4-FFF2-40B4-BE49-F238E27FC236}">
                <a16:creationId xmlns:a16="http://schemas.microsoft.com/office/drawing/2014/main" id="{00000000-0008-0000-1F00-000004000000}"/>
              </a:ext>
            </a:extLst>
          </xdr:cNvPr>
          <xdr:cNvGraphicFramePr>
            <a:graphicFrameLocks/>
          </xdr:cNvGraphicFramePr>
        </xdr:nvGraphicFramePr>
        <xdr:xfrm>
          <a:off x="22413" y="1427907"/>
          <a:ext cx="9426388" cy="1534928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8"/>
          </a:graphicData>
        </a:graphic>
      </xdr:graphicFrame>
    </xdr:grp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0</xdr:row>
      <xdr:rowOff>190501</xdr:rowOff>
    </xdr:from>
    <xdr:to>
      <xdr:col>15</xdr:col>
      <xdr:colOff>1</xdr:colOff>
      <xdr:row>15</xdr:row>
      <xdr:rowOff>121651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75514C0A-F119-43A6-B761-C0EA647CDC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16</xdr:row>
      <xdr:rowOff>0</xdr:rowOff>
    </xdr:from>
    <xdr:to>
      <xdr:col>15</xdr:col>
      <xdr:colOff>1</xdr:colOff>
      <xdr:row>30</xdr:row>
      <xdr:rowOff>74025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4C56B82B-C9C9-4509-BA75-4BB91369F4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247650</xdr:colOff>
      <xdr:row>31</xdr:row>
      <xdr:rowOff>0</xdr:rowOff>
    </xdr:from>
    <xdr:to>
      <xdr:col>14</xdr:col>
      <xdr:colOff>933451</xdr:colOff>
      <xdr:row>45</xdr:row>
      <xdr:rowOff>83550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6B16029E-F136-409B-99B2-AC94FD8AB6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10</xdr:row>
      <xdr:rowOff>0</xdr:rowOff>
    </xdr:from>
    <xdr:to>
      <xdr:col>0</xdr:col>
      <xdr:colOff>157843</xdr:colOff>
      <xdr:row>22</xdr:row>
      <xdr:rowOff>0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C162635C-3AD5-4F01-9F6C-CCB560FA13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219075</xdr:colOff>
      <xdr:row>23</xdr:row>
      <xdr:rowOff>9525</xdr:rowOff>
    </xdr:from>
    <xdr:to>
      <xdr:col>14</xdr:col>
      <xdr:colOff>311925</xdr:colOff>
      <xdr:row>35</xdr:row>
      <xdr:rowOff>51445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CC316135-21A9-4FBF-8EAF-2A7BCBAA1F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390525</xdr:colOff>
      <xdr:row>23</xdr:row>
      <xdr:rowOff>0</xdr:rowOff>
    </xdr:from>
    <xdr:to>
      <xdr:col>6</xdr:col>
      <xdr:colOff>264300</xdr:colOff>
      <xdr:row>35</xdr:row>
      <xdr:rowOff>41920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C3906EB0-7CC2-4EB0-92DD-638A21EA72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0</xdr:row>
      <xdr:rowOff>190501</xdr:rowOff>
    </xdr:from>
    <xdr:to>
      <xdr:col>15</xdr:col>
      <xdr:colOff>1</xdr:colOff>
      <xdr:row>15</xdr:row>
      <xdr:rowOff>140701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D681B8F6-9658-4EA3-AF04-6D855121C4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16</xdr:row>
      <xdr:rowOff>0</xdr:rowOff>
    </xdr:from>
    <xdr:to>
      <xdr:col>15</xdr:col>
      <xdr:colOff>1</xdr:colOff>
      <xdr:row>30</xdr:row>
      <xdr:rowOff>74025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6492D6D0-6E25-47C5-8B84-39E829193B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31</xdr:row>
      <xdr:rowOff>9525</xdr:rowOff>
    </xdr:from>
    <xdr:to>
      <xdr:col>14</xdr:col>
      <xdr:colOff>933451</xdr:colOff>
      <xdr:row>45</xdr:row>
      <xdr:rowOff>83550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32386499-8F52-45A6-97DC-FE5F099F54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0</xdr:rowOff>
    </xdr:from>
    <xdr:to>
      <xdr:col>16</xdr:col>
      <xdr:colOff>108000</xdr:colOff>
      <xdr:row>22</xdr:row>
      <xdr:rowOff>133350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00000000-0008-0000-23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17</xdr:col>
      <xdr:colOff>57150</xdr:colOff>
      <xdr:row>3</xdr:row>
      <xdr:rowOff>0</xdr:rowOff>
    </xdr:from>
    <xdr:to>
      <xdr:col>33</xdr:col>
      <xdr:colOff>165150</xdr:colOff>
      <xdr:row>22</xdr:row>
      <xdr:rowOff>76199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23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46</xdr:row>
      <xdr:rowOff>9525</xdr:rowOff>
    </xdr:from>
    <xdr:to>
      <xdr:col>33</xdr:col>
      <xdr:colOff>0</xdr:colOff>
      <xdr:row>67</xdr:row>
      <xdr:rowOff>49125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id="{00000000-0008-0000-23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</xdr:colOff>
      <xdr:row>69</xdr:row>
      <xdr:rowOff>133350</xdr:rowOff>
    </xdr:from>
    <xdr:to>
      <xdr:col>33</xdr:col>
      <xdr:colOff>1</xdr:colOff>
      <xdr:row>91</xdr:row>
      <xdr:rowOff>20550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00000000-0008-0000-23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14</xdr:col>
      <xdr:colOff>247650</xdr:colOff>
      <xdr:row>24</xdr:row>
      <xdr:rowOff>9524</xdr:rowOff>
    </xdr:from>
    <xdr:to>
      <xdr:col>33</xdr:col>
      <xdr:colOff>152400</xdr:colOff>
      <xdr:row>45</xdr:row>
      <xdr:rowOff>133349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23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23</xdr:row>
      <xdr:rowOff>152399</xdr:rowOff>
    </xdr:from>
    <xdr:to>
      <xdr:col>18</xdr:col>
      <xdr:colOff>190500</xdr:colOff>
      <xdr:row>45</xdr:row>
      <xdr:rowOff>123824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id="{00000000-0008-0000-23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52</xdr:row>
      <xdr:rowOff>23812</xdr:rowOff>
    </xdr:from>
    <xdr:to>
      <xdr:col>5</xdr:col>
      <xdr:colOff>423393</xdr:colOff>
      <xdr:row>57</xdr:row>
      <xdr:rowOff>155878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D02C8D10-4E73-4874-8A96-FAEF43B9E5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510587"/>
          <a:ext cx="3471393" cy="94169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285750</xdr:colOff>
      <xdr:row>33</xdr:row>
      <xdr:rowOff>95250</xdr:rowOff>
    </xdr:from>
    <xdr:to>
      <xdr:col>14</xdr:col>
      <xdr:colOff>378600</xdr:colOff>
      <xdr:row>45</xdr:row>
      <xdr:rowOff>146695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DC1E2E99-89E3-46CD-A34B-2223B622AF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457199</xdr:colOff>
      <xdr:row>33</xdr:row>
      <xdr:rowOff>85725</xdr:rowOff>
    </xdr:from>
    <xdr:to>
      <xdr:col>6</xdr:col>
      <xdr:colOff>330974</xdr:colOff>
      <xdr:row>45</xdr:row>
      <xdr:rowOff>137170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3B185C97-BFA2-4FEF-BB9D-F4C20B2B27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7</xdr:row>
      <xdr:rowOff>0</xdr:rowOff>
    </xdr:from>
    <xdr:to>
      <xdr:col>0</xdr:col>
      <xdr:colOff>157843</xdr:colOff>
      <xdr:row>19</xdr:row>
      <xdr:rowOff>0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D932F5A9-3F60-4852-8EEF-72DF9707A4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21</xdr:row>
      <xdr:rowOff>0</xdr:rowOff>
    </xdr:from>
    <xdr:to>
      <xdr:col>0</xdr:col>
      <xdr:colOff>157843</xdr:colOff>
      <xdr:row>33</xdr:row>
      <xdr:rowOff>0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AFCAB2B6-980F-4A14-B61D-79FC342490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18</xdr:row>
      <xdr:rowOff>90488</xdr:rowOff>
    </xdr:from>
    <xdr:to>
      <xdr:col>4</xdr:col>
      <xdr:colOff>148962</xdr:colOff>
      <xdr:row>29</xdr:row>
      <xdr:rowOff>76200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493101</xdr:colOff>
      <xdr:row>18</xdr:row>
      <xdr:rowOff>90486</xdr:rowOff>
    </xdr:from>
    <xdr:to>
      <xdr:col>9</xdr:col>
      <xdr:colOff>440140</xdr:colOff>
      <xdr:row>31</xdr:row>
      <xdr:rowOff>34236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58615</xdr:colOff>
      <xdr:row>18</xdr:row>
      <xdr:rowOff>90487</xdr:rowOff>
    </xdr:from>
    <xdr:to>
      <xdr:col>15</xdr:col>
      <xdr:colOff>571500</xdr:colOff>
      <xdr:row>31</xdr:row>
      <xdr:rowOff>34237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</xdr:colOff>
      <xdr:row>7</xdr:row>
      <xdr:rowOff>9525</xdr:rowOff>
    </xdr:from>
    <xdr:to>
      <xdr:col>0</xdr:col>
      <xdr:colOff>139212</xdr:colOff>
      <xdr:row>10</xdr:row>
      <xdr:rowOff>7327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13</xdr:row>
      <xdr:rowOff>147638</xdr:rowOff>
    </xdr:from>
    <xdr:to>
      <xdr:col>5</xdr:col>
      <xdr:colOff>228600</xdr:colOff>
      <xdr:row>23</xdr:row>
      <xdr:rowOff>114300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161924</xdr:colOff>
      <xdr:row>13</xdr:row>
      <xdr:rowOff>138113</xdr:rowOff>
    </xdr:from>
    <xdr:to>
      <xdr:col>14</xdr:col>
      <xdr:colOff>400049</xdr:colOff>
      <xdr:row>24</xdr:row>
      <xdr:rowOff>57978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36</xdr:row>
      <xdr:rowOff>71646</xdr:rowOff>
    </xdr:from>
    <xdr:to>
      <xdr:col>5</xdr:col>
      <xdr:colOff>266700</xdr:colOff>
      <xdr:row>45</xdr:row>
      <xdr:rowOff>114299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141193</xdr:colOff>
      <xdr:row>36</xdr:row>
      <xdr:rowOff>38032</xdr:rowOff>
    </xdr:from>
    <xdr:to>
      <xdr:col>14</xdr:col>
      <xdr:colOff>303533</xdr:colOff>
      <xdr:row>45</xdr:row>
      <xdr:rowOff>133350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7</xdr:row>
      <xdr:rowOff>8282</xdr:rowOff>
    </xdr:from>
    <xdr:to>
      <xdr:col>0</xdr:col>
      <xdr:colOff>139211</xdr:colOff>
      <xdr:row>12</xdr:row>
      <xdr:rowOff>173934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31</xdr:row>
      <xdr:rowOff>8283</xdr:rowOff>
    </xdr:from>
    <xdr:to>
      <xdr:col>0</xdr:col>
      <xdr:colOff>139211</xdr:colOff>
      <xdr:row>34</xdr:row>
      <xdr:rowOff>165652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14</xdr:row>
      <xdr:rowOff>28574</xdr:rowOff>
    </xdr:from>
    <xdr:to>
      <xdr:col>6</xdr:col>
      <xdr:colOff>609600</xdr:colOff>
      <xdr:row>23</xdr:row>
      <xdr:rowOff>57150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476250</xdr:colOff>
      <xdr:row>15</xdr:row>
      <xdr:rowOff>19050</xdr:rowOff>
    </xdr:from>
    <xdr:to>
      <xdr:col>12</xdr:col>
      <xdr:colOff>609601</xdr:colOff>
      <xdr:row>23</xdr:row>
      <xdr:rowOff>0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</xdr:colOff>
      <xdr:row>34</xdr:row>
      <xdr:rowOff>103434</xdr:rowOff>
    </xdr:from>
    <xdr:to>
      <xdr:col>7</xdr:col>
      <xdr:colOff>9526</xdr:colOff>
      <xdr:row>41</xdr:row>
      <xdr:rowOff>123265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504826</xdr:colOff>
      <xdr:row>34</xdr:row>
      <xdr:rowOff>27175</xdr:rowOff>
    </xdr:from>
    <xdr:to>
      <xdr:col>12</xdr:col>
      <xdr:colOff>609601</xdr:colOff>
      <xdr:row>42</xdr:row>
      <xdr:rowOff>0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6</xdr:row>
      <xdr:rowOff>142875</xdr:rowOff>
    </xdr:from>
    <xdr:to>
      <xdr:col>0</xdr:col>
      <xdr:colOff>143608</xdr:colOff>
      <xdr:row>13</xdr:row>
      <xdr:rowOff>133350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30</xdr:row>
      <xdr:rowOff>8283</xdr:rowOff>
    </xdr:from>
    <xdr:to>
      <xdr:col>0</xdr:col>
      <xdr:colOff>139211</xdr:colOff>
      <xdr:row>33</xdr:row>
      <xdr:rowOff>8283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495300</xdr:colOff>
      <xdr:row>21</xdr:row>
      <xdr:rowOff>98885</xdr:rowOff>
    </xdr:from>
    <xdr:to>
      <xdr:col>12</xdr:col>
      <xdr:colOff>604631</xdr:colOff>
      <xdr:row>44</xdr:row>
      <xdr:rowOff>140805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id="{00000000-0008-0000-0A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21</xdr:row>
      <xdr:rowOff>41412</xdr:rowOff>
    </xdr:from>
    <xdr:to>
      <xdr:col>2</xdr:col>
      <xdr:colOff>259416</xdr:colOff>
      <xdr:row>43</xdr:row>
      <xdr:rowOff>92015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00000000-0008-0000-0A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185115</xdr:colOff>
      <xdr:row>21</xdr:row>
      <xdr:rowOff>41412</xdr:rowOff>
    </xdr:from>
    <xdr:to>
      <xdr:col>6</xdr:col>
      <xdr:colOff>161925</xdr:colOff>
      <xdr:row>43</xdr:row>
      <xdr:rowOff>92015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id="{00000000-0008-0000-0A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6</xdr:row>
      <xdr:rowOff>1</xdr:rowOff>
    </xdr:from>
    <xdr:to>
      <xdr:col>0</xdr:col>
      <xdr:colOff>157843</xdr:colOff>
      <xdr:row>18</xdr:row>
      <xdr:rowOff>1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0A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85727</xdr:colOff>
      <xdr:row>15</xdr:row>
      <xdr:rowOff>38101</xdr:rowOff>
    </xdr:from>
    <xdr:to>
      <xdr:col>13</xdr:col>
      <xdr:colOff>323849</xdr:colOff>
      <xdr:row>32</xdr:row>
      <xdr:rowOff>66675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32</xdr:row>
      <xdr:rowOff>38100</xdr:rowOff>
    </xdr:from>
    <xdr:to>
      <xdr:col>5</xdr:col>
      <xdr:colOff>669000</xdr:colOff>
      <xdr:row>46</xdr:row>
      <xdr:rowOff>0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666749</xdr:colOff>
      <xdr:row>32</xdr:row>
      <xdr:rowOff>57149</xdr:rowOff>
    </xdr:from>
    <xdr:to>
      <xdr:col>12</xdr:col>
      <xdr:colOff>666750</xdr:colOff>
      <xdr:row>47</xdr:row>
      <xdr:rowOff>76200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6</xdr:row>
      <xdr:rowOff>0</xdr:rowOff>
    </xdr:from>
    <xdr:to>
      <xdr:col>0</xdr:col>
      <xdr:colOff>139211</xdr:colOff>
      <xdr:row>14</xdr:row>
      <xdr:rowOff>0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ERU">
  <a:themeElements>
    <a:clrScheme name="ERU">
      <a:dk1>
        <a:srgbClr val="262626"/>
      </a:dk1>
      <a:lt1>
        <a:sysClr val="window" lastClr="FFFFFF"/>
      </a:lt1>
      <a:dk2>
        <a:srgbClr val="23315F"/>
      </a:dk2>
      <a:lt2>
        <a:srgbClr val="D0D0D0"/>
      </a:lt2>
      <a:accent1>
        <a:srgbClr val="23315F"/>
      </a:accent1>
      <a:accent2>
        <a:srgbClr val="5A6588"/>
      </a:accent2>
      <a:accent3>
        <a:srgbClr val="9198B0"/>
      </a:accent3>
      <a:accent4>
        <a:srgbClr val="C8CBD7"/>
      </a:accent4>
      <a:accent5>
        <a:srgbClr val="E02C1F"/>
      </a:accent5>
      <a:accent6>
        <a:srgbClr val="E86158"/>
      </a:accent6>
      <a:hlink>
        <a:srgbClr val="0563C1"/>
      </a:hlink>
      <a:folHlink>
        <a:srgbClr val="E02C1F"/>
      </a:folHlink>
    </a:clrScheme>
    <a:fontScheme name="Výchozí">
      <a:majorFont>
        <a:latin typeface="Arial"/>
        <a:ea typeface=""/>
        <a:cs typeface=""/>
      </a:majorFont>
      <a:minorFont>
        <a:latin typeface="Arial"/>
        <a:ea typeface=""/>
        <a:cs typeface=""/>
      </a:minorFont>
    </a:fontScheme>
    <a:fmtScheme name="Motiv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Motiv_ERU" id="{9FFB561D-4E9C-47DD-93C1-073C5FD388E9}" vid="{664F4A23-A473-446F-B730-8F377D84977F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700531-99D7-4081-9954-8B62893A8138}">
  <dimension ref="A1:K50"/>
  <sheetViews>
    <sheetView showGridLines="0" tabSelected="1" showWhiteSpace="0" zoomScaleNormal="100" zoomScaleSheetLayoutView="70" zoomScalePageLayoutView="70" workbookViewId="0">
      <selection sqref="A1:B1"/>
    </sheetView>
  </sheetViews>
  <sheetFormatPr defaultColWidth="9.140625" defaultRowHeight="12.75"/>
  <cols>
    <col min="1" max="1" width="41.5703125" style="171" customWidth="1"/>
    <col min="2" max="2" width="50.42578125" style="171" customWidth="1"/>
    <col min="3" max="9" width="9.85546875" style="171" customWidth="1"/>
    <col min="10" max="10" width="10.28515625" style="171" customWidth="1"/>
    <col min="11" max="16384" width="9.140625" style="171"/>
  </cols>
  <sheetData>
    <row r="1" spans="1:11" ht="399.75" customHeight="1">
      <c r="A1" s="463" t="s">
        <v>426</v>
      </c>
      <c r="B1" s="464"/>
    </row>
    <row r="2" spans="1:11" ht="400.15" customHeight="1">
      <c r="A2" s="172"/>
      <c r="B2" s="173"/>
      <c r="C2" s="174"/>
      <c r="D2" s="174"/>
      <c r="E2" s="174"/>
      <c r="F2" s="174"/>
      <c r="G2" s="174"/>
      <c r="H2" s="174"/>
      <c r="I2" s="174"/>
      <c r="J2" s="174"/>
      <c r="K2" s="171" t="s">
        <v>324</v>
      </c>
    </row>
    <row r="3" spans="1:11">
      <c r="B3" s="175"/>
      <c r="D3" s="176"/>
      <c r="E3" s="177"/>
      <c r="F3" s="177"/>
      <c r="G3" s="177"/>
      <c r="J3" s="178"/>
    </row>
    <row r="9" spans="1:11">
      <c r="B9" s="179"/>
      <c r="I9" s="180"/>
    </row>
    <row r="10" spans="1:11">
      <c r="B10" s="181"/>
      <c r="C10" s="182"/>
    </row>
    <row r="11" spans="1:11">
      <c r="B11" s="181"/>
      <c r="C11" s="182"/>
    </row>
    <row r="12" spans="1:11">
      <c r="B12" s="181"/>
      <c r="C12" s="182"/>
    </row>
    <row r="13" spans="1:11">
      <c r="A13" s="183"/>
      <c r="B13" s="184"/>
      <c r="C13" s="185"/>
      <c r="D13" s="183"/>
      <c r="E13" s="183"/>
      <c r="F13" s="183"/>
      <c r="G13" s="183"/>
      <c r="H13" s="183"/>
      <c r="I13" s="183"/>
      <c r="J13" s="183"/>
    </row>
    <row r="14" spans="1:11">
      <c r="A14" s="183"/>
      <c r="B14" s="184"/>
      <c r="C14" s="185"/>
      <c r="D14" s="183"/>
      <c r="E14" s="183"/>
      <c r="F14" s="183"/>
      <c r="G14" s="183"/>
      <c r="H14" s="183"/>
      <c r="I14" s="183"/>
      <c r="J14" s="183"/>
    </row>
    <row r="15" spans="1:11">
      <c r="A15" s="183"/>
      <c r="B15" s="184"/>
      <c r="C15" s="185"/>
      <c r="D15" s="183"/>
      <c r="E15" s="183"/>
      <c r="F15" s="183"/>
      <c r="G15" s="183"/>
      <c r="H15" s="183"/>
      <c r="I15" s="183"/>
      <c r="J15" s="183"/>
    </row>
    <row r="16" spans="1:11">
      <c r="A16" s="183"/>
      <c r="B16" s="184"/>
      <c r="C16" s="185"/>
      <c r="D16" s="183"/>
      <c r="E16" s="183"/>
      <c r="F16" s="183"/>
      <c r="G16" s="183"/>
      <c r="H16" s="183"/>
      <c r="I16" s="183"/>
      <c r="J16" s="183"/>
    </row>
    <row r="17" spans="1:10">
      <c r="A17" s="183"/>
      <c r="B17" s="184"/>
      <c r="C17" s="185"/>
      <c r="D17" s="183"/>
      <c r="E17" s="183"/>
      <c r="F17" s="183"/>
      <c r="G17" s="183"/>
      <c r="H17" s="183"/>
      <c r="I17" s="183"/>
      <c r="J17" s="183"/>
    </row>
    <row r="18" spans="1:10">
      <c r="A18" s="183"/>
      <c r="B18" s="184"/>
      <c r="C18" s="185"/>
      <c r="D18" s="183"/>
      <c r="E18" s="183"/>
      <c r="F18" s="183"/>
      <c r="G18" s="183"/>
      <c r="H18" s="183"/>
      <c r="I18" s="183"/>
      <c r="J18" s="183"/>
    </row>
    <row r="19" spans="1:10">
      <c r="A19" s="183"/>
      <c r="B19" s="184"/>
      <c r="C19" s="185"/>
      <c r="D19" s="183"/>
      <c r="E19" s="183"/>
      <c r="F19" s="183"/>
      <c r="G19" s="183"/>
      <c r="H19" s="183"/>
      <c r="I19" s="183"/>
      <c r="J19" s="183"/>
    </row>
    <row r="21" spans="1:10">
      <c r="A21" s="183"/>
      <c r="B21" s="184"/>
      <c r="C21" s="185"/>
      <c r="D21" s="183"/>
      <c r="E21" s="183"/>
      <c r="F21" s="183"/>
      <c r="G21" s="183"/>
      <c r="H21" s="183"/>
      <c r="I21" s="183"/>
      <c r="J21" s="183"/>
    </row>
    <row r="22" spans="1:10">
      <c r="A22" s="183"/>
      <c r="B22" s="184"/>
      <c r="C22" s="185"/>
      <c r="D22" s="183"/>
      <c r="E22" s="183"/>
      <c r="F22" s="183"/>
      <c r="G22" s="183"/>
      <c r="H22" s="183"/>
      <c r="I22" s="183"/>
      <c r="J22" s="183"/>
    </row>
    <row r="23" spans="1:10">
      <c r="A23" s="183"/>
      <c r="B23" s="184"/>
      <c r="C23" s="185"/>
      <c r="D23" s="183"/>
      <c r="E23" s="183"/>
      <c r="F23" s="183"/>
      <c r="G23" s="183"/>
      <c r="H23" s="183"/>
      <c r="I23" s="183"/>
      <c r="J23" s="183"/>
    </row>
    <row r="25" spans="1:10">
      <c r="A25" s="183"/>
      <c r="C25" s="185"/>
      <c r="D25" s="183"/>
      <c r="E25" s="183"/>
      <c r="F25" s="183"/>
      <c r="G25" s="183"/>
      <c r="H25" s="183"/>
      <c r="I25" s="183"/>
      <c r="J25" s="183"/>
    </row>
    <row r="26" spans="1:10">
      <c r="A26" s="183"/>
      <c r="C26" s="185"/>
      <c r="D26" s="183"/>
      <c r="E26" s="183"/>
      <c r="F26" s="183"/>
      <c r="G26" s="183"/>
      <c r="H26" s="183"/>
      <c r="I26" s="183"/>
      <c r="J26" s="183"/>
    </row>
    <row r="27" spans="1:10">
      <c r="A27" s="183"/>
      <c r="C27" s="185"/>
      <c r="D27" s="183"/>
      <c r="E27" s="183"/>
      <c r="F27" s="183"/>
      <c r="G27" s="183"/>
      <c r="H27" s="183"/>
      <c r="I27" s="183"/>
      <c r="J27" s="183"/>
    </row>
    <row r="28" spans="1:10">
      <c r="A28" s="465"/>
      <c r="B28" s="465"/>
      <c r="C28" s="465"/>
      <c r="D28" s="465"/>
      <c r="E28" s="465"/>
      <c r="F28" s="465"/>
      <c r="G28" s="465"/>
      <c r="H28" s="465"/>
      <c r="I28" s="465"/>
      <c r="J28" s="465"/>
    </row>
    <row r="29" spans="1:10">
      <c r="A29" s="183"/>
      <c r="B29" s="184"/>
      <c r="C29" s="185"/>
      <c r="D29" s="183"/>
      <c r="E29" s="183"/>
      <c r="F29" s="183"/>
      <c r="G29" s="183"/>
      <c r="H29" s="183"/>
      <c r="I29" s="183"/>
      <c r="J29" s="183"/>
    </row>
    <row r="31" spans="1:10">
      <c r="A31" s="183"/>
      <c r="B31" s="184"/>
      <c r="C31" s="185"/>
      <c r="D31" s="183"/>
      <c r="E31" s="183"/>
      <c r="F31" s="183"/>
      <c r="G31" s="183"/>
      <c r="H31" s="183"/>
      <c r="I31" s="183"/>
      <c r="J31" s="183"/>
    </row>
    <row r="32" spans="1:10">
      <c r="A32" s="183"/>
      <c r="B32" s="184"/>
      <c r="C32" s="185"/>
      <c r="D32" s="183"/>
      <c r="E32" s="183"/>
      <c r="F32" s="183"/>
      <c r="G32" s="183"/>
      <c r="H32" s="183"/>
      <c r="I32" s="183"/>
      <c r="J32" s="183"/>
    </row>
    <row r="33" spans="1:10">
      <c r="A33" s="466"/>
      <c r="B33" s="466"/>
      <c r="C33" s="466"/>
      <c r="D33" s="466"/>
      <c r="E33" s="466"/>
      <c r="F33" s="466"/>
      <c r="G33" s="466"/>
      <c r="H33" s="466"/>
      <c r="I33" s="466"/>
      <c r="J33" s="466"/>
    </row>
    <row r="34" spans="1:10">
      <c r="B34" s="178"/>
      <c r="C34" s="178"/>
      <c r="D34" s="178"/>
      <c r="E34" s="178"/>
      <c r="F34" s="178"/>
      <c r="G34" s="178"/>
      <c r="H34" s="178"/>
      <c r="I34" s="178"/>
      <c r="J34" s="178"/>
    </row>
    <row r="35" spans="1:10" ht="26.25">
      <c r="A35" s="468" t="s">
        <v>427</v>
      </c>
      <c r="B35" s="468"/>
      <c r="C35" s="468"/>
      <c r="D35" s="468"/>
      <c r="E35" s="468"/>
      <c r="F35" s="468"/>
      <c r="G35" s="468"/>
      <c r="H35" s="468"/>
      <c r="I35" s="468"/>
      <c r="J35" s="468"/>
    </row>
    <row r="37" spans="1:10">
      <c r="B37" s="181"/>
      <c r="C37" s="182"/>
    </row>
    <row r="39" spans="1:10">
      <c r="B39" s="186"/>
      <c r="C39" s="186"/>
      <c r="D39" s="186"/>
      <c r="E39" s="186"/>
      <c r="F39" s="186"/>
      <c r="G39" s="186"/>
      <c r="H39" s="186"/>
      <c r="I39" s="186"/>
    </row>
    <row r="50" spans="1:10">
      <c r="A50" s="467"/>
      <c r="B50" s="467"/>
      <c r="C50" s="467"/>
      <c r="D50" s="467"/>
      <c r="E50" s="467"/>
      <c r="F50" s="467"/>
      <c r="G50" s="467"/>
      <c r="H50" s="467"/>
      <c r="I50" s="467"/>
      <c r="J50" s="467"/>
    </row>
  </sheetData>
  <mergeCells count="5">
    <mergeCell ref="A1:B1"/>
    <mergeCell ref="A28:J28"/>
    <mergeCell ref="A33:J33"/>
    <mergeCell ref="A50:J50"/>
    <mergeCell ref="A35:J35"/>
  </mergeCells>
  <printOptions verticalCentered="1"/>
  <pageMargins left="0.59055118110236227" right="0.59055118110236227" top="0.39370078740157483" bottom="0.59055118110236227" header="0" footer="0"/>
  <pageSetup paperSize="9" scale="99" fitToWidth="0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List5"/>
  <dimension ref="A1:W44"/>
  <sheetViews>
    <sheetView showGridLines="0" zoomScaleNormal="100" zoomScaleSheetLayoutView="115" workbookViewId="0"/>
  </sheetViews>
  <sheetFormatPr defaultColWidth="9.140625" defaultRowHeight="12.75"/>
  <cols>
    <col min="1" max="1" width="13.7109375" style="12" customWidth="1"/>
    <col min="2" max="7" width="8.7109375" style="11" customWidth="1"/>
    <col min="8" max="10" width="8.5703125" style="11" customWidth="1"/>
    <col min="11" max="16" width="8.7109375" style="11" customWidth="1"/>
    <col min="17" max="23" width="8.85546875" customWidth="1"/>
    <col min="24" max="16384" width="9.140625" style="12"/>
  </cols>
  <sheetData>
    <row r="1" spans="1:23" s="3" customFormat="1" ht="18">
      <c r="A1" s="267" t="s">
        <v>383</v>
      </c>
      <c r="B1" s="51"/>
      <c r="C1" s="51"/>
      <c r="D1" s="51"/>
      <c r="E1" s="51"/>
      <c r="F1" s="51"/>
      <c r="G1" s="51"/>
      <c r="H1" s="51"/>
      <c r="I1" s="51"/>
      <c r="J1" s="51"/>
      <c r="K1" s="51"/>
      <c r="L1" s="51"/>
      <c r="M1" s="51"/>
      <c r="N1" s="55"/>
      <c r="O1" s="116"/>
      <c r="P1" s="210" t="str">
        <f>'3.1'!N1</f>
        <v>IV. čtvrtletí 2023</v>
      </c>
      <c r="Q1" s="2"/>
      <c r="R1" s="2"/>
      <c r="S1" s="2"/>
      <c r="T1" s="2"/>
      <c r="U1" s="2"/>
      <c r="V1" s="2"/>
      <c r="W1" s="2"/>
    </row>
    <row r="2" spans="1:23" s="22" customFormat="1" ht="6" customHeight="1">
      <c r="Q2" s="9"/>
      <c r="R2" s="9"/>
      <c r="S2" s="9"/>
      <c r="T2" s="9"/>
      <c r="U2" s="9"/>
      <c r="V2" s="9"/>
      <c r="W2" s="9"/>
    </row>
    <row r="3" spans="1:23" s="22" customFormat="1" ht="12">
      <c r="A3" s="536" t="str">
        <f>'3.1'!A4</f>
        <v>2023</v>
      </c>
      <c r="B3" s="540" t="s">
        <v>187</v>
      </c>
      <c r="C3" s="541"/>
      <c r="D3" s="542"/>
      <c r="E3" s="540" t="s">
        <v>19</v>
      </c>
      <c r="F3" s="541"/>
      <c r="G3" s="542"/>
      <c r="H3" s="540" t="s">
        <v>193</v>
      </c>
      <c r="I3" s="541"/>
      <c r="J3" s="542"/>
      <c r="K3" s="540" t="s">
        <v>6</v>
      </c>
      <c r="L3" s="541"/>
      <c r="M3" s="542"/>
      <c r="N3" s="541" t="s">
        <v>181</v>
      </c>
      <c r="O3" s="541"/>
      <c r="P3" s="541"/>
      <c r="Q3" s="9"/>
      <c r="R3" s="9"/>
      <c r="S3" s="9"/>
      <c r="T3" s="9"/>
      <c r="U3" s="9"/>
      <c r="V3" s="9"/>
      <c r="W3" s="9"/>
    </row>
    <row r="4" spans="1:23" s="22" customFormat="1" ht="12.75" customHeight="1">
      <c r="A4" s="537"/>
      <c r="B4" s="520" t="s">
        <v>168</v>
      </c>
      <c r="C4" s="521"/>
      <c r="D4" s="522"/>
      <c r="E4" s="538" t="s">
        <v>5</v>
      </c>
      <c r="F4" s="529"/>
      <c r="G4" s="539"/>
      <c r="H4" s="538" t="s">
        <v>5</v>
      </c>
      <c r="I4" s="529"/>
      <c r="J4" s="539"/>
      <c r="K4" s="538" t="s">
        <v>5</v>
      </c>
      <c r="L4" s="529"/>
      <c r="M4" s="539"/>
      <c r="N4" s="529" t="s">
        <v>5</v>
      </c>
      <c r="O4" s="529"/>
      <c r="P4" s="529"/>
      <c r="Q4" s="9"/>
      <c r="R4" s="9"/>
      <c r="S4" s="9"/>
      <c r="T4" s="9"/>
      <c r="U4" s="9"/>
      <c r="V4" s="9"/>
      <c r="W4" s="9"/>
    </row>
    <row r="5" spans="1:23" s="22" customFormat="1" ht="12">
      <c r="A5" s="268"/>
      <c r="B5" s="375" t="s">
        <v>69</v>
      </c>
      <c r="C5" s="374" t="s">
        <v>70</v>
      </c>
      <c r="D5" s="379" t="s">
        <v>71</v>
      </c>
      <c r="E5" s="375" t="s">
        <v>69</v>
      </c>
      <c r="F5" s="374" t="s">
        <v>70</v>
      </c>
      <c r="G5" s="379" t="s">
        <v>71</v>
      </c>
      <c r="H5" s="375" t="s">
        <v>69</v>
      </c>
      <c r="I5" s="374" t="s">
        <v>70</v>
      </c>
      <c r="J5" s="379" t="s">
        <v>71</v>
      </c>
      <c r="K5" s="375" t="s">
        <v>69</v>
      </c>
      <c r="L5" s="374" t="s">
        <v>70</v>
      </c>
      <c r="M5" s="379" t="s">
        <v>71</v>
      </c>
      <c r="N5" s="374" t="s">
        <v>69</v>
      </c>
      <c r="O5" s="374" t="s">
        <v>70</v>
      </c>
      <c r="P5" s="374" t="s">
        <v>71</v>
      </c>
      <c r="Q5" s="9"/>
      <c r="R5" s="9"/>
      <c r="S5" s="9"/>
      <c r="T5" s="9"/>
      <c r="U5" s="9"/>
      <c r="V5" s="9"/>
      <c r="W5" s="9"/>
    </row>
    <row r="6" spans="1:23" s="22" customFormat="1" ht="12">
      <c r="A6" s="530" t="s">
        <v>290</v>
      </c>
      <c r="B6" s="527">
        <f>D7</f>
        <v>1106.1242400000006</v>
      </c>
      <c r="C6" s="524"/>
      <c r="D6" s="528"/>
      <c r="E6" s="527">
        <f>SUM(E7:G7)</f>
        <v>599073.76899999997</v>
      </c>
      <c r="F6" s="524"/>
      <c r="G6" s="528"/>
      <c r="H6" s="527">
        <f>SUM(H7:J7)</f>
        <v>4528.8919999999962</v>
      </c>
      <c r="I6" s="524"/>
      <c r="J6" s="528"/>
      <c r="K6" s="527">
        <f>SUM(K7:M7)</f>
        <v>594544.87700000009</v>
      </c>
      <c r="L6" s="524"/>
      <c r="M6" s="528"/>
      <c r="N6" s="524">
        <f>SUM(N7:P7)</f>
        <v>576897.33900000015</v>
      </c>
      <c r="O6" s="524"/>
      <c r="P6" s="524"/>
      <c r="Q6" s="9"/>
      <c r="R6" s="9"/>
      <c r="S6" s="9"/>
      <c r="T6" s="9"/>
      <c r="U6" s="9"/>
      <c r="V6" s="9"/>
      <c r="W6" s="9"/>
    </row>
    <row r="7" spans="1:23" s="22" customFormat="1" ht="12">
      <c r="A7" s="531"/>
      <c r="B7" s="272">
        <f>SUM(B8:B10)</f>
        <v>1109.5757400000007</v>
      </c>
      <c r="C7" s="271">
        <f t="shared" ref="C7:P7" si="0">SUM(C8:C10)</f>
        <v>1108.9332400000005</v>
      </c>
      <c r="D7" s="273">
        <f t="shared" si="0"/>
        <v>1106.1242400000006</v>
      </c>
      <c r="E7" s="272">
        <f t="shared" si="0"/>
        <v>146592.18399999998</v>
      </c>
      <c r="F7" s="271">
        <f t="shared" si="0"/>
        <v>187165.53200000004</v>
      </c>
      <c r="G7" s="273">
        <f t="shared" si="0"/>
        <v>265316.05299999996</v>
      </c>
      <c r="H7" s="272">
        <f t="shared" si="0"/>
        <v>1163.6229999999994</v>
      </c>
      <c r="I7" s="271">
        <f t="shared" si="0"/>
        <v>1493.550999999999</v>
      </c>
      <c r="J7" s="273">
        <f t="shared" si="0"/>
        <v>1871.7179999999985</v>
      </c>
      <c r="K7" s="272">
        <f t="shared" si="0"/>
        <v>145428.56099999999</v>
      </c>
      <c r="L7" s="271">
        <f t="shared" si="0"/>
        <v>185671.98100000003</v>
      </c>
      <c r="M7" s="273">
        <f t="shared" si="0"/>
        <v>263444.33500000002</v>
      </c>
      <c r="N7" s="271">
        <f t="shared" si="0"/>
        <v>141046.49400000004</v>
      </c>
      <c r="O7" s="271">
        <f t="shared" si="0"/>
        <v>180479.63299999997</v>
      </c>
      <c r="P7" s="271">
        <f t="shared" si="0"/>
        <v>255371.21200000015</v>
      </c>
      <c r="Q7" s="9"/>
      <c r="R7" s="9"/>
      <c r="S7" s="9"/>
      <c r="T7" s="9"/>
      <c r="U7" s="9"/>
      <c r="V7" s="9"/>
      <c r="W7" s="9"/>
    </row>
    <row r="8" spans="1:23" s="22" customFormat="1" ht="12">
      <c r="A8" s="269" t="s">
        <v>192</v>
      </c>
      <c r="B8" s="261">
        <v>153.86628000000061</v>
      </c>
      <c r="C8" s="7">
        <v>153.22378000000054</v>
      </c>
      <c r="D8" s="258">
        <v>152.33478000000056</v>
      </c>
      <c r="E8" s="261">
        <v>23828.252000000004</v>
      </c>
      <c r="F8" s="7">
        <v>45805.337000000014</v>
      </c>
      <c r="G8" s="258">
        <v>53316.863000000019</v>
      </c>
      <c r="H8" s="261">
        <v>286.07599999999945</v>
      </c>
      <c r="I8" s="7">
        <v>520.90199999999902</v>
      </c>
      <c r="J8" s="258">
        <v>570.82199999999887</v>
      </c>
      <c r="K8" s="261">
        <v>23542.176000000003</v>
      </c>
      <c r="L8" s="7">
        <v>45284.435000000012</v>
      </c>
      <c r="M8" s="258">
        <v>52746.041000000019</v>
      </c>
      <c r="N8" s="7">
        <v>21094.678000000033</v>
      </c>
      <c r="O8" s="7">
        <v>42082.551999999967</v>
      </c>
      <c r="P8" s="7">
        <v>49337.480000000127</v>
      </c>
      <c r="Q8" s="9"/>
      <c r="R8" s="9"/>
      <c r="S8" s="9"/>
      <c r="T8" s="9"/>
      <c r="U8" s="9"/>
      <c r="V8" s="9"/>
      <c r="W8" s="9"/>
    </row>
    <row r="9" spans="1:23" s="22" customFormat="1" ht="12">
      <c r="A9" s="269" t="s">
        <v>225</v>
      </c>
      <c r="B9" s="261">
        <v>183.92946000000003</v>
      </c>
      <c r="C9" s="7">
        <v>183.92946000000003</v>
      </c>
      <c r="D9" s="258">
        <v>182.00946000000005</v>
      </c>
      <c r="E9" s="261">
        <v>38081.948999999979</v>
      </c>
      <c r="F9" s="7">
        <v>56158.88600000002</v>
      </c>
      <c r="G9" s="258">
        <v>61377.204999999958</v>
      </c>
      <c r="H9" s="261">
        <v>508.286</v>
      </c>
      <c r="I9" s="7">
        <v>595.71999999999991</v>
      </c>
      <c r="J9" s="258">
        <v>676.81599999999969</v>
      </c>
      <c r="K9" s="261">
        <v>37573.662999999979</v>
      </c>
      <c r="L9" s="7">
        <v>55563.166000000019</v>
      </c>
      <c r="M9" s="258">
        <v>60700.388999999959</v>
      </c>
      <c r="N9" s="7">
        <v>35718.074000000008</v>
      </c>
      <c r="O9" s="7">
        <v>53625.131000000008</v>
      </c>
      <c r="P9" s="7">
        <v>57091.097000000016</v>
      </c>
      <c r="Q9" s="9"/>
      <c r="R9" s="9"/>
      <c r="S9" s="9"/>
      <c r="T9" s="9"/>
      <c r="U9" s="9"/>
      <c r="V9" s="9"/>
      <c r="W9" s="9"/>
    </row>
    <row r="10" spans="1:23" s="22" customFormat="1" ht="12">
      <c r="A10" s="270" t="s">
        <v>226</v>
      </c>
      <c r="B10" s="262">
        <v>771.78</v>
      </c>
      <c r="C10" s="257">
        <v>771.78</v>
      </c>
      <c r="D10" s="259">
        <v>771.78</v>
      </c>
      <c r="E10" s="262">
        <v>84681.982999999993</v>
      </c>
      <c r="F10" s="257">
        <v>85201.309000000008</v>
      </c>
      <c r="G10" s="259">
        <v>150621.98500000002</v>
      </c>
      <c r="H10" s="262">
        <v>369.26100000000002</v>
      </c>
      <c r="I10" s="257">
        <v>376.92900000000003</v>
      </c>
      <c r="J10" s="259">
        <v>624.08000000000004</v>
      </c>
      <c r="K10" s="262">
        <v>84312.721999999994</v>
      </c>
      <c r="L10" s="257">
        <v>84824.38</v>
      </c>
      <c r="M10" s="259">
        <v>149997.90500000003</v>
      </c>
      <c r="N10" s="257">
        <v>84233.741999999998</v>
      </c>
      <c r="O10" s="257">
        <v>84771.95</v>
      </c>
      <c r="P10" s="257">
        <v>148942.63500000001</v>
      </c>
      <c r="Q10" s="9"/>
      <c r="R10" s="9"/>
      <c r="S10" s="9"/>
      <c r="T10" s="9"/>
      <c r="U10" s="9"/>
      <c r="V10" s="9"/>
      <c r="W10" s="9"/>
    </row>
    <row r="11" spans="1:23" s="450" customFormat="1" ht="12.75" customHeight="1">
      <c r="A11" s="450" t="s">
        <v>387</v>
      </c>
      <c r="H11" s="451"/>
      <c r="P11" s="452"/>
      <c r="Q11" s="453"/>
      <c r="R11" s="453"/>
      <c r="S11" s="453"/>
      <c r="T11" s="453"/>
      <c r="U11" s="453"/>
      <c r="V11" s="453"/>
      <c r="W11" s="453"/>
    </row>
    <row r="12" spans="1:23" s="22" customFormat="1" ht="12">
      <c r="B12" s="23"/>
      <c r="C12" s="23"/>
      <c r="D12" s="23"/>
      <c r="Q12" s="9"/>
      <c r="R12" s="9"/>
      <c r="S12" s="9"/>
      <c r="T12" s="9"/>
      <c r="U12" s="9"/>
      <c r="V12" s="9"/>
      <c r="W12" s="9"/>
    </row>
    <row r="13" spans="1:23" s="22" customFormat="1" ht="12" customHeight="1">
      <c r="A13" s="536" t="str">
        <f>'3.1'!A4</f>
        <v>2023</v>
      </c>
      <c r="B13" s="540" t="s">
        <v>187</v>
      </c>
      <c r="C13" s="541"/>
      <c r="D13" s="542"/>
      <c r="E13" s="540" t="s">
        <v>19</v>
      </c>
      <c r="F13" s="541"/>
      <c r="G13" s="542"/>
      <c r="H13" s="540" t="s">
        <v>198</v>
      </c>
      <c r="I13" s="541"/>
      <c r="J13" s="542"/>
      <c r="K13" s="540" t="s">
        <v>6</v>
      </c>
      <c r="L13" s="541"/>
      <c r="M13" s="542"/>
      <c r="N13" s="541" t="s">
        <v>181</v>
      </c>
      <c r="O13" s="541"/>
      <c r="P13" s="541"/>
      <c r="Q13" s="9"/>
      <c r="R13" s="9"/>
      <c r="S13" s="9"/>
      <c r="T13" s="9"/>
      <c r="U13" s="9"/>
      <c r="V13" s="9"/>
      <c r="W13" s="9"/>
    </row>
    <row r="14" spans="1:23" s="22" customFormat="1" ht="12">
      <c r="A14" s="537"/>
      <c r="B14" s="520" t="s">
        <v>168</v>
      </c>
      <c r="C14" s="521"/>
      <c r="D14" s="522"/>
      <c r="E14" s="538" t="s">
        <v>5</v>
      </c>
      <c r="F14" s="529"/>
      <c r="G14" s="539"/>
      <c r="H14" s="538" t="s">
        <v>5</v>
      </c>
      <c r="I14" s="529"/>
      <c r="J14" s="539"/>
      <c r="K14" s="538" t="s">
        <v>5</v>
      </c>
      <c r="L14" s="529"/>
      <c r="M14" s="539"/>
      <c r="N14" s="529" t="s">
        <v>5</v>
      </c>
      <c r="O14" s="529"/>
      <c r="P14" s="529"/>
      <c r="Q14" s="9"/>
      <c r="R14" s="9"/>
      <c r="S14" s="9"/>
      <c r="T14" s="9"/>
      <c r="U14" s="9"/>
      <c r="V14" s="9"/>
      <c r="W14" s="9"/>
    </row>
    <row r="15" spans="1:23" s="22" customFormat="1" ht="12">
      <c r="A15" s="268"/>
      <c r="B15" s="375" t="s">
        <v>69</v>
      </c>
      <c r="C15" s="374" t="s">
        <v>70</v>
      </c>
      <c r="D15" s="379" t="s">
        <v>71</v>
      </c>
      <c r="E15" s="375" t="s">
        <v>69</v>
      </c>
      <c r="F15" s="374" t="s">
        <v>70</v>
      </c>
      <c r="G15" s="379" t="s">
        <v>71</v>
      </c>
      <c r="H15" s="375" t="s">
        <v>69</v>
      </c>
      <c r="I15" s="374" t="s">
        <v>70</v>
      </c>
      <c r="J15" s="379" t="s">
        <v>71</v>
      </c>
      <c r="K15" s="375" t="s">
        <v>69</v>
      </c>
      <c r="L15" s="374" t="s">
        <v>70</v>
      </c>
      <c r="M15" s="379" t="s">
        <v>71</v>
      </c>
      <c r="N15" s="374" t="s">
        <v>69</v>
      </c>
      <c r="O15" s="374" t="s">
        <v>70</v>
      </c>
      <c r="P15" s="374" t="s">
        <v>71</v>
      </c>
      <c r="Q15" s="9"/>
      <c r="R15" s="9"/>
      <c r="S15" s="9"/>
      <c r="T15" s="9"/>
      <c r="U15" s="9"/>
      <c r="V15" s="9"/>
      <c r="W15" s="9"/>
    </row>
    <row r="16" spans="1:23" s="22" customFormat="1" ht="12">
      <c r="A16" s="530" t="s">
        <v>18</v>
      </c>
      <c r="B16" s="532">
        <f>D17</f>
        <v>1171.5</v>
      </c>
      <c r="C16" s="533"/>
      <c r="D16" s="534"/>
      <c r="E16" s="532">
        <f>SUM(E17:G17)</f>
        <v>306063.95</v>
      </c>
      <c r="F16" s="533"/>
      <c r="G16" s="534"/>
      <c r="H16" s="532">
        <f>SUM(H17:J17)</f>
        <v>395391</v>
      </c>
      <c r="I16" s="533"/>
      <c r="J16" s="534"/>
      <c r="K16" s="532">
        <f>SUM(K17:M17)</f>
        <v>302051.40000000002</v>
      </c>
      <c r="L16" s="533"/>
      <c r="M16" s="534"/>
      <c r="N16" s="535">
        <f>SUM(N17:P17)</f>
        <v>304295.59999999998</v>
      </c>
      <c r="O16" s="533"/>
      <c r="P16" s="533"/>
      <c r="Q16" s="9"/>
      <c r="R16" s="9"/>
      <c r="S16" s="9"/>
      <c r="T16" s="9"/>
      <c r="U16" s="9"/>
      <c r="V16" s="9"/>
      <c r="W16" s="9"/>
    </row>
    <row r="17" spans="1:23" s="22" customFormat="1" ht="12">
      <c r="A17" s="531"/>
      <c r="B17" s="272">
        <v>1171.5</v>
      </c>
      <c r="C17" s="271">
        <v>1171.5</v>
      </c>
      <c r="D17" s="273">
        <v>1171.5</v>
      </c>
      <c r="E17" s="272">
        <v>102325.36</v>
      </c>
      <c r="F17" s="271">
        <v>100287.91</v>
      </c>
      <c r="G17" s="273">
        <v>103450.68</v>
      </c>
      <c r="H17" s="272">
        <v>132054.51999999999</v>
      </c>
      <c r="I17" s="271">
        <v>129173.69</v>
      </c>
      <c r="J17" s="273">
        <v>134162.79</v>
      </c>
      <c r="K17" s="272">
        <v>100943.37</v>
      </c>
      <c r="L17" s="271">
        <v>98981.1</v>
      </c>
      <c r="M17" s="273">
        <v>102126.93</v>
      </c>
      <c r="N17" s="271">
        <v>101755.51999999999</v>
      </c>
      <c r="O17" s="271">
        <v>99699.75</v>
      </c>
      <c r="P17" s="271">
        <v>102840.33</v>
      </c>
      <c r="Q17" s="9"/>
      <c r="R17" s="9"/>
      <c r="S17" s="9"/>
      <c r="T17" s="9"/>
      <c r="U17" s="9"/>
      <c r="V17" s="9"/>
      <c r="W17" s="9"/>
    </row>
    <row r="18" spans="1:23" s="15" customFormat="1" ht="11.25">
      <c r="A18" s="106"/>
      <c r="B18" s="107"/>
      <c r="C18" s="107"/>
      <c r="D18" s="107"/>
      <c r="E18" s="107"/>
      <c r="F18" s="107"/>
      <c r="G18" s="107"/>
      <c r="P18" s="14"/>
      <c r="Q18" s="17"/>
      <c r="R18" s="17"/>
      <c r="S18" s="17"/>
      <c r="T18" s="17"/>
      <c r="U18" s="17"/>
      <c r="V18" s="17"/>
      <c r="W18" s="17"/>
    </row>
    <row r="19" spans="1:23" s="22" customFormat="1" ht="12">
      <c r="Q19" s="9"/>
      <c r="R19" s="9"/>
      <c r="S19" s="9"/>
      <c r="T19" s="9"/>
      <c r="U19" s="9"/>
      <c r="V19" s="9"/>
      <c r="W19" s="9"/>
    </row>
    <row r="20" spans="1:23" s="22" customFormat="1" ht="12">
      <c r="Q20" s="9"/>
      <c r="R20" s="9"/>
      <c r="S20" s="9"/>
      <c r="T20" s="9"/>
      <c r="U20" s="9"/>
      <c r="V20" s="9"/>
      <c r="W20" s="9"/>
    </row>
    <row r="21" spans="1:23" s="22" customFormat="1" ht="12">
      <c r="Q21" s="9"/>
      <c r="R21" s="9"/>
      <c r="S21" s="9"/>
      <c r="T21" s="9"/>
      <c r="U21" s="9"/>
      <c r="V21" s="9"/>
      <c r="W21" s="9"/>
    </row>
    <row r="22" spans="1:23" s="22" customFormat="1" ht="12">
      <c r="J22" s="26"/>
      <c r="L22" s="26"/>
      <c r="Q22" s="9"/>
      <c r="R22" s="9"/>
      <c r="S22" s="9"/>
      <c r="T22" s="9"/>
      <c r="U22" s="9"/>
      <c r="V22" s="9"/>
      <c r="W22" s="9"/>
    </row>
    <row r="23" spans="1:23" s="22" customFormat="1" ht="12">
      <c r="J23" s="26"/>
      <c r="K23" s="26"/>
      <c r="L23" s="26"/>
      <c r="Q23" s="9"/>
      <c r="R23" s="9"/>
      <c r="S23" s="9"/>
      <c r="T23" s="9"/>
      <c r="U23" s="9"/>
      <c r="V23" s="9"/>
      <c r="W23" s="9"/>
    </row>
    <row r="24" spans="1:23" s="22" customFormat="1" ht="12">
      <c r="J24" s="26"/>
      <c r="K24" s="26"/>
      <c r="L24" s="26"/>
      <c r="Q24" s="9"/>
      <c r="R24" s="9"/>
      <c r="S24" s="9"/>
      <c r="T24" s="9"/>
      <c r="U24" s="9"/>
      <c r="V24" s="9"/>
      <c r="W24" s="9"/>
    </row>
    <row r="25" spans="1:23" s="22" customFormat="1" ht="12">
      <c r="J25" s="26"/>
      <c r="K25" s="26"/>
      <c r="L25" s="26"/>
      <c r="Q25" s="9"/>
      <c r="R25" s="9"/>
      <c r="S25" s="9"/>
      <c r="T25" s="9"/>
      <c r="U25" s="9"/>
      <c r="V25" s="9"/>
      <c r="W25" s="9"/>
    </row>
    <row r="26" spans="1:23" s="22" customFormat="1" ht="12">
      <c r="J26" s="26"/>
      <c r="K26" s="26"/>
      <c r="L26" s="26"/>
      <c r="Q26" s="9"/>
      <c r="R26" s="9"/>
      <c r="S26" s="9"/>
      <c r="T26" s="9"/>
      <c r="U26" s="9"/>
      <c r="V26" s="9"/>
      <c r="W26" s="9"/>
    </row>
    <row r="27" spans="1:23" s="22" customFormat="1" ht="12">
      <c r="J27" s="26"/>
      <c r="K27" s="26"/>
      <c r="L27" s="26"/>
      <c r="Q27" s="9"/>
      <c r="R27" s="9"/>
      <c r="S27" s="9"/>
      <c r="T27" s="9"/>
      <c r="U27" s="9"/>
      <c r="V27" s="9"/>
      <c r="W27" s="9"/>
    </row>
    <row r="28" spans="1:23" s="22" customFormat="1" ht="12">
      <c r="J28" s="26"/>
      <c r="K28" s="26"/>
      <c r="L28" s="26"/>
      <c r="Q28" s="9"/>
      <c r="R28" s="9"/>
      <c r="S28" s="9"/>
      <c r="T28" s="9"/>
      <c r="U28" s="9"/>
      <c r="V28" s="9"/>
      <c r="W28" s="9"/>
    </row>
    <row r="29" spans="1:23" s="22" customFormat="1" ht="12">
      <c r="J29" s="26"/>
      <c r="K29" s="26"/>
      <c r="L29" s="26"/>
      <c r="Q29" s="9"/>
      <c r="R29" s="9"/>
      <c r="S29" s="9"/>
      <c r="T29" s="9"/>
      <c r="U29" s="9"/>
      <c r="V29" s="9"/>
      <c r="W29" s="9"/>
    </row>
    <row r="30" spans="1:23" s="22" customFormat="1" ht="12">
      <c r="Q30" s="9"/>
      <c r="R30" s="9"/>
      <c r="S30" s="9"/>
      <c r="T30" s="9"/>
      <c r="U30" s="9"/>
      <c r="V30" s="9"/>
      <c r="W30" s="9"/>
    </row>
    <row r="31" spans="1:23" s="22" customFormat="1" ht="12">
      <c r="Q31" s="9"/>
      <c r="R31" s="9"/>
      <c r="S31" s="9"/>
      <c r="T31" s="9"/>
      <c r="U31" s="9"/>
      <c r="V31" s="9"/>
      <c r="W31" s="9"/>
    </row>
    <row r="32" spans="1:23" s="22" customFormat="1" ht="12">
      <c r="Q32" s="9"/>
      <c r="R32" s="9"/>
      <c r="S32" s="9"/>
      <c r="T32" s="9"/>
      <c r="U32" s="9"/>
      <c r="V32" s="9"/>
      <c r="W32" s="9"/>
    </row>
    <row r="33" spans="17:23" s="22" customFormat="1" ht="12">
      <c r="Q33" s="9"/>
      <c r="R33" s="9"/>
      <c r="S33" s="9"/>
      <c r="T33" s="9"/>
      <c r="U33" s="9"/>
      <c r="V33" s="9"/>
      <c r="W33" s="9"/>
    </row>
    <row r="34" spans="17:23" s="22" customFormat="1" ht="12">
      <c r="Q34" s="9"/>
      <c r="R34" s="9"/>
      <c r="S34" s="9"/>
      <c r="T34" s="9"/>
      <c r="U34" s="9"/>
      <c r="V34" s="9"/>
      <c r="W34" s="9"/>
    </row>
    <row r="35" spans="17:23" s="22" customFormat="1" ht="12">
      <c r="Q35" s="9"/>
      <c r="R35" s="9"/>
      <c r="S35" s="9"/>
      <c r="T35" s="9"/>
      <c r="U35" s="9"/>
      <c r="V35" s="9"/>
      <c r="W35" s="9"/>
    </row>
    <row r="36" spans="17:23" s="22" customFormat="1" ht="12">
      <c r="Q36" s="9"/>
      <c r="R36" s="9"/>
      <c r="S36" s="9"/>
      <c r="T36" s="9"/>
      <c r="U36" s="9"/>
      <c r="V36" s="9"/>
      <c r="W36" s="9"/>
    </row>
    <row r="37" spans="17:23" s="22" customFormat="1" ht="12">
      <c r="Q37" s="9"/>
      <c r="R37" s="9"/>
      <c r="S37" s="9"/>
      <c r="T37" s="9"/>
      <c r="U37" s="9"/>
      <c r="V37" s="9"/>
      <c r="W37" s="9"/>
    </row>
    <row r="38" spans="17:23" s="22" customFormat="1" ht="12">
      <c r="Q38" s="9"/>
      <c r="R38" s="9"/>
      <c r="S38" s="9"/>
      <c r="T38" s="9"/>
      <c r="U38" s="9"/>
      <c r="V38" s="9"/>
      <c r="W38" s="9"/>
    </row>
    <row r="39" spans="17:23" s="22" customFormat="1" ht="12">
      <c r="Q39" s="9"/>
      <c r="R39" s="9"/>
      <c r="S39" s="9"/>
      <c r="T39" s="9"/>
      <c r="U39" s="9"/>
      <c r="V39" s="9"/>
      <c r="W39" s="9"/>
    </row>
    <row r="40" spans="17:23" s="22" customFormat="1" ht="12">
      <c r="Q40" s="9"/>
      <c r="R40" s="9"/>
      <c r="S40" s="9"/>
      <c r="T40" s="9"/>
      <c r="U40" s="9"/>
      <c r="V40" s="9"/>
      <c r="W40" s="9"/>
    </row>
    <row r="41" spans="17:23" s="22" customFormat="1" ht="12">
      <c r="Q41" s="9"/>
      <c r="R41" s="9"/>
      <c r="S41" s="9"/>
      <c r="T41" s="9"/>
      <c r="U41" s="9"/>
      <c r="V41" s="9"/>
      <c r="W41" s="9"/>
    </row>
    <row r="42" spans="17:23" s="22" customFormat="1" ht="12">
      <c r="Q42" s="9"/>
      <c r="R42" s="9"/>
      <c r="S42" s="9"/>
      <c r="T42" s="9"/>
      <c r="U42" s="9"/>
      <c r="V42" s="9"/>
      <c r="W42" s="9"/>
    </row>
    <row r="43" spans="17:23" s="22" customFormat="1" ht="12">
      <c r="Q43" s="9"/>
      <c r="R43" s="9"/>
      <c r="S43" s="9"/>
      <c r="T43" s="9"/>
      <c r="U43" s="9"/>
      <c r="V43" s="9"/>
      <c r="W43" s="9"/>
    </row>
    <row r="44" spans="17:23" s="22" customFormat="1" ht="12">
      <c r="Q44" s="9"/>
      <c r="R44" s="9"/>
      <c r="S44" s="9"/>
      <c r="T44" s="9"/>
      <c r="U44" s="9"/>
      <c r="V44" s="9"/>
      <c r="W44" s="9"/>
    </row>
  </sheetData>
  <mergeCells count="34">
    <mergeCell ref="N6:P6"/>
    <mergeCell ref="N13:P13"/>
    <mergeCell ref="H3:J3"/>
    <mergeCell ref="K3:M3"/>
    <mergeCell ref="N3:P3"/>
    <mergeCell ref="H6:J6"/>
    <mergeCell ref="K6:M6"/>
    <mergeCell ref="N4:P4"/>
    <mergeCell ref="A6:A7"/>
    <mergeCell ref="E6:G6"/>
    <mergeCell ref="E4:G4"/>
    <mergeCell ref="H4:J4"/>
    <mergeCell ref="K4:M4"/>
    <mergeCell ref="B6:D6"/>
    <mergeCell ref="A3:A4"/>
    <mergeCell ref="B3:D3"/>
    <mergeCell ref="B4:D4"/>
    <mergeCell ref="E3:G3"/>
    <mergeCell ref="N14:P14"/>
    <mergeCell ref="A16:A17"/>
    <mergeCell ref="B16:D16"/>
    <mergeCell ref="E16:G16"/>
    <mergeCell ref="H16:J16"/>
    <mergeCell ref="K16:M16"/>
    <mergeCell ref="N16:P16"/>
    <mergeCell ref="A13:A14"/>
    <mergeCell ref="B14:D14"/>
    <mergeCell ref="E14:G14"/>
    <mergeCell ref="H14:J14"/>
    <mergeCell ref="K14:M14"/>
    <mergeCell ref="E13:G13"/>
    <mergeCell ref="H13:J13"/>
    <mergeCell ref="K13:M13"/>
    <mergeCell ref="B13:D13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List6"/>
  <dimension ref="A1:AB54"/>
  <sheetViews>
    <sheetView showGridLines="0" zoomScaleNormal="100" zoomScaleSheetLayoutView="115" workbookViewId="0"/>
  </sheetViews>
  <sheetFormatPr defaultColWidth="9.140625" defaultRowHeight="12"/>
  <cols>
    <col min="1" max="1" width="17.28515625" style="22" customWidth="1"/>
    <col min="2" max="2" width="8.28515625" style="22" customWidth="1"/>
    <col min="3" max="4" width="8.42578125" style="22" customWidth="1"/>
    <col min="5" max="7" width="8.5703125" style="22" customWidth="1"/>
    <col min="8" max="10" width="8.140625" style="22" customWidth="1"/>
    <col min="11" max="16" width="8.5703125" style="22" customWidth="1"/>
    <col min="17" max="17" width="8.7109375" style="22" customWidth="1"/>
    <col min="18" max="16384" width="9.140625" style="22"/>
  </cols>
  <sheetData>
    <row r="1" spans="1:28" s="51" customFormat="1" ht="18">
      <c r="A1" s="267" t="s">
        <v>384</v>
      </c>
      <c r="P1" s="210" t="str">
        <f>'3.1'!N1</f>
        <v>IV. čtvrtletí 2023</v>
      </c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</row>
    <row r="2" spans="1:28" ht="6" customHeight="1"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</row>
    <row r="3" spans="1:28" ht="12.75" customHeight="1">
      <c r="A3" s="536" t="str">
        <f>'3.1'!A4</f>
        <v>2023</v>
      </c>
      <c r="B3" s="540" t="s">
        <v>187</v>
      </c>
      <c r="C3" s="541"/>
      <c r="D3" s="542"/>
      <c r="E3" s="540" t="s">
        <v>19</v>
      </c>
      <c r="F3" s="541"/>
      <c r="G3" s="542"/>
      <c r="H3" s="540" t="s">
        <v>193</v>
      </c>
      <c r="I3" s="541"/>
      <c r="J3" s="542"/>
      <c r="K3" s="540" t="s">
        <v>6</v>
      </c>
      <c r="L3" s="541"/>
      <c r="M3" s="542"/>
      <c r="N3" s="541" t="s">
        <v>181</v>
      </c>
      <c r="O3" s="541"/>
      <c r="P3" s="541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</row>
    <row r="4" spans="1:28" ht="12.75" customHeight="1">
      <c r="A4" s="537"/>
      <c r="B4" s="520" t="s">
        <v>168</v>
      </c>
      <c r="C4" s="521"/>
      <c r="D4" s="522"/>
      <c r="E4" s="538" t="s">
        <v>5</v>
      </c>
      <c r="F4" s="529"/>
      <c r="G4" s="539"/>
      <c r="H4" s="538" t="s">
        <v>5</v>
      </c>
      <c r="I4" s="529"/>
      <c r="J4" s="539"/>
      <c r="K4" s="538" t="s">
        <v>5</v>
      </c>
      <c r="L4" s="529"/>
      <c r="M4" s="539"/>
      <c r="N4" s="529" t="s">
        <v>5</v>
      </c>
      <c r="O4" s="529"/>
      <c r="P4" s="52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</row>
    <row r="5" spans="1:28">
      <c r="A5" s="268"/>
      <c r="B5" s="375" t="s">
        <v>69</v>
      </c>
      <c r="C5" s="374" t="s">
        <v>70</v>
      </c>
      <c r="D5" s="379" t="s">
        <v>71</v>
      </c>
      <c r="E5" s="375" t="s">
        <v>69</v>
      </c>
      <c r="F5" s="374" t="s">
        <v>70</v>
      </c>
      <c r="G5" s="379" t="s">
        <v>71</v>
      </c>
      <c r="H5" s="375" t="s">
        <v>69</v>
      </c>
      <c r="I5" s="374" t="s">
        <v>70</v>
      </c>
      <c r="J5" s="379" t="s">
        <v>71</v>
      </c>
      <c r="K5" s="375" t="s">
        <v>69</v>
      </c>
      <c r="L5" s="374" t="s">
        <v>70</v>
      </c>
      <c r="M5" s="379" t="s">
        <v>71</v>
      </c>
      <c r="N5" s="374" t="s">
        <v>69</v>
      </c>
      <c r="O5" s="374" t="s">
        <v>70</v>
      </c>
      <c r="P5" s="374" t="s">
        <v>71</v>
      </c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</row>
    <row r="6" spans="1:28" ht="12.75" customHeight="1">
      <c r="A6" s="530" t="s">
        <v>291</v>
      </c>
      <c r="B6" s="527">
        <f>D7</f>
        <v>2153.7603999999997</v>
      </c>
      <c r="C6" s="524"/>
      <c r="D6" s="528"/>
      <c r="E6" s="527">
        <f>SUM(E7:G7)</f>
        <v>260160.95799999996</v>
      </c>
      <c r="F6" s="524"/>
      <c r="G6" s="528"/>
      <c r="H6" s="527">
        <f>SUM(H7:J7)</f>
        <v>4375.4229999999989</v>
      </c>
      <c r="I6" s="524"/>
      <c r="J6" s="528"/>
      <c r="K6" s="527">
        <f>SUM(K7:M7)</f>
        <v>255785.53499999997</v>
      </c>
      <c r="L6" s="524"/>
      <c r="M6" s="528"/>
      <c r="N6" s="524">
        <f>SUM(N7:P7)</f>
        <v>239082.49200000003</v>
      </c>
      <c r="O6" s="524"/>
      <c r="P6" s="524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</row>
    <row r="7" spans="1:28" ht="13.5" customHeight="1">
      <c r="A7" s="531"/>
      <c r="B7" s="272">
        <f>SUM(B8:B13)</f>
        <v>2151.8969600000005</v>
      </c>
      <c r="C7" s="271">
        <f t="shared" ref="C7:P7" si="0">SUM(C8:C13)</f>
        <v>2160.3396299999999</v>
      </c>
      <c r="D7" s="273">
        <f t="shared" si="0"/>
        <v>2153.7603999999997</v>
      </c>
      <c r="E7" s="272">
        <f t="shared" si="0"/>
        <v>155674.91499999995</v>
      </c>
      <c r="F7" s="271">
        <f t="shared" si="0"/>
        <v>67820.837999999989</v>
      </c>
      <c r="G7" s="273">
        <f t="shared" si="0"/>
        <v>36665.205000000009</v>
      </c>
      <c r="H7" s="272">
        <f t="shared" si="0"/>
        <v>1782.1619999999998</v>
      </c>
      <c r="I7" s="271">
        <f t="shared" si="0"/>
        <v>1380.979</v>
      </c>
      <c r="J7" s="273">
        <f t="shared" si="0"/>
        <v>1212.2819999999997</v>
      </c>
      <c r="K7" s="272">
        <f t="shared" si="0"/>
        <v>153892.75299999997</v>
      </c>
      <c r="L7" s="271">
        <f t="shared" si="0"/>
        <v>66439.858999999982</v>
      </c>
      <c r="M7" s="273">
        <f t="shared" si="0"/>
        <v>35452.92300000001</v>
      </c>
      <c r="N7" s="271">
        <f t="shared" si="0"/>
        <v>143464.52100000007</v>
      </c>
      <c r="O7" s="271">
        <f t="shared" si="0"/>
        <v>62078.338999999978</v>
      </c>
      <c r="P7" s="271">
        <f t="shared" si="0"/>
        <v>33539.631999999998</v>
      </c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</row>
    <row r="8" spans="1:28">
      <c r="A8" s="269" t="s">
        <v>223</v>
      </c>
      <c r="B8" s="281">
        <v>87.568330000001495</v>
      </c>
      <c r="C8" s="7">
        <v>85.673880000001375</v>
      </c>
      <c r="D8" s="258">
        <v>82.403030000001237</v>
      </c>
      <c r="E8" s="261">
        <v>5547.5380000000041</v>
      </c>
      <c r="F8" s="7">
        <v>2359.0789999999938</v>
      </c>
      <c r="G8" s="258">
        <v>1474.4239999999897</v>
      </c>
      <c r="H8" s="261">
        <v>2.6999999999999931</v>
      </c>
      <c r="I8" s="7">
        <v>1.8759999999999957</v>
      </c>
      <c r="J8" s="258">
        <v>1.8279999999999963</v>
      </c>
      <c r="K8" s="261">
        <v>5544.8380000000043</v>
      </c>
      <c r="L8" s="7">
        <v>2357.2029999999936</v>
      </c>
      <c r="M8" s="258">
        <v>1472.5959999999898</v>
      </c>
      <c r="N8" s="7">
        <v>3728.5730000000076</v>
      </c>
      <c r="O8" s="7">
        <v>1359.155999999987</v>
      </c>
      <c r="P8" s="7">
        <v>697.19199999999159</v>
      </c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</row>
    <row r="9" spans="1:28">
      <c r="A9" s="269" t="s">
        <v>188</v>
      </c>
      <c r="B9" s="281">
        <v>149.55301999999887</v>
      </c>
      <c r="C9" s="7">
        <v>148.5483599999987</v>
      </c>
      <c r="D9" s="258">
        <v>144.80391999999856</v>
      </c>
      <c r="E9" s="261">
        <v>8857.9879999999848</v>
      </c>
      <c r="F9" s="7">
        <v>3749.0760000000123</v>
      </c>
      <c r="G9" s="258">
        <v>2082.3880000000036</v>
      </c>
      <c r="H9" s="261">
        <v>54.056999999999988</v>
      </c>
      <c r="I9" s="7">
        <v>54.446999999999996</v>
      </c>
      <c r="J9" s="258">
        <v>58.745999999999995</v>
      </c>
      <c r="K9" s="261">
        <v>8803.9309999999841</v>
      </c>
      <c r="L9" s="7">
        <v>3694.6290000000122</v>
      </c>
      <c r="M9" s="258">
        <v>2023.6420000000035</v>
      </c>
      <c r="N9" s="7">
        <v>5499.9070000000211</v>
      </c>
      <c r="O9" s="7">
        <v>2097.5179999999964</v>
      </c>
      <c r="P9" s="7">
        <v>1187.8749999999961</v>
      </c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</row>
    <row r="10" spans="1:28">
      <c r="A10" s="269" t="s">
        <v>201</v>
      </c>
      <c r="B10" s="281">
        <v>76.006879999999896</v>
      </c>
      <c r="C10" s="7">
        <v>77.415099999999882</v>
      </c>
      <c r="D10" s="258">
        <v>77.041639999999859</v>
      </c>
      <c r="E10" s="261">
        <v>4632.538999999997</v>
      </c>
      <c r="F10" s="7">
        <v>1976.9280000000031</v>
      </c>
      <c r="G10" s="258">
        <v>1065.3750000000005</v>
      </c>
      <c r="H10" s="261">
        <v>63.951999999999998</v>
      </c>
      <c r="I10" s="7">
        <v>91.712000000000003</v>
      </c>
      <c r="J10" s="258">
        <v>85.832999999999984</v>
      </c>
      <c r="K10" s="261">
        <v>4568.5869999999968</v>
      </c>
      <c r="L10" s="7">
        <v>1885.2160000000031</v>
      </c>
      <c r="M10" s="258">
        <v>979.54200000000048</v>
      </c>
      <c r="N10" s="7">
        <v>3033.4770000000017</v>
      </c>
      <c r="O10" s="7">
        <v>1336.3229999999983</v>
      </c>
      <c r="P10" s="7">
        <v>865.86399999999912</v>
      </c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</row>
    <row r="11" spans="1:28">
      <c r="A11" s="269" t="s">
        <v>189</v>
      </c>
      <c r="B11" s="281">
        <v>494.86784999999986</v>
      </c>
      <c r="C11" s="7">
        <v>498.27622000000002</v>
      </c>
      <c r="D11" s="258">
        <v>498.60186000000004</v>
      </c>
      <c r="E11" s="261">
        <v>34924.561999999976</v>
      </c>
      <c r="F11" s="7">
        <v>15249.121999999994</v>
      </c>
      <c r="G11" s="258">
        <v>7975.5730000000103</v>
      </c>
      <c r="H11" s="261">
        <v>764.91300000000012</v>
      </c>
      <c r="I11" s="7">
        <v>663.32499999999993</v>
      </c>
      <c r="J11" s="258">
        <v>525.46799999999996</v>
      </c>
      <c r="K11" s="261">
        <v>34159.648999999976</v>
      </c>
      <c r="L11" s="7">
        <v>14585.796999999993</v>
      </c>
      <c r="M11" s="258">
        <v>7450.1050000000105</v>
      </c>
      <c r="N11" s="7">
        <v>31087.696000000029</v>
      </c>
      <c r="O11" s="7">
        <v>13588.946000000004</v>
      </c>
      <c r="P11" s="7">
        <v>7264.5120000000024</v>
      </c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</row>
    <row r="12" spans="1:28">
      <c r="A12" s="269" t="s">
        <v>190</v>
      </c>
      <c r="B12" s="281">
        <v>979.85237000000018</v>
      </c>
      <c r="C12" s="7">
        <v>986.37756000000002</v>
      </c>
      <c r="D12" s="258">
        <v>986.86144000000002</v>
      </c>
      <c r="E12" s="261">
        <v>74507.733999999997</v>
      </c>
      <c r="F12" s="7">
        <v>32699.075999999983</v>
      </c>
      <c r="G12" s="258">
        <v>17550.179000000007</v>
      </c>
      <c r="H12" s="261">
        <v>532.10199999999975</v>
      </c>
      <c r="I12" s="7">
        <v>350.6160000000001</v>
      </c>
      <c r="J12" s="258">
        <v>368.54099999999977</v>
      </c>
      <c r="K12" s="261">
        <v>73975.631999999998</v>
      </c>
      <c r="L12" s="7">
        <v>32348.459999999981</v>
      </c>
      <c r="M12" s="258">
        <v>17181.638000000006</v>
      </c>
      <c r="N12" s="7">
        <v>73220.136000000013</v>
      </c>
      <c r="O12" s="7">
        <v>32057.515999999985</v>
      </c>
      <c r="P12" s="7">
        <v>17092.067000000006</v>
      </c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</row>
    <row r="13" spans="1:28" ht="13.5" customHeight="1">
      <c r="A13" s="270" t="s">
        <v>191</v>
      </c>
      <c r="B13" s="282">
        <v>364.04850999999996</v>
      </c>
      <c r="C13" s="257">
        <v>364.04850999999996</v>
      </c>
      <c r="D13" s="259">
        <v>364.04850999999996</v>
      </c>
      <c r="E13" s="262">
        <v>27204.554</v>
      </c>
      <c r="F13" s="257">
        <v>11787.556999999999</v>
      </c>
      <c r="G13" s="259">
        <v>6517.2659999999978</v>
      </c>
      <c r="H13" s="262">
        <v>364.43799999999999</v>
      </c>
      <c r="I13" s="257">
        <v>219.00299999999999</v>
      </c>
      <c r="J13" s="259">
        <v>171.86599999999999</v>
      </c>
      <c r="K13" s="262">
        <v>26840.116000000002</v>
      </c>
      <c r="L13" s="257">
        <v>11568.553999999998</v>
      </c>
      <c r="M13" s="259">
        <v>6345.3999999999978</v>
      </c>
      <c r="N13" s="257">
        <v>26894.731999999996</v>
      </c>
      <c r="O13" s="257">
        <v>11638.880000000001</v>
      </c>
      <c r="P13" s="257">
        <v>6432.1220000000003</v>
      </c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</row>
    <row r="14" spans="1:28" s="15" customFormat="1" ht="12.75" customHeight="1">
      <c r="A14" s="15" t="s">
        <v>387</v>
      </c>
      <c r="K14" s="65"/>
      <c r="P14" s="14"/>
      <c r="Q14" s="17"/>
      <c r="R14" s="17"/>
      <c r="S14" s="17"/>
      <c r="T14" s="17"/>
      <c r="U14" s="17"/>
      <c r="V14" s="17"/>
      <c r="W14" s="17"/>
      <c r="X14" s="17"/>
      <c r="Y14" s="17"/>
      <c r="Z14" s="17"/>
      <c r="AA14" s="17"/>
      <c r="AB14" s="17"/>
    </row>
    <row r="15" spans="1:28" ht="12.75" customHeight="1">
      <c r="B15" s="102"/>
      <c r="C15" s="102"/>
      <c r="D15" s="102"/>
      <c r="E15" s="102"/>
      <c r="F15" s="102"/>
      <c r="G15" s="102"/>
      <c r="H15" s="102"/>
      <c r="I15" s="102"/>
      <c r="J15" s="102"/>
      <c r="K15" s="102"/>
      <c r="L15" s="102"/>
      <c r="M15" s="102"/>
      <c r="N15" s="102"/>
      <c r="O15" s="102"/>
      <c r="P15" s="102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</row>
    <row r="16" spans="1:28">
      <c r="A16" s="102"/>
      <c r="B16" s="102"/>
      <c r="C16" s="102"/>
      <c r="D16" s="102"/>
      <c r="E16" s="102"/>
      <c r="F16" s="102"/>
      <c r="G16" s="102"/>
      <c r="H16" s="102"/>
      <c r="I16" s="102"/>
      <c r="J16" s="102"/>
      <c r="K16" s="102"/>
      <c r="L16" s="102"/>
      <c r="M16" s="102"/>
      <c r="N16" s="102"/>
      <c r="O16" s="102"/>
      <c r="P16" s="102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</row>
    <row r="17" spans="1:28">
      <c r="A17" s="103"/>
      <c r="B17" s="103"/>
      <c r="C17" s="103"/>
      <c r="D17" s="103"/>
      <c r="E17" s="103"/>
      <c r="F17" s="103"/>
      <c r="G17" s="103"/>
      <c r="H17" s="103"/>
      <c r="I17" s="103"/>
      <c r="J17" s="103"/>
      <c r="K17" s="103"/>
      <c r="L17" s="103"/>
      <c r="M17" s="103"/>
      <c r="N17" s="103"/>
      <c r="O17" s="103"/>
      <c r="P17" s="103"/>
      <c r="Q17" s="104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</row>
    <row r="18" spans="1:28">
      <c r="A18" s="103"/>
      <c r="B18" s="103"/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/>
      <c r="O18" s="103"/>
      <c r="P18" s="103"/>
      <c r="Q18" s="104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</row>
    <row r="25" spans="1:28" ht="15">
      <c r="A25" s="118"/>
      <c r="B25" s="57"/>
      <c r="C25" s="57"/>
      <c r="D25" s="57"/>
      <c r="E25" s="57"/>
      <c r="F25" s="57"/>
      <c r="G25" s="57"/>
      <c r="H25" s="57"/>
      <c r="I25" s="57"/>
      <c r="J25" s="57"/>
      <c r="K25" s="57"/>
      <c r="L25" s="57"/>
      <c r="M25" s="57"/>
      <c r="N25" s="57"/>
      <c r="O25" s="57"/>
      <c r="P25" s="100"/>
    </row>
    <row r="26" spans="1:28" ht="4.5" customHeight="1">
      <c r="A26" s="9"/>
      <c r="B26" s="9"/>
      <c r="C26" s="9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</row>
    <row r="27" spans="1:28" ht="12" customHeight="1">
      <c r="A27" s="536" t="str">
        <f>'3.1'!A4</f>
        <v>2023</v>
      </c>
      <c r="B27" s="540" t="s">
        <v>187</v>
      </c>
      <c r="C27" s="541"/>
      <c r="D27" s="542"/>
      <c r="E27" s="540" t="s">
        <v>19</v>
      </c>
      <c r="F27" s="541"/>
      <c r="G27" s="542"/>
      <c r="H27" s="540" t="s">
        <v>193</v>
      </c>
      <c r="I27" s="541"/>
      <c r="J27" s="542"/>
      <c r="K27" s="540" t="s">
        <v>6</v>
      </c>
      <c r="L27" s="541"/>
      <c r="M27" s="542"/>
      <c r="N27" s="541" t="s">
        <v>181</v>
      </c>
      <c r="O27" s="541"/>
      <c r="P27" s="541"/>
    </row>
    <row r="28" spans="1:28" ht="12" customHeight="1">
      <c r="A28" s="537"/>
      <c r="B28" s="520" t="s">
        <v>168</v>
      </c>
      <c r="C28" s="521"/>
      <c r="D28" s="522"/>
      <c r="E28" s="538" t="s">
        <v>5</v>
      </c>
      <c r="F28" s="529"/>
      <c r="G28" s="539"/>
      <c r="H28" s="538" t="s">
        <v>5</v>
      </c>
      <c r="I28" s="529"/>
      <c r="J28" s="539"/>
      <c r="K28" s="538" t="s">
        <v>5</v>
      </c>
      <c r="L28" s="529"/>
      <c r="M28" s="539"/>
      <c r="N28" s="529" t="s">
        <v>5</v>
      </c>
      <c r="O28" s="529"/>
      <c r="P28" s="529"/>
    </row>
    <row r="29" spans="1:28">
      <c r="A29" s="268"/>
      <c r="B29" s="375" t="s">
        <v>69</v>
      </c>
      <c r="C29" s="374" t="s">
        <v>70</v>
      </c>
      <c r="D29" s="379" t="s">
        <v>71</v>
      </c>
      <c r="E29" s="375" t="s">
        <v>69</v>
      </c>
      <c r="F29" s="374" t="s">
        <v>70</v>
      </c>
      <c r="G29" s="379" t="s">
        <v>71</v>
      </c>
      <c r="H29" s="375" t="s">
        <v>69</v>
      </c>
      <c r="I29" s="374" t="s">
        <v>70</v>
      </c>
      <c r="J29" s="379" t="s">
        <v>71</v>
      </c>
      <c r="K29" s="375" t="s">
        <v>69</v>
      </c>
      <c r="L29" s="374" t="s">
        <v>70</v>
      </c>
      <c r="M29" s="379" t="s">
        <v>71</v>
      </c>
      <c r="N29" s="374" t="s">
        <v>69</v>
      </c>
      <c r="O29" s="374" t="s">
        <v>70</v>
      </c>
      <c r="P29" s="374" t="s">
        <v>71</v>
      </c>
    </row>
    <row r="30" spans="1:28">
      <c r="A30" s="530" t="s">
        <v>292</v>
      </c>
      <c r="B30" s="527">
        <f>D31</f>
        <v>342.16780000000011</v>
      </c>
      <c r="C30" s="524"/>
      <c r="D30" s="528"/>
      <c r="E30" s="527">
        <f>SUM(E31:G31)</f>
        <v>240843.78100000008</v>
      </c>
      <c r="F30" s="524"/>
      <c r="G30" s="528"/>
      <c r="H30" s="527">
        <f>SUM(H31:J31)</f>
        <v>2874.5249999999992</v>
      </c>
      <c r="I30" s="524"/>
      <c r="J30" s="528"/>
      <c r="K30" s="527">
        <f>SUM(K31:M31)</f>
        <v>237969.25600000005</v>
      </c>
      <c r="L30" s="524"/>
      <c r="M30" s="528"/>
      <c r="N30" s="524">
        <f>SUM(N31:P31)</f>
        <v>237905.848</v>
      </c>
      <c r="O30" s="524"/>
      <c r="P30" s="524"/>
    </row>
    <row r="31" spans="1:28">
      <c r="A31" s="531"/>
      <c r="B31" s="272">
        <f>SUM(B32:B35)</f>
        <v>337.60780000000011</v>
      </c>
      <c r="C31" s="271">
        <f t="shared" ref="C31:P31" si="1">SUM(C32:C35)</f>
        <v>343.66780000000011</v>
      </c>
      <c r="D31" s="273">
        <f t="shared" si="1"/>
        <v>342.16780000000011</v>
      </c>
      <c r="E31" s="272">
        <f t="shared" si="1"/>
        <v>67879.725999999995</v>
      </c>
      <c r="F31" s="271">
        <f t="shared" si="1"/>
        <v>79830.757000000056</v>
      </c>
      <c r="G31" s="273">
        <f t="shared" si="1"/>
        <v>93133.297999999995</v>
      </c>
      <c r="H31" s="272">
        <f t="shared" si="1"/>
        <v>793.36699999999962</v>
      </c>
      <c r="I31" s="271">
        <f t="shared" si="1"/>
        <v>940.41899999999953</v>
      </c>
      <c r="J31" s="273">
        <f t="shared" si="1"/>
        <v>1140.739</v>
      </c>
      <c r="K31" s="272">
        <f t="shared" si="1"/>
        <v>67086.358999999997</v>
      </c>
      <c r="L31" s="271">
        <f t="shared" si="1"/>
        <v>78890.338000000062</v>
      </c>
      <c r="M31" s="273">
        <f t="shared" si="1"/>
        <v>91992.558999999994</v>
      </c>
      <c r="N31" s="271">
        <f t="shared" si="1"/>
        <v>67081.404999999999</v>
      </c>
      <c r="O31" s="271">
        <f t="shared" si="1"/>
        <v>78844.09599999999</v>
      </c>
      <c r="P31" s="271">
        <f t="shared" si="1"/>
        <v>91980.347000000009</v>
      </c>
    </row>
    <row r="32" spans="1:28">
      <c r="A32" s="269" t="s">
        <v>199</v>
      </c>
      <c r="B32" s="281">
        <v>2.3173999999999997</v>
      </c>
      <c r="C32" s="7">
        <v>2.3173999999999997</v>
      </c>
      <c r="D32" s="258">
        <v>2.3173999999999997</v>
      </c>
      <c r="E32" s="261">
        <v>134.06799999999998</v>
      </c>
      <c r="F32" s="7">
        <v>187.30799999999999</v>
      </c>
      <c r="G32" s="258">
        <v>208.48200000000003</v>
      </c>
      <c r="H32" s="261">
        <v>3.1139999999999999</v>
      </c>
      <c r="I32" s="7">
        <v>4.6260000000000003</v>
      </c>
      <c r="J32" s="258">
        <v>4.7220000000000004</v>
      </c>
      <c r="K32" s="261">
        <v>130.95399999999998</v>
      </c>
      <c r="L32" s="7">
        <v>182.68199999999999</v>
      </c>
      <c r="M32" s="258">
        <v>203.76000000000002</v>
      </c>
      <c r="N32" s="7">
        <v>129.24600000000001</v>
      </c>
      <c r="O32" s="7">
        <v>180.29499999999999</v>
      </c>
      <c r="P32" s="7">
        <v>201.34100000000001</v>
      </c>
    </row>
    <row r="33" spans="1:16">
      <c r="A33" s="269" t="s">
        <v>200</v>
      </c>
      <c r="B33" s="281">
        <v>5.16</v>
      </c>
      <c r="C33" s="7">
        <v>5.16</v>
      </c>
      <c r="D33" s="258">
        <v>5.16</v>
      </c>
      <c r="E33" s="261">
        <v>773.47500000000002</v>
      </c>
      <c r="F33" s="7">
        <v>1025.78</v>
      </c>
      <c r="G33" s="258">
        <v>1215.925</v>
      </c>
      <c r="H33" s="261">
        <v>5.22</v>
      </c>
      <c r="I33" s="7">
        <v>10.420999999999999</v>
      </c>
      <c r="J33" s="258">
        <v>12.167999999999999</v>
      </c>
      <c r="K33" s="261">
        <v>768.255</v>
      </c>
      <c r="L33" s="7">
        <v>1015.3589999999999</v>
      </c>
      <c r="M33" s="258">
        <v>1203.7570000000001</v>
      </c>
      <c r="N33" s="7">
        <v>765.63000000000011</v>
      </c>
      <c r="O33" s="7">
        <v>1012.168</v>
      </c>
      <c r="P33" s="7">
        <v>1199.462</v>
      </c>
    </row>
    <row r="34" spans="1:16">
      <c r="A34" s="269" t="s">
        <v>202</v>
      </c>
      <c r="B34" s="281">
        <v>56.08</v>
      </c>
      <c r="C34" s="7">
        <v>57.879999999999995</v>
      </c>
      <c r="D34" s="258">
        <v>56.379999999999995</v>
      </c>
      <c r="E34" s="261">
        <v>11251.147999999999</v>
      </c>
      <c r="F34" s="7">
        <v>13857.536000000002</v>
      </c>
      <c r="G34" s="258">
        <v>16308.272000000001</v>
      </c>
      <c r="H34" s="261">
        <v>97.602999999999994</v>
      </c>
      <c r="I34" s="7">
        <v>105.07900000000001</v>
      </c>
      <c r="J34" s="258">
        <v>127.26600000000001</v>
      </c>
      <c r="K34" s="261">
        <v>11153.545</v>
      </c>
      <c r="L34" s="7">
        <v>13752.457000000002</v>
      </c>
      <c r="M34" s="258">
        <v>16181.006000000001</v>
      </c>
      <c r="N34" s="7">
        <v>11153.646999999997</v>
      </c>
      <c r="O34" s="7">
        <v>13752.673000000001</v>
      </c>
      <c r="P34" s="7">
        <v>16182.251999999999</v>
      </c>
    </row>
    <row r="35" spans="1:16">
      <c r="A35" s="270" t="s">
        <v>203</v>
      </c>
      <c r="B35" s="282">
        <v>274.05040000000014</v>
      </c>
      <c r="C35" s="257">
        <v>278.31040000000013</v>
      </c>
      <c r="D35" s="259">
        <v>278.31040000000013</v>
      </c>
      <c r="E35" s="262">
        <v>55721.034999999996</v>
      </c>
      <c r="F35" s="257">
        <v>64760.13300000006</v>
      </c>
      <c r="G35" s="259">
        <v>75400.618999999992</v>
      </c>
      <c r="H35" s="262">
        <v>687.42999999999961</v>
      </c>
      <c r="I35" s="257">
        <v>820.29299999999955</v>
      </c>
      <c r="J35" s="259">
        <v>996.58300000000008</v>
      </c>
      <c r="K35" s="262">
        <v>55033.604999999996</v>
      </c>
      <c r="L35" s="257">
        <v>63939.840000000062</v>
      </c>
      <c r="M35" s="259">
        <v>74404.035999999993</v>
      </c>
      <c r="N35" s="257">
        <v>55032.882000000005</v>
      </c>
      <c r="O35" s="257">
        <v>63898.959999999992</v>
      </c>
      <c r="P35" s="257">
        <v>74397.292000000016</v>
      </c>
    </row>
    <row r="36" spans="1:16" s="15" customFormat="1" ht="12.75" customHeight="1">
      <c r="A36" s="15" t="s">
        <v>387</v>
      </c>
      <c r="B36" s="17"/>
      <c r="C36" s="17"/>
      <c r="D36" s="17"/>
      <c r="E36" s="17"/>
      <c r="F36" s="17"/>
      <c r="G36" s="17"/>
      <c r="H36" s="17"/>
      <c r="I36" s="17"/>
      <c r="J36" s="17"/>
      <c r="K36" s="66"/>
      <c r="L36" s="17"/>
      <c r="M36" s="17"/>
      <c r="N36" s="17"/>
      <c r="O36" s="17"/>
      <c r="P36" s="14"/>
    </row>
    <row r="37" spans="1:16">
      <c r="A37" s="33"/>
      <c r="B37" s="104"/>
      <c r="C37" s="104"/>
      <c r="D37" s="104"/>
      <c r="E37" s="104"/>
      <c r="F37" s="104"/>
      <c r="G37" s="104"/>
      <c r="H37" s="104"/>
      <c r="I37" s="104"/>
      <c r="J37" s="104"/>
      <c r="K37" s="104"/>
      <c r="L37" s="104"/>
      <c r="M37" s="104"/>
      <c r="N37" s="104"/>
      <c r="O37" s="104"/>
      <c r="P37" s="104"/>
    </row>
    <row r="38" spans="1:16" ht="13.5" customHeight="1">
      <c r="A38" s="104"/>
      <c r="B38" s="104"/>
      <c r="C38" s="104"/>
      <c r="D38" s="104"/>
      <c r="E38" s="104"/>
      <c r="F38" s="104"/>
      <c r="G38" s="104"/>
      <c r="H38" s="104"/>
      <c r="I38" s="104"/>
      <c r="J38" s="104"/>
      <c r="K38" s="104"/>
      <c r="L38" s="104"/>
      <c r="M38" s="104"/>
      <c r="N38" s="104"/>
      <c r="O38" s="104"/>
      <c r="P38" s="104"/>
    </row>
    <row r="39" spans="1:16">
      <c r="A39" s="9"/>
      <c r="B39" s="9"/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</row>
    <row r="40" spans="1:16">
      <c r="A40" s="9"/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</row>
    <row r="41" spans="1:16">
      <c r="A41" s="9"/>
      <c r="B41" s="9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</row>
    <row r="42" spans="1:16">
      <c r="A42" s="9"/>
      <c r="B42" s="9"/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</row>
    <row r="43" spans="1:16">
      <c r="A43" s="9"/>
      <c r="B43" s="9"/>
      <c r="C43" s="9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</row>
    <row r="44" spans="1:16">
      <c r="A44" s="9"/>
      <c r="B44" s="9"/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</row>
    <row r="45" spans="1:16">
      <c r="A45" s="9"/>
      <c r="B45" s="9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</row>
    <row r="46" spans="1:16">
      <c r="A46" s="9"/>
      <c r="B46" s="9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</row>
    <row r="47" spans="1:16">
      <c r="A47" s="9"/>
      <c r="B47" s="9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</row>
    <row r="48" spans="1:16">
      <c r="A48" s="9"/>
      <c r="B48" s="9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</row>
    <row r="49" spans="1:16">
      <c r="A49" s="9"/>
      <c r="B49" s="9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</row>
    <row r="50" spans="1:16">
      <c r="A50" s="9"/>
      <c r="B50" s="9"/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</row>
    <row r="51" spans="1:16">
      <c r="A51" s="9"/>
      <c r="B51" s="9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</row>
    <row r="52" spans="1:16">
      <c r="A52" s="9"/>
      <c r="B52" s="9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</row>
    <row r="53" spans="1:16">
      <c r="A53" s="9"/>
      <c r="B53" s="9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</row>
    <row r="54" spans="1:16">
      <c r="A54" s="9"/>
      <c r="B54" s="9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</row>
  </sheetData>
  <mergeCells count="34">
    <mergeCell ref="N3:P3"/>
    <mergeCell ref="E6:G6"/>
    <mergeCell ref="H3:J3"/>
    <mergeCell ref="H4:J4"/>
    <mergeCell ref="E4:G4"/>
    <mergeCell ref="H6:J6"/>
    <mergeCell ref="K6:M6"/>
    <mergeCell ref="K4:M4"/>
    <mergeCell ref="N4:P4"/>
    <mergeCell ref="N6:P6"/>
    <mergeCell ref="K3:M3"/>
    <mergeCell ref="E3:G3"/>
    <mergeCell ref="N30:P30"/>
    <mergeCell ref="A30:A31"/>
    <mergeCell ref="B30:D30"/>
    <mergeCell ref="E30:G30"/>
    <mergeCell ref="H30:J30"/>
    <mergeCell ref="K30:M30"/>
    <mergeCell ref="K28:M28"/>
    <mergeCell ref="N28:P28"/>
    <mergeCell ref="A3:A4"/>
    <mergeCell ref="B28:D28"/>
    <mergeCell ref="E28:G28"/>
    <mergeCell ref="H28:J28"/>
    <mergeCell ref="A27:A28"/>
    <mergeCell ref="B27:D27"/>
    <mergeCell ref="E27:G27"/>
    <mergeCell ref="H27:J27"/>
    <mergeCell ref="K27:M27"/>
    <mergeCell ref="N27:P27"/>
    <mergeCell ref="A6:A7"/>
    <mergeCell ref="B3:D3"/>
    <mergeCell ref="B4:D4"/>
    <mergeCell ref="B6:D6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List8"/>
  <dimension ref="A1:S71"/>
  <sheetViews>
    <sheetView showGridLines="0" zoomScaleNormal="100" zoomScaleSheetLayoutView="100" workbookViewId="0"/>
  </sheetViews>
  <sheetFormatPr defaultColWidth="9.140625" defaultRowHeight="12"/>
  <cols>
    <col min="1" max="1" width="32.7109375" style="22" customWidth="1"/>
    <col min="2" max="13" width="9.28515625" style="22" customWidth="1"/>
    <col min="14" max="14" width="9.5703125" style="22" customWidth="1"/>
    <col min="15" max="15" width="13.28515625" style="22" customWidth="1"/>
    <col min="16" max="16" width="13.85546875" style="22" customWidth="1"/>
    <col min="17" max="17" width="14" style="22" customWidth="1"/>
    <col min="18" max="16384" width="9.140625" style="22"/>
  </cols>
  <sheetData>
    <row r="1" spans="1:13" s="51" customFormat="1" ht="18">
      <c r="A1" s="274" t="s">
        <v>385</v>
      </c>
      <c r="B1" s="99"/>
      <c r="C1" s="99"/>
      <c r="D1" s="99"/>
      <c r="M1" s="210" t="str">
        <f>'3.1'!N1</f>
        <v>IV. čtvrtletí 2023</v>
      </c>
    </row>
    <row r="2" spans="1:13" ht="6" customHeight="1"/>
    <row r="3" spans="1:13" ht="12.75" customHeight="1">
      <c r="A3" s="536" t="str">
        <f>'3.1'!A4</f>
        <v>2023</v>
      </c>
      <c r="B3" s="540" t="s">
        <v>19</v>
      </c>
      <c r="C3" s="541"/>
      <c r="D3" s="542"/>
      <c r="E3" s="540" t="s">
        <v>193</v>
      </c>
      <c r="F3" s="541"/>
      <c r="G3" s="542"/>
      <c r="H3" s="540" t="s">
        <v>195</v>
      </c>
      <c r="I3" s="541"/>
      <c r="J3" s="542"/>
      <c r="K3" s="541" t="s">
        <v>6</v>
      </c>
      <c r="L3" s="541"/>
      <c r="M3" s="541"/>
    </row>
    <row r="4" spans="1:13" ht="12.75" customHeight="1">
      <c r="A4" s="537"/>
      <c r="B4" s="520" t="s">
        <v>103</v>
      </c>
      <c r="C4" s="521"/>
      <c r="D4" s="522"/>
      <c r="E4" s="538" t="s">
        <v>103</v>
      </c>
      <c r="F4" s="529"/>
      <c r="G4" s="539"/>
      <c r="H4" s="538" t="s">
        <v>103</v>
      </c>
      <c r="I4" s="529"/>
      <c r="J4" s="539"/>
      <c r="K4" s="529" t="s">
        <v>103</v>
      </c>
      <c r="L4" s="529"/>
      <c r="M4" s="529"/>
    </row>
    <row r="5" spans="1:13" ht="12.75" customHeight="1">
      <c r="A5" s="268"/>
      <c r="B5" s="375" t="s">
        <v>69</v>
      </c>
      <c r="C5" s="374" t="s">
        <v>70</v>
      </c>
      <c r="D5" s="379" t="s">
        <v>71</v>
      </c>
      <c r="E5" s="375" t="s">
        <v>69</v>
      </c>
      <c r="F5" s="374" t="s">
        <v>70</v>
      </c>
      <c r="G5" s="379" t="s">
        <v>71</v>
      </c>
      <c r="H5" s="375" t="s">
        <v>69</v>
      </c>
      <c r="I5" s="374" t="s">
        <v>70</v>
      </c>
      <c r="J5" s="379" t="s">
        <v>71</v>
      </c>
      <c r="K5" s="374" t="s">
        <v>69</v>
      </c>
      <c r="L5" s="374" t="s">
        <v>70</v>
      </c>
      <c r="M5" s="374" t="s">
        <v>71</v>
      </c>
    </row>
    <row r="6" spans="1:13" ht="12.75" customHeight="1">
      <c r="A6" s="530" t="s">
        <v>150</v>
      </c>
      <c r="B6" s="527">
        <f>SUM(B7:D7)</f>
        <v>664893.19200000004</v>
      </c>
      <c r="C6" s="524"/>
      <c r="D6" s="528"/>
      <c r="E6" s="527">
        <f>SUM(E7:G7)</f>
        <v>59190.457999999999</v>
      </c>
      <c r="F6" s="524"/>
      <c r="G6" s="528"/>
      <c r="H6" s="527">
        <f>SUM(H7:J7)</f>
        <v>33200.097999999998</v>
      </c>
      <c r="I6" s="524"/>
      <c r="J6" s="528"/>
      <c r="K6" s="524">
        <f>SUM(K7:M7)</f>
        <v>605702.73399999994</v>
      </c>
      <c r="L6" s="524"/>
      <c r="M6" s="524"/>
    </row>
    <row r="7" spans="1:13">
      <c r="A7" s="531"/>
      <c r="B7" s="272">
        <f>SUM(B8:B14)</f>
        <v>220295.74599999996</v>
      </c>
      <c r="C7" s="271">
        <f t="shared" ref="C7:M7" si="0">SUM(C8:C14)</f>
        <v>211617.06899999999</v>
      </c>
      <c r="D7" s="273">
        <f t="shared" si="0"/>
        <v>232980.37700000004</v>
      </c>
      <c r="E7" s="272">
        <f t="shared" si="0"/>
        <v>21366.379000000001</v>
      </c>
      <c r="F7" s="271">
        <f t="shared" si="0"/>
        <v>19276.196000000004</v>
      </c>
      <c r="G7" s="273">
        <f t="shared" si="0"/>
        <v>18547.882999999994</v>
      </c>
      <c r="H7" s="272">
        <f t="shared" si="0"/>
        <v>10150.765000000001</v>
      </c>
      <c r="I7" s="271">
        <f t="shared" si="0"/>
        <v>10378.045</v>
      </c>
      <c r="J7" s="273">
        <f t="shared" si="0"/>
        <v>12671.288</v>
      </c>
      <c r="K7" s="271">
        <f t="shared" si="0"/>
        <v>198929.36699999997</v>
      </c>
      <c r="L7" s="271">
        <f t="shared" si="0"/>
        <v>192340.87299999996</v>
      </c>
      <c r="M7" s="271">
        <f t="shared" si="0"/>
        <v>214432.49400000004</v>
      </c>
    </row>
    <row r="8" spans="1:13">
      <c r="A8" s="283" t="s">
        <v>87</v>
      </c>
      <c r="B8" s="289">
        <v>23021.164999999997</v>
      </c>
      <c r="C8" s="290">
        <v>21051.343000000001</v>
      </c>
      <c r="D8" s="291">
        <v>18838.485000000001</v>
      </c>
      <c r="E8" s="289">
        <v>3121.8379999999997</v>
      </c>
      <c r="F8" s="290">
        <v>2591.1260000000002</v>
      </c>
      <c r="G8" s="291">
        <v>2488.8759999999997</v>
      </c>
      <c r="H8" s="289">
        <v>489.262</v>
      </c>
      <c r="I8" s="290">
        <v>597.92100000000005</v>
      </c>
      <c r="J8" s="291">
        <v>694.68600000000004</v>
      </c>
      <c r="K8" s="290">
        <v>19899.326999999997</v>
      </c>
      <c r="L8" s="290">
        <v>18460.217000000001</v>
      </c>
      <c r="M8" s="290">
        <v>16349.609</v>
      </c>
    </row>
    <row r="9" spans="1:13">
      <c r="A9" s="283" t="s">
        <v>171</v>
      </c>
      <c r="B9" s="289">
        <v>41242.770000000004</v>
      </c>
      <c r="C9" s="290">
        <v>43755.301999999996</v>
      </c>
      <c r="D9" s="291">
        <v>84007.373000000007</v>
      </c>
      <c r="E9" s="289">
        <v>1198.5739999999998</v>
      </c>
      <c r="F9" s="290">
        <v>1950.921</v>
      </c>
      <c r="G9" s="291">
        <v>3845.8429999999998</v>
      </c>
      <c r="H9" s="289">
        <v>4016.2530000000002</v>
      </c>
      <c r="I9" s="290">
        <v>3567.0029999999997</v>
      </c>
      <c r="J9" s="291">
        <v>5510.6310000000003</v>
      </c>
      <c r="K9" s="290">
        <v>40044.196000000004</v>
      </c>
      <c r="L9" s="290">
        <v>41804.380999999994</v>
      </c>
      <c r="M9" s="290">
        <v>80161.530000000013</v>
      </c>
    </row>
    <row r="10" spans="1:13">
      <c r="A10" s="283" t="s">
        <v>88</v>
      </c>
      <c r="B10" s="289">
        <v>0</v>
      </c>
      <c r="C10" s="290">
        <v>0</v>
      </c>
      <c r="D10" s="291">
        <v>0</v>
      </c>
      <c r="E10" s="289">
        <v>0</v>
      </c>
      <c r="F10" s="290">
        <v>0</v>
      </c>
      <c r="G10" s="291">
        <v>0</v>
      </c>
      <c r="H10" s="289">
        <v>0</v>
      </c>
      <c r="I10" s="290">
        <v>0</v>
      </c>
      <c r="J10" s="291">
        <v>0</v>
      </c>
      <c r="K10" s="290">
        <v>0</v>
      </c>
      <c r="L10" s="290">
        <v>0</v>
      </c>
      <c r="M10" s="290">
        <v>0</v>
      </c>
    </row>
    <row r="11" spans="1:13">
      <c r="A11" s="283" t="s">
        <v>89</v>
      </c>
      <c r="B11" s="289">
        <v>0</v>
      </c>
      <c r="C11" s="290">
        <v>0</v>
      </c>
      <c r="D11" s="291">
        <v>0</v>
      </c>
      <c r="E11" s="289">
        <v>0</v>
      </c>
      <c r="F11" s="290">
        <v>0</v>
      </c>
      <c r="G11" s="291">
        <v>0</v>
      </c>
      <c r="H11" s="289">
        <v>0</v>
      </c>
      <c r="I11" s="290">
        <v>0</v>
      </c>
      <c r="J11" s="291">
        <v>0</v>
      </c>
      <c r="K11" s="290">
        <v>0</v>
      </c>
      <c r="L11" s="290">
        <v>0</v>
      </c>
      <c r="M11" s="290">
        <v>0</v>
      </c>
    </row>
    <row r="12" spans="1:13">
      <c r="A12" s="283" t="s">
        <v>90</v>
      </c>
      <c r="B12" s="289">
        <v>0</v>
      </c>
      <c r="C12" s="290">
        <v>0</v>
      </c>
      <c r="D12" s="291">
        <v>0</v>
      </c>
      <c r="E12" s="289">
        <v>0</v>
      </c>
      <c r="F12" s="290">
        <v>0</v>
      </c>
      <c r="G12" s="291">
        <v>0</v>
      </c>
      <c r="H12" s="289">
        <v>0</v>
      </c>
      <c r="I12" s="290">
        <v>0</v>
      </c>
      <c r="J12" s="291">
        <v>0</v>
      </c>
      <c r="K12" s="290">
        <v>0</v>
      </c>
      <c r="L12" s="290">
        <v>0</v>
      </c>
      <c r="M12" s="290">
        <v>0</v>
      </c>
    </row>
    <row r="13" spans="1:13">
      <c r="A13" s="284" t="s">
        <v>91</v>
      </c>
      <c r="B13" s="289">
        <v>148060.03899999996</v>
      </c>
      <c r="C13" s="290">
        <v>139176.37599999999</v>
      </c>
      <c r="D13" s="291">
        <v>122097.50800000002</v>
      </c>
      <c r="E13" s="289">
        <v>16411.021000000001</v>
      </c>
      <c r="F13" s="290">
        <v>14146.455000000004</v>
      </c>
      <c r="G13" s="291">
        <v>11572.132999999996</v>
      </c>
      <c r="H13" s="289">
        <v>5580.5900000000011</v>
      </c>
      <c r="I13" s="290">
        <v>6109.6139999999996</v>
      </c>
      <c r="J13" s="291">
        <v>6343.3689999999997</v>
      </c>
      <c r="K13" s="290">
        <v>131649.01799999995</v>
      </c>
      <c r="L13" s="290">
        <v>125029.92099999999</v>
      </c>
      <c r="M13" s="290">
        <v>110525.37500000001</v>
      </c>
    </row>
    <row r="14" spans="1:13" ht="24">
      <c r="A14" s="285" t="s">
        <v>164</v>
      </c>
      <c r="B14" s="286">
        <v>7971.7720000000008</v>
      </c>
      <c r="C14" s="287">
        <v>7634.0479999999998</v>
      </c>
      <c r="D14" s="288">
        <v>8037.0110000000004</v>
      </c>
      <c r="E14" s="286">
        <v>634.94600000000003</v>
      </c>
      <c r="F14" s="287">
        <v>587.69399999999996</v>
      </c>
      <c r="G14" s="288">
        <v>641.03100000000006</v>
      </c>
      <c r="H14" s="286">
        <v>64.66</v>
      </c>
      <c r="I14" s="287">
        <v>103.50700000000001</v>
      </c>
      <c r="J14" s="288">
        <v>122.602</v>
      </c>
      <c r="K14" s="287">
        <v>7336.8260000000009</v>
      </c>
      <c r="L14" s="287">
        <v>7046.3539999999994</v>
      </c>
      <c r="M14" s="287">
        <v>7395.9800000000005</v>
      </c>
    </row>
    <row r="15" spans="1:13" s="15" customFormat="1" ht="11.25">
      <c r="M15" s="14"/>
    </row>
    <row r="16" spans="1:13" ht="11.25" customHeight="1">
      <c r="A16" s="26" t="s">
        <v>87</v>
      </c>
      <c r="B16" s="31">
        <f>SUM(B8:D8)/$B$6</f>
        <v>9.461819395497735E-2</v>
      </c>
      <c r="C16" s="26"/>
      <c r="D16" s="26"/>
      <c r="E16" s="26"/>
      <c r="F16" s="26"/>
      <c r="G16" s="26"/>
      <c r="H16" s="26"/>
      <c r="I16" s="26"/>
      <c r="J16" s="26"/>
      <c r="K16" s="26"/>
      <c r="L16" s="26"/>
      <c r="M16" s="26"/>
    </row>
    <row r="17" spans="1:19" ht="12" customHeight="1">
      <c r="A17" s="26" t="s">
        <v>171</v>
      </c>
      <c r="B17" s="31">
        <f t="shared" ref="B17:B22" si="1">SUM(B9:D9)/$B$6</f>
        <v>0.25418435176277154</v>
      </c>
      <c r="C17" s="26"/>
      <c r="D17" s="26"/>
      <c r="E17" s="63"/>
      <c r="F17" s="63"/>
      <c r="G17" s="63"/>
      <c r="H17" s="63"/>
      <c r="I17" s="63"/>
      <c r="J17" s="63"/>
      <c r="K17" s="63"/>
      <c r="L17" s="63"/>
      <c r="M17" s="63"/>
      <c r="N17" s="98"/>
      <c r="O17" s="98"/>
      <c r="P17" s="98"/>
      <c r="Q17" s="98"/>
    </row>
    <row r="18" spans="1:19">
      <c r="A18" s="26" t="s">
        <v>88</v>
      </c>
      <c r="B18" s="31">
        <f t="shared" si="1"/>
        <v>0</v>
      </c>
      <c r="C18" s="63"/>
      <c r="D18" s="63"/>
      <c r="E18" s="63"/>
      <c r="F18" s="63"/>
      <c r="G18" s="63"/>
      <c r="H18" s="63"/>
      <c r="I18" s="63"/>
      <c r="J18" s="63"/>
      <c r="K18" s="63"/>
      <c r="L18" s="63"/>
      <c r="M18" s="63"/>
      <c r="N18" s="98"/>
      <c r="O18" s="98"/>
      <c r="P18" s="98"/>
      <c r="Q18" s="98"/>
    </row>
    <row r="19" spans="1:19">
      <c r="A19" s="26" t="s">
        <v>89</v>
      </c>
      <c r="B19" s="31">
        <f t="shared" si="1"/>
        <v>0</v>
      </c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6"/>
    </row>
    <row r="20" spans="1:19">
      <c r="A20" s="26" t="s">
        <v>90</v>
      </c>
      <c r="B20" s="31">
        <f t="shared" si="1"/>
        <v>0</v>
      </c>
      <c r="C20" s="26"/>
      <c r="D20" s="26"/>
      <c r="E20" s="26"/>
      <c r="F20" s="26"/>
      <c r="G20" s="26"/>
      <c r="H20" s="26"/>
      <c r="I20" s="26"/>
      <c r="J20" s="26"/>
      <c r="K20" s="26"/>
      <c r="L20" s="26"/>
      <c r="M20" s="26"/>
    </row>
    <row r="21" spans="1:19">
      <c r="A21" s="26" t="s">
        <v>91</v>
      </c>
      <c r="B21" s="31">
        <f t="shared" si="1"/>
        <v>0.61563861372790218</v>
      </c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</row>
    <row r="22" spans="1:19">
      <c r="A22" s="26" t="s">
        <v>164</v>
      </c>
      <c r="B22" s="31">
        <f t="shared" si="1"/>
        <v>3.5558840554348763E-2</v>
      </c>
      <c r="C22" s="26"/>
      <c r="D22" s="26"/>
      <c r="E22" s="26"/>
      <c r="F22" s="26"/>
      <c r="G22" s="26"/>
      <c r="H22" s="64"/>
      <c r="I22" s="26"/>
      <c r="J22" s="26"/>
      <c r="K22" s="26"/>
      <c r="L22" s="26"/>
      <c r="M22" s="26"/>
    </row>
    <row r="23" spans="1:19" ht="7.5" customHeight="1"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</row>
    <row r="24" spans="1:19" s="51" customFormat="1" ht="15">
      <c r="A24" s="117"/>
      <c r="B24" s="99"/>
      <c r="C24" s="99"/>
      <c r="D24" s="99"/>
      <c r="N24" s="139"/>
      <c r="O24" s="9"/>
      <c r="P24" s="9"/>
      <c r="Q24" s="9"/>
      <c r="R24" s="9"/>
      <c r="S24" s="9"/>
    </row>
    <row r="25" spans="1:19" ht="4.5" customHeight="1">
      <c r="N25" s="139"/>
      <c r="O25" s="9"/>
      <c r="P25" s="9"/>
      <c r="Q25" s="9"/>
      <c r="R25" s="9"/>
      <c r="S25" s="9"/>
    </row>
    <row r="26" spans="1:19" ht="13.5" customHeight="1">
      <c r="A26" s="536" t="str">
        <f>'3.1'!A4</f>
        <v>2023</v>
      </c>
      <c r="B26" s="540" t="s">
        <v>19</v>
      </c>
      <c r="C26" s="541"/>
      <c r="D26" s="542"/>
      <c r="E26" s="540" t="s">
        <v>193</v>
      </c>
      <c r="F26" s="541"/>
      <c r="G26" s="542"/>
      <c r="H26" s="540" t="s">
        <v>195</v>
      </c>
      <c r="I26" s="541"/>
      <c r="J26" s="542"/>
      <c r="K26" s="541" t="s">
        <v>6</v>
      </c>
      <c r="L26" s="541"/>
      <c r="M26" s="541"/>
      <c r="N26" s="139"/>
      <c r="O26" s="9"/>
      <c r="P26" s="9"/>
      <c r="Q26" s="9"/>
      <c r="R26" s="9"/>
      <c r="S26" s="9"/>
    </row>
    <row r="27" spans="1:19" ht="12.75" customHeight="1">
      <c r="A27" s="537"/>
      <c r="B27" s="520" t="s">
        <v>103</v>
      </c>
      <c r="C27" s="521"/>
      <c r="D27" s="522"/>
      <c r="E27" s="538" t="s">
        <v>103</v>
      </c>
      <c r="F27" s="529"/>
      <c r="G27" s="539"/>
      <c r="H27" s="538" t="s">
        <v>103</v>
      </c>
      <c r="I27" s="529"/>
      <c r="J27" s="539"/>
      <c r="K27" s="529" t="s">
        <v>103</v>
      </c>
      <c r="L27" s="529"/>
      <c r="M27" s="529"/>
      <c r="N27" s="139"/>
      <c r="O27" s="9"/>
      <c r="P27" s="9"/>
      <c r="Q27" s="9"/>
      <c r="R27" s="9"/>
      <c r="S27" s="9"/>
    </row>
    <row r="28" spans="1:19" ht="12.75" customHeight="1">
      <c r="A28" s="268"/>
      <c r="B28" s="375" t="s">
        <v>69</v>
      </c>
      <c r="C28" s="374" t="s">
        <v>70</v>
      </c>
      <c r="D28" s="379" t="s">
        <v>71</v>
      </c>
      <c r="E28" s="375" t="s">
        <v>69</v>
      </c>
      <c r="F28" s="374" t="s">
        <v>70</v>
      </c>
      <c r="G28" s="379" t="s">
        <v>71</v>
      </c>
      <c r="H28" s="375" t="s">
        <v>69</v>
      </c>
      <c r="I28" s="374" t="s">
        <v>70</v>
      </c>
      <c r="J28" s="379" t="s">
        <v>71</v>
      </c>
      <c r="K28" s="374" t="s">
        <v>69</v>
      </c>
      <c r="L28" s="374" t="s">
        <v>70</v>
      </c>
      <c r="M28" s="374" t="s">
        <v>71</v>
      </c>
      <c r="N28" s="139"/>
      <c r="O28" s="9"/>
      <c r="P28" s="9"/>
      <c r="Q28" s="9"/>
      <c r="R28" s="9"/>
      <c r="S28" s="9"/>
    </row>
    <row r="29" spans="1:19" ht="12.75" customHeight="1">
      <c r="A29" s="530" t="s">
        <v>149</v>
      </c>
      <c r="B29" s="527">
        <f>SUM(B30:D30)</f>
        <v>665942.03199999989</v>
      </c>
      <c r="C29" s="524"/>
      <c r="D29" s="528"/>
      <c r="E29" s="527">
        <f>SUM(E30:G30)</f>
        <v>46404.713999999985</v>
      </c>
      <c r="F29" s="524"/>
      <c r="G29" s="528"/>
      <c r="H29" s="527">
        <f>SUM(H30:J30)</f>
        <v>5602.3159999999989</v>
      </c>
      <c r="I29" s="524"/>
      <c r="J29" s="528"/>
      <c r="K29" s="524">
        <f>SUM(K30:M30)</f>
        <v>619537.31799999985</v>
      </c>
      <c r="L29" s="524"/>
      <c r="M29" s="524"/>
      <c r="N29" s="139"/>
      <c r="O29" s="9"/>
      <c r="P29" s="9"/>
      <c r="Q29" s="9"/>
      <c r="R29" s="9"/>
      <c r="S29" s="9"/>
    </row>
    <row r="30" spans="1:19" ht="12.75" customHeight="1">
      <c r="A30" s="531"/>
      <c r="B30" s="272">
        <f>SUM(B31:B33)</f>
        <v>221776.28499999989</v>
      </c>
      <c r="C30" s="271">
        <f t="shared" ref="C30:M30" si="2">SUM(C31:C33)</f>
        <v>218529.37199999997</v>
      </c>
      <c r="D30" s="273">
        <f t="shared" si="2"/>
        <v>225636.375</v>
      </c>
      <c r="E30" s="272">
        <f t="shared" si="2"/>
        <v>15973.553999999986</v>
      </c>
      <c r="F30" s="271">
        <f t="shared" si="2"/>
        <v>15079.704000000002</v>
      </c>
      <c r="G30" s="273">
        <f t="shared" si="2"/>
        <v>15351.455999999998</v>
      </c>
      <c r="H30" s="272">
        <f t="shared" si="2"/>
        <v>1787.8199999999997</v>
      </c>
      <c r="I30" s="271">
        <f t="shared" si="2"/>
        <v>1856.6779999999999</v>
      </c>
      <c r="J30" s="273">
        <f t="shared" si="2"/>
        <v>1957.8179999999995</v>
      </c>
      <c r="K30" s="271">
        <f t="shared" si="2"/>
        <v>205802.73099999988</v>
      </c>
      <c r="L30" s="271">
        <f t="shared" si="2"/>
        <v>203449.66799999998</v>
      </c>
      <c r="M30" s="271">
        <f t="shared" si="2"/>
        <v>210284.91899999999</v>
      </c>
      <c r="N30" s="139"/>
      <c r="O30" s="9"/>
      <c r="P30" s="9"/>
      <c r="Q30" s="9"/>
      <c r="R30" s="9"/>
      <c r="S30" s="9"/>
    </row>
    <row r="31" spans="1:19" ht="12.75" customHeight="1">
      <c r="A31" s="283" t="s">
        <v>100</v>
      </c>
      <c r="B31" s="261">
        <v>5584.3619999999983</v>
      </c>
      <c r="C31" s="7">
        <v>5441.8760000000002</v>
      </c>
      <c r="D31" s="258">
        <v>5406.5970000000025</v>
      </c>
      <c r="E31" s="261">
        <v>383.34400000000016</v>
      </c>
      <c r="F31" s="7">
        <v>382.12600000000015</v>
      </c>
      <c r="G31" s="258">
        <v>377.85799999999995</v>
      </c>
      <c r="H31" s="261">
        <v>0</v>
      </c>
      <c r="I31" s="7">
        <v>7.0519999999999996</v>
      </c>
      <c r="J31" s="258">
        <v>0</v>
      </c>
      <c r="K31" s="7">
        <v>5201.0179999999982</v>
      </c>
      <c r="L31" s="7">
        <v>5059.75</v>
      </c>
      <c r="M31" s="7">
        <v>5028.7390000000023</v>
      </c>
      <c r="N31" s="139"/>
      <c r="O31" s="9"/>
      <c r="P31" s="9"/>
      <c r="Q31" s="9"/>
      <c r="R31" s="9"/>
      <c r="S31" s="9"/>
    </row>
    <row r="32" spans="1:19" ht="12.75" customHeight="1">
      <c r="A32" s="283" t="s">
        <v>101</v>
      </c>
      <c r="B32" s="261">
        <v>9636.8389999999981</v>
      </c>
      <c r="C32" s="7">
        <v>9909.6710000000021</v>
      </c>
      <c r="D32" s="258">
        <v>10025.02</v>
      </c>
      <c r="E32" s="261">
        <v>777.66099999999983</v>
      </c>
      <c r="F32" s="7">
        <v>757.00699999999983</v>
      </c>
      <c r="G32" s="258">
        <v>772.4770000000002</v>
      </c>
      <c r="H32" s="261">
        <v>255.322</v>
      </c>
      <c r="I32" s="7">
        <v>297.64300000000003</v>
      </c>
      <c r="J32" s="258">
        <v>310.95699999999994</v>
      </c>
      <c r="K32" s="7">
        <v>8859.1779999999981</v>
      </c>
      <c r="L32" s="7">
        <v>9152.6640000000025</v>
      </c>
      <c r="M32" s="7">
        <v>9252.5429999999997</v>
      </c>
      <c r="N32" s="139"/>
      <c r="O32" s="9"/>
      <c r="P32" s="9"/>
      <c r="Q32" s="9"/>
      <c r="R32" s="9"/>
      <c r="S32" s="9"/>
    </row>
    <row r="33" spans="1:19" ht="13.5" customHeight="1">
      <c r="A33" s="285" t="s">
        <v>102</v>
      </c>
      <c r="B33" s="262">
        <v>206555.08399999989</v>
      </c>
      <c r="C33" s="257">
        <v>203177.82499999998</v>
      </c>
      <c r="D33" s="259">
        <v>210204.758</v>
      </c>
      <c r="E33" s="262">
        <v>14812.548999999986</v>
      </c>
      <c r="F33" s="257">
        <v>13940.571000000002</v>
      </c>
      <c r="G33" s="259">
        <v>14201.120999999999</v>
      </c>
      <c r="H33" s="262">
        <v>1532.4979999999998</v>
      </c>
      <c r="I33" s="257">
        <v>1551.9829999999997</v>
      </c>
      <c r="J33" s="259">
        <v>1646.8609999999996</v>
      </c>
      <c r="K33" s="257">
        <v>191742.53499999989</v>
      </c>
      <c r="L33" s="257">
        <v>189237.25399999999</v>
      </c>
      <c r="M33" s="257">
        <v>196003.63699999999</v>
      </c>
      <c r="N33" s="139"/>
      <c r="O33" s="9"/>
      <c r="P33" s="9"/>
      <c r="Q33" s="9"/>
      <c r="R33" s="9"/>
      <c r="S33" s="9"/>
    </row>
    <row r="34" spans="1:19" s="15" customFormat="1" ht="11.25">
      <c r="M34" s="14"/>
      <c r="N34" s="17"/>
      <c r="O34" s="17"/>
      <c r="P34" s="17"/>
      <c r="Q34" s="17"/>
      <c r="R34" s="17"/>
      <c r="S34" s="17"/>
    </row>
    <row r="35" spans="1:19" s="15" customFormat="1" ht="11.25">
      <c r="N35" s="17"/>
      <c r="O35" s="17"/>
      <c r="P35" s="17"/>
      <c r="Q35" s="17"/>
      <c r="R35" s="17"/>
      <c r="S35" s="17"/>
    </row>
    <row r="36" spans="1:19" s="51" customFormat="1" ht="12" customHeight="1">
      <c r="B36" s="101"/>
      <c r="C36" s="101"/>
      <c r="D36" s="101"/>
      <c r="E36" s="101"/>
      <c r="F36" s="101"/>
      <c r="G36" s="101"/>
      <c r="H36" s="101"/>
      <c r="I36" s="101"/>
      <c r="J36" s="101"/>
      <c r="K36" s="101"/>
      <c r="L36" s="101"/>
      <c r="M36" s="101"/>
      <c r="N36" s="9"/>
      <c r="O36" s="9"/>
      <c r="P36" s="9"/>
      <c r="Q36" s="9"/>
      <c r="R36" s="9"/>
      <c r="S36" s="9"/>
    </row>
    <row r="37" spans="1:19" s="51" customFormat="1">
      <c r="A37" s="105" t="s">
        <v>100</v>
      </c>
      <c r="B37" s="31">
        <f>SUM(B31:D31)/$B$29</f>
        <v>2.4676074208212769E-2</v>
      </c>
      <c r="C37" s="101"/>
      <c r="D37" s="101"/>
      <c r="E37" s="101"/>
      <c r="F37" s="101"/>
      <c r="G37" s="101"/>
      <c r="H37" s="101"/>
      <c r="I37" s="101"/>
      <c r="J37" s="101"/>
      <c r="K37" s="101"/>
      <c r="L37" s="101"/>
      <c r="M37" s="101"/>
      <c r="N37" s="9"/>
      <c r="O37" s="9"/>
      <c r="P37" s="9"/>
      <c r="Q37" s="9"/>
      <c r="R37" s="9"/>
      <c r="S37" s="9"/>
    </row>
    <row r="38" spans="1:19">
      <c r="A38" s="26" t="s">
        <v>101</v>
      </c>
      <c r="B38" s="31">
        <f>SUM(B32:D32)/$B$29</f>
        <v>4.440556171411629E-2</v>
      </c>
      <c r="N38" s="9"/>
      <c r="O38" s="9"/>
      <c r="P38" s="9"/>
      <c r="Q38" s="9"/>
      <c r="R38" s="9"/>
      <c r="S38" s="9"/>
    </row>
    <row r="39" spans="1:19">
      <c r="A39" s="26" t="s">
        <v>102</v>
      </c>
      <c r="B39" s="31">
        <f>SUM(B33:D33)/$B$29</f>
        <v>0.93091836407767092</v>
      </c>
      <c r="N39" s="9"/>
      <c r="O39" s="9"/>
      <c r="P39" s="9"/>
      <c r="Q39" s="9"/>
      <c r="R39" s="9"/>
      <c r="S39" s="9"/>
    </row>
    <row r="40" spans="1:19">
      <c r="N40" s="9"/>
      <c r="O40" s="9"/>
      <c r="P40" s="9"/>
      <c r="Q40" s="9"/>
      <c r="R40" s="9"/>
      <c r="S40" s="9"/>
    </row>
    <row r="41" spans="1:19">
      <c r="N41" s="9"/>
      <c r="O41" s="9"/>
      <c r="P41" s="9"/>
      <c r="Q41" s="9"/>
      <c r="R41" s="9"/>
      <c r="S41" s="9"/>
    </row>
    <row r="42" spans="1:19">
      <c r="N42" s="9"/>
      <c r="O42" s="9"/>
      <c r="P42" s="9"/>
      <c r="Q42" s="9"/>
      <c r="R42" s="9"/>
      <c r="S42" s="9"/>
    </row>
    <row r="43" spans="1:19">
      <c r="N43" s="9"/>
      <c r="O43" s="9"/>
      <c r="P43" s="9"/>
      <c r="Q43" s="9"/>
      <c r="R43" s="9"/>
      <c r="S43" s="9"/>
    </row>
    <row r="44" spans="1:19">
      <c r="N44" s="9"/>
      <c r="O44" s="9"/>
      <c r="P44" s="9"/>
      <c r="Q44" s="9"/>
      <c r="R44" s="9"/>
      <c r="S44" s="9"/>
    </row>
    <row r="45" spans="1:19">
      <c r="N45" s="9"/>
      <c r="O45" s="9"/>
      <c r="P45" s="9"/>
      <c r="Q45" s="9"/>
      <c r="R45" s="9"/>
      <c r="S45" s="9"/>
    </row>
    <row r="46" spans="1:19">
      <c r="N46" s="9"/>
      <c r="O46" s="9"/>
      <c r="P46" s="9"/>
      <c r="Q46" s="9"/>
      <c r="R46" s="9"/>
      <c r="S46" s="9"/>
    </row>
    <row r="53" spans="1:13">
      <c r="C53" s="26"/>
      <c r="D53" s="26"/>
      <c r="E53" s="26"/>
      <c r="F53" s="26"/>
      <c r="G53" s="26"/>
      <c r="H53" s="26"/>
      <c r="I53" s="26"/>
      <c r="J53" s="26"/>
      <c r="K53" s="26"/>
      <c r="L53" s="26"/>
      <c r="M53" s="26"/>
    </row>
    <row r="54" spans="1:13">
      <c r="C54" s="26"/>
      <c r="D54" s="26"/>
      <c r="E54" s="26"/>
      <c r="F54" s="26"/>
      <c r="G54" s="26"/>
      <c r="H54" s="26"/>
      <c r="I54" s="26"/>
      <c r="J54" s="26"/>
      <c r="K54" s="26"/>
      <c r="L54" s="26"/>
      <c r="M54" s="26"/>
    </row>
    <row r="55" spans="1:13">
      <c r="A55" s="26"/>
      <c r="B55" s="26"/>
      <c r="C55" s="26"/>
      <c r="D55" s="26"/>
      <c r="E55" s="26"/>
      <c r="F55" s="26"/>
      <c r="G55" s="26"/>
      <c r="H55" s="26"/>
      <c r="I55" s="26"/>
      <c r="J55" s="26"/>
      <c r="K55" s="26"/>
      <c r="L55" s="26"/>
      <c r="M55" s="26"/>
    </row>
    <row r="56" spans="1:13">
      <c r="A56" s="26"/>
      <c r="B56" s="26"/>
      <c r="C56" s="26"/>
      <c r="D56" s="26"/>
      <c r="E56" s="26"/>
      <c r="F56" s="26"/>
      <c r="G56" s="26"/>
      <c r="H56" s="26"/>
      <c r="I56" s="26"/>
      <c r="J56" s="26"/>
      <c r="K56" s="26"/>
      <c r="L56" s="26"/>
      <c r="M56" s="26"/>
    </row>
    <row r="57" spans="1:13">
      <c r="A57" s="26"/>
      <c r="B57" s="26"/>
      <c r="C57" s="26"/>
      <c r="D57" s="26"/>
      <c r="E57" s="26"/>
      <c r="F57" s="26"/>
      <c r="G57" s="26"/>
      <c r="H57" s="26"/>
      <c r="I57" s="26"/>
      <c r="J57" s="26"/>
      <c r="K57" s="26"/>
      <c r="L57" s="26"/>
      <c r="M57" s="26"/>
    </row>
    <row r="58" spans="1:13">
      <c r="A58" s="26"/>
      <c r="B58" s="26"/>
      <c r="C58" s="26"/>
      <c r="D58" s="26"/>
      <c r="E58" s="26"/>
      <c r="F58" s="26"/>
      <c r="G58" s="26"/>
      <c r="H58" s="26"/>
      <c r="I58" s="26"/>
      <c r="J58" s="26"/>
      <c r="K58" s="26"/>
      <c r="L58" s="26"/>
      <c r="M58" s="26"/>
    </row>
    <row r="59" spans="1:13">
      <c r="A59" s="26"/>
      <c r="B59" s="26"/>
      <c r="C59" s="26"/>
      <c r="D59" s="26"/>
      <c r="E59" s="26"/>
      <c r="F59" s="26"/>
      <c r="G59" s="26"/>
      <c r="H59" s="26"/>
      <c r="I59" s="26"/>
      <c r="J59" s="26"/>
      <c r="K59" s="26"/>
      <c r="L59" s="26"/>
      <c r="M59" s="26"/>
    </row>
    <row r="60" spans="1:13">
      <c r="A60" s="26"/>
      <c r="B60" s="26"/>
      <c r="C60" s="26"/>
      <c r="D60" s="26"/>
      <c r="E60" s="26"/>
      <c r="F60" s="26"/>
      <c r="G60" s="26"/>
      <c r="H60" s="26"/>
      <c r="I60" s="26"/>
      <c r="J60" s="26"/>
      <c r="K60" s="26"/>
      <c r="L60" s="26"/>
      <c r="M60" s="26"/>
    </row>
    <row r="61" spans="1:13">
      <c r="A61" s="26"/>
      <c r="B61" s="26"/>
      <c r="C61" s="26"/>
      <c r="D61" s="26"/>
      <c r="E61" s="26"/>
      <c r="F61" s="26"/>
      <c r="G61" s="26"/>
      <c r="H61" s="26"/>
      <c r="I61" s="26"/>
      <c r="J61" s="26"/>
      <c r="K61" s="26"/>
      <c r="L61" s="26"/>
      <c r="M61" s="26"/>
    </row>
    <row r="62" spans="1:13">
      <c r="A62" s="26"/>
      <c r="B62" s="26"/>
      <c r="C62" s="26"/>
      <c r="D62" s="26"/>
      <c r="E62" s="26"/>
      <c r="F62" s="26"/>
      <c r="G62" s="26"/>
      <c r="H62" s="26"/>
      <c r="I62" s="26"/>
      <c r="J62" s="26"/>
      <c r="K62" s="26"/>
      <c r="L62" s="26"/>
      <c r="M62" s="26"/>
    </row>
    <row r="63" spans="1:13">
      <c r="A63" s="26"/>
      <c r="B63" s="26"/>
      <c r="C63" s="26"/>
      <c r="D63" s="26"/>
      <c r="E63" s="26"/>
      <c r="F63" s="26"/>
      <c r="G63" s="26"/>
      <c r="H63" s="26"/>
      <c r="I63" s="26"/>
      <c r="J63" s="26"/>
      <c r="K63" s="26"/>
      <c r="L63" s="26"/>
      <c r="M63" s="26"/>
    </row>
    <row r="64" spans="1:13">
      <c r="A64" s="26"/>
      <c r="B64" s="26"/>
      <c r="C64" s="26"/>
      <c r="D64" s="26"/>
      <c r="E64" s="26"/>
      <c r="F64" s="26"/>
      <c r="G64" s="26"/>
      <c r="H64" s="26"/>
      <c r="I64" s="26"/>
      <c r="J64" s="26"/>
      <c r="K64" s="26"/>
      <c r="L64" s="26"/>
      <c r="M64" s="26"/>
    </row>
    <row r="65" spans="1:13">
      <c r="A65" s="26"/>
      <c r="B65" s="26"/>
      <c r="C65" s="26"/>
      <c r="D65" s="26"/>
      <c r="E65" s="26"/>
      <c r="F65" s="26"/>
      <c r="G65" s="26"/>
      <c r="H65" s="26"/>
      <c r="I65" s="26"/>
      <c r="J65" s="26"/>
      <c r="K65" s="26"/>
      <c r="L65" s="26"/>
      <c r="M65" s="26"/>
    </row>
    <row r="66" spans="1:13">
      <c r="A66" s="26"/>
      <c r="B66" s="26"/>
      <c r="C66" s="26"/>
      <c r="D66" s="26"/>
      <c r="E66" s="26"/>
      <c r="F66" s="26"/>
      <c r="G66" s="26"/>
      <c r="H66" s="26"/>
      <c r="I66" s="26"/>
      <c r="J66" s="26"/>
      <c r="K66" s="26"/>
      <c r="L66" s="26"/>
      <c r="M66" s="26"/>
    </row>
    <row r="67" spans="1:13">
      <c r="A67" s="26"/>
      <c r="B67" s="26"/>
      <c r="C67" s="26"/>
      <c r="D67" s="26"/>
      <c r="E67" s="26"/>
      <c r="F67" s="26"/>
      <c r="G67" s="26"/>
      <c r="H67" s="26"/>
      <c r="I67" s="26"/>
      <c r="J67" s="26"/>
      <c r="K67" s="26"/>
      <c r="L67" s="26"/>
      <c r="M67" s="26"/>
    </row>
    <row r="68" spans="1:13">
      <c r="A68" s="26"/>
      <c r="B68" s="26"/>
      <c r="C68" s="26"/>
      <c r="D68" s="26"/>
      <c r="E68" s="26"/>
      <c r="F68" s="26"/>
      <c r="G68" s="26"/>
      <c r="H68" s="26"/>
      <c r="I68" s="26"/>
      <c r="J68" s="26"/>
      <c r="K68" s="26"/>
      <c r="L68" s="26"/>
      <c r="M68" s="26"/>
    </row>
    <row r="69" spans="1:13">
      <c r="A69" s="26"/>
      <c r="B69" s="26"/>
      <c r="C69" s="26"/>
      <c r="D69" s="26"/>
      <c r="E69" s="26"/>
      <c r="F69" s="26"/>
      <c r="G69" s="26"/>
      <c r="H69" s="26"/>
      <c r="I69" s="26"/>
      <c r="J69" s="26"/>
      <c r="K69" s="26"/>
      <c r="L69" s="26"/>
      <c r="M69" s="26"/>
    </row>
    <row r="70" spans="1:13">
      <c r="A70" s="26"/>
      <c r="B70" s="26"/>
      <c r="C70" s="26"/>
      <c r="D70" s="26"/>
      <c r="E70" s="26"/>
      <c r="F70" s="26"/>
      <c r="G70" s="26"/>
      <c r="H70" s="26"/>
      <c r="I70" s="26"/>
      <c r="J70" s="26"/>
      <c r="K70" s="26"/>
      <c r="L70" s="26"/>
      <c r="M70" s="26"/>
    </row>
    <row r="71" spans="1:13">
      <c r="A71" s="9"/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</row>
  </sheetData>
  <mergeCells count="28">
    <mergeCell ref="K4:M4"/>
    <mergeCell ref="K3:M3"/>
    <mergeCell ref="E3:G3"/>
    <mergeCell ref="B3:D3"/>
    <mergeCell ref="H3:J3"/>
    <mergeCell ref="B4:D4"/>
    <mergeCell ref="A3:A4"/>
    <mergeCell ref="A6:A7"/>
    <mergeCell ref="B6:D6"/>
    <mergeCell ref="E6:G6"/>
    <mergeCell ref="H6:J6"/>
    <mergeCell ref="E4:G4"/>
    <mergeCell ref="H4:J4"/>
    <mergeCell ref="K6:M6"/>
    <mergeCell ref="K26:M26"/>
    <mergeCell ref="A29:A30"/>
    <mergeCell ref="B29:D29"/>
    <mergeCell ref="E29:G29"/>
    <mergeCell ref="H29:J29"/>
    <mergeCell ref="K29:M29"/>
    <mergeCell ref="A26:A27"/>
    <mergeCell ref="B27:D27"/>
    <mergeCell ref="E27:G27"/>
    <mergeCell ref="H27:J27"/>
    <mergeCell ref="K27:M27"/>
    <mergeCell ref="B26:D26"/>
    <mergeCell ref="E26:G26"/>
    <mergeCell ref="H26:J26"/>
  </mergeCells>
  <phoneticPr fontId="25" type="noConversion"/>
  <pageMargins left="0.31496062992125984" right="0.31496062992125984" top="0.35433070866141736" bottom="0.35433070866141736" header="0.31496062992125984" footer="0.19685039370078741"/>
  <pageSetup paperSize="9" orientation="landscape" r:id="rId1"/>
  <headerFooter differentFirst="1" scaleWithDoc="0">
    <oddFooter>&amp;C&amp;"Calibri,Obyčejné"&amp;9&amp;P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List20"/>
  <dimension ref="A1:M37"/>
  <sheetViews>
    <sheetView showGridLines="0" zoomScaleNormal="100" zoomScaleSheetLayoutView="100" workbookViewId="0"/>
  </sheetViews>
  <sheetFormatPr defaultColWidth="9.140625" defaultRowHeight="12"/>
  <cols>
    <col min="1" max="1" width="34.28515625" style="9" customWidth="1"/>
    <col min="2" max="13" width="9.140625" style="9" customWidth="1"/>
    <col min="14" max="15" width="8.28515625" style="9" customWidth="1"/>
    <col min="16" max="16384" width="9.140625" style="9"/>
  </cols>
  <sheetData>
    <row r="1" spans="1:13" s="57" customFormat="1" ht="18">
      <c r="A1" s="275" t="s">
        <v>386</v>
      </c>
      <c r="B1" s="138"/>
      <c r="C1" s="138"/>
      <c r="D1" s="138"/>
      <c r="M1" s="210" t="str">
        <f>'3.1'!N1</f>
        <v>IV. čtvrtletí 2023</v>
      </c>
    </row>
    <row r="2" spans="1:13" ht="6" customHeight="1">
      <c r="B2" s="550"/>
      <c r="C2" s="550"/>
      <c r="D2" s="550"/>
      <c r="E2" s="551"/>
      <c r="F2" s="550"/>
      <c r="G2" s="550"/>
      <c r="H2" s="550"/>
      <c r="I2" s="550"/>
      <c r="J2" s="550"/>
    </row>
    <row r="3" spans="1:13" ht="16.5" customHeight="1">
      <c r="A3" s="543" t="str">
        <f>'3.1'!A4</f>
        <v>2023</v>
      </c>
      <c r="B3" s="547" t="s">
        <v>169</v>
      </c>
      <c r="C3" s="548"/>
      <c r="D3" s="549"/>
      <c r="E3" s="547" t="s">
        <v>176</v>
      </c>
      <c r="F3" s="548"/>
      <c r="G3" s="549"/>
      <c r="H3" s="547" t="s">
        <v>170</v>
      </c>
      <c r="I3" s="548"/>
      <c r="J3" s="549"/>
      <c r="K3" s="533" t="s">
        <v>166</v>
      </c>
      <c r="L3" s="533"/>
      <c r="M3" s="533"/>
    </row>
    <row r="4" spans="1:13">
      <c r="A4" s="544"/>
      <c r="B4" s="375" t="s">
        <v>69</v>
      </c>
      <c r="C4" s="374" t="s">
        <v>70</v>
      </c>
      <c r="D4" s="379" t="s">
        <v>71</v>
      </c>
      <c r="E4" s="375" t="s">
        <v>69</v>
      </c>
      <c r="F4" s="374" t="s">
        <v>70</v>
      </c>
      <c r="G4" s="379" t="s">
        <v>71</v>
      </c>
      <c r="H4" s="375" t="s">
        <v>69</v>
      </c>
      <c r="I4" s="374" t="s">
        <v>70</v>
      </c>
      <c r="J4" s="379" t="s">
        <v>71</v>
      </c>
      <c r="K4" s="374" t="s">
        <v>69</v>
      </c>
      <c r="L4" s="374" t="s">
        <v>70</v>
      </c>
      <c r="M4" s="374" t="s">
        <v>71</v>
      </c>
    </row>
    <row r="5" spans="1:13" ht="12.75" customHeight="1">
      <c r="A5" s="545" t="s">
        <v>205</v>
      </c>
      <c r="B5" s="527">
        <f>SUM(B6:D6)</f>
        <v>481.03139200000004</v>
      </c>
      <c r="C5" s="524"/>
      <c r="D5" s="528"/>
      <c r="E5" s="527">
        <f>SUM(E6:G6)</f>
        <v>350.60156499999999</v>
      </c>
      <c r="F5" s="524"/>
      <c r="G5" s="528"/>
      <c r="H5" s="527">
        <f>SUM(H6:J6)</f>
        <v>1906.001581</v>
      </c>
      <c r="I5" s="524"/>
      <c r="J5" s="528"/>
      <c r="K5" s="524">
        <f>SUM(K6:M6)</f>
        <v>2737.6345380000002</v>
      </c>
      <c r="L5" s="524"/>
      <c r="M5" s="524"/>
    </row>
    <row r="6" spans="1:13">
      <c r="A6" s="546"/>
      <c r="B6" s="295">
        <f>SUM(B7:B18)</f>
        <v>143.67622400000002</v>
      </c>
      <c r="C6" s="293">
        <f t="shared" ref="C6:M6" si="0">SUM(C7:C18)</f>
        <v>165.883624</v>
      </c>
      <c r="D6" s="294">
        <f t="shared" si="0"/>
        <v>171.47154400000005</v>
      </c>
      <c r="E6" s="295">
        <f t="shared" si="0"/>
        <v>102.526385</v>
      </c>
      <c r="F6" s="293">
        <f t="shared" si="0"/>
        <v>128.21870400000003</v>
      </c>
      <c r="G6" s="294">
        <f t="shared" si="0"/>
        <v>119.85647599999997</v>
      </c>
      <c r="H6" s="295">
        <f t="shared" si="0"/>
        <v>438.46689199999992</v>
      </c>
      <c r="I6" s="293">
        <f t="shared" si="0"/>
        <v>674.96492400000011</v>
      </c>
      <c r="J6" s="294">
        <f t="shared" si="0"/>
        <v>792.56976500000007</v>
      </c>
      <c r="K6" s="293">
        <f t="shared" si="0"/>
        <v>684.66950100000008</v>
      </c>
      <c r="L6" s="293">
        <f t="shared" si="0"/>
        <v>969.06725199999983</v>
      </c>
      <c r="M6" s="293">
        <f t="shared" si="0"/>
        <v>1083.8977850000001</v>
      </c>
    </row>
    <row r="7" spans="1:13">
      <c r="A7" s="254" t="s">
        <v>150</v>
      </c>
      <c r="B7" s="261">
        <v>0.56148100000000001</v>
      </c>
      <c r="C7" s="7">
        <v>1.4457109999999997</v>
      </c>
      <c r="D7" s="258">
        <v>1.5031869999999998</v>
      </c>
      <c r="E7" s="261">
        <v>4.8150249999999994</v>
      </c>
      <c r="F7" s="7">
        <v>5.6882649999999995</v>
      </c>
      <c r="G7" s="258">
        <v>5.7444139999999999</v>
      </c>
      <c r="H7" s="261">
        <v>86.036293000000001</v>
      </c>
      <c r="I7" s="7">
        <v>104.52779000000001</v>
      </c>
      <c r="J7" s="258">
        <v>123.03680800000004</v>
      </c>
      <c r="K7" s="7">
        <v>91.412799000000007</v>
      </c>
      <c r="L7" s="7">
        <v>111.66176600000001</v>
      </c>
      <c r="M7" s="7">
        <v>130.28440900000004</v>
      </c>
    </row>
    <row r="8" spans="1:13">
      <c r="A8" s="254" t="s">
        <v>149</v>
      </c>
      <c r="B8" s="261">
        <v>101.09637900000001</v>
      </c>
      <c r="C8" s="7">
        <v>100.43641299999997</v>
      </c>
      <c r="D8" s="258">
        <v>103.00048200000003</v>
      </c>
      <c r="E8" s="261">
        <v>53.953332000000017</v>
      </c>
      <c r="F8" s="7">
        <v>53.44502700000001</v>
      </c>
      <c r="G8" s="258">
        <v>54.527678999999992</v>
      </c>
      <c r="H8" s="261">
        <v>3.5381629999999999</v>
      </c>
      <c r="I8" s="7">
        <v>3.8110749999999998</v>
      </c>
      <c r="J8" s="258">
        <v>1.3225619999999998</v>
      </c>
      <c r="K8" s="7">
        <v>158.58787400000003</v>
      </c>
      <c r="L8" s="7">
        <v>157.69251499999999</v>
      </c>
      <c r="M8" s="7">
        <v>158.85072300000002</v>
      </c>
    </row>
    <row r="9" spans="1:13">
      <c r="A9" s="254" t="s">
        <v>148</v>
      </c>
      <c r="B9" s="261">
        <v>0</v>
      </c>
      <c r="C9" s="7">
        <v>0</v>
      </c>
      <c r="D9" s="258">
        <v>0</v>
      </c>
      <c r="E9" s="261">
        <v>2.4567800000000002</v>
      </c>
      <c r="F9" s="7">
        <v>3.1835810000000002</v>
      </c>
      <c r="G9" s="258">
        <v>5.1405380000000003</v>
      </c>
      <c r="H9" s="261">
        <v>43.070788999999998</v>
      </c>
      <c r="I9" s="7">
        <v>70.935870000000008</v>
      </c>
      <c r="J9" s="258">
        <v>85.124422999999979</v>
      </c>
      <c r="K9" s="7">
        <v>45.527569</v>
      </c>
      <c r="L9" s="7">
        <v>74.119451000000012</v>
      </c>
      <c r="M9" s="7">
        <v>90.264960999999985</v>
      </c>
    </row>
    <row r="10" spans="1:13">
      <c r="A10" s="254" t="s">
        <v>147</v>
      </c>
      <c r="B10" s="261">
        <v>1.3673050000000002</v>
      </c>
      <c r="C10" s="7">
        <v>1.7478760000000002</v>
      </c>
      <c r="D10" s="258">
        <v>2.16283</v>
      </c>
      <c r="E10" s="261">
        <v>4.4336949999999993</v>
      </c>
      <c r="F10" s="7">
        <v>4.1836890000000002</v>
      </c>
      <c r="G10" s="258">
        <v>3.9735140000000002</v>
      </c>
      <c r="H10" s="261">
        <v>224.36135099999996</v>
      </c>
      <c r="I10" s="7">
        <v>377.51040399999994</v>
      </c>
      <c r="J10" s="258">
        <v>446.44731500000006</v>
      </c>
      <c r="K10" s="7">
        <v>230.16235099999994</v>
      </c>
      <c r="L10" s="7">
        <v>383.44196899999992</v>
      </c>
      <c r="M10" s="7">
        <v>452.58365900000007</v>
      </c>
    </row>
    <row r="11" spans="1:13">
      <c r="A11" s="254" t="s">
        <v>146</v>
      </c>
      <c r="B11" s="261">
        <v>0</v>
      </c>
      <c r="C11" s="7">
        <v>0</v>
      </c>
      <c r="D11" s="258">
        <v>0</v>
      </c>
      <c r="E11" s="261">
        <v>0</v>
      </c>
      <c r="F11" s="7">
        <v>0</v>
      </c>
      <c r="G11" s="258">
        <v>0</v>
      </c>
      <c r="H11" s="261">
        <v>0</v>
      </c>
      <c r="I11" s="7">
        <v>0</v>
      </c>
      <c r="J11" s="258">
        <v>0</v>
      </c>
      <c r="K11" s="7">
        <v>0</v>
      </c>
      <c r="L11" s="7">
        <v>0</v>
      </c>
      <c r="M11" s="7">
        <v>0</v>
      </c>
    </row>
    <row r="12" spans="1:13">
      <c r="A12" s="254" t="s">
        <v>145</v>
      </c>
      <c r="B12" s="261">
        <v>0</v>
      </c>
      <c r="C12" s="7">
        <v>0</v>
      </c>
      <c r="D12" s="258">
        <v>0</v>
      </c>
      <c r="E12" s="261">
        <v>1.4431749999999999</v>
      </c>
      <c r="F12" s="7">
        <v>1.7942199999999999</v>
      </c>
      <c r="G12" s="258">
        <v>0.71428899999999995</v>
      </c>
      <c r="H12" s="261">
        <v>0.81299999999999994</v>
      </c>
      <c r="I12" s="7">
        <v>0.77200000000000002</v>
      </c>
      <c r="J12" s="258">
        <v>1.641</v>
      </c>
      <c r="K12" s="7">
        <v>2.2561749999999998</v>
      </c>
      <c r="L12" s="7">
        <v>2.5662199999999999</v>
      </c>
      <c r="M12" s="7">
        <v>2.355289</v>
      </c>
    </row>
    <row r="13" spans="1:13">
      <c r="A13" s="254" t="s">
        <v>144</v>
      </c>
      <c r="B13" s="261">
        <v>0</v>
      </c>
      <c r="C13" s="7">
        <v>0</v>
      </c>
      <c r="D13" s="258">
        <v>0</v>
      </c>
      <c r="E13" s="261">
        <v>0</v>
      </c>
      <c r="F13" s="7">
        <v>1.046</v>
      </c>
      <c r="G13" s="258">
        <v>2.0470000000000002</v>
      </c>
      <c r="H13" s="261">
        <v>4.1932000000000004E-2</v>
      </c>
      <c r="I13" s="7">
        <v>0.108413</v>
      </c>
      <c r="J13" s="258">
        <v>0.13080799999999998</v>
      </c>
      <c r="K13" s="7">
        <v>4.1932000000000004E-2</v>
      </c>
      <c r="L13" s="7">
        <v>1.1544130000000001</v>
      </c>
      <c r="M13" s="7">
        <v>2.1778080000000002</v>
      </c>
    </row>
    <row r="14" spans="1:13">
      <c r="A14" s="254" t="s">
        <v>143</v>
      </c>
      <c r="B14" s="261">
        <v>0</v>
      </c>
      <c r="C14" s="7">
        <v>0</v>
      </c>
      <c r="D14" s="258">
        <v>7.1997000000000005E-2</v>
      </c>
      <c r="E14" s="261">
        <v>1.8232889999999999</v>
      </c>
      <c r="F14" s="7">
        <v>1.9780039999999999</v>
      </c>
      <c r="G14" s="258">
        <v>2.0228999999999999</v>
      </c>
      <c r="H14" s="261">
        <v>14.348244000000001</v>
      </c>
      <c r="I14" s="7">
        <v>16.766331999999998</v>
      </c>
      <c r="J14" s="258">
        <v>14.814110000000001</v>
      </c>
      <c r="K14" s="7">
        <v>16.171533</v>
      </c>
      <c r="L14" s="7">
        <v>18.744335999999997</v>
      </c>
      <c r="M14" s="7">
        <v>16.909007000000003</v>
      </c>
    </row>
    <row r="15" spans="1:13">
      <c r="A15" s="254" t="s">
        <v>142</v>
      </c>
      <c r="B15" s="261">
        <v>0.76731999999999989</v>
      </c>
      <c r="C15" s="7">
        <v>0.54851099999999997</v>
      </c>
      <c r="D15" s="258">
        <v>0.2576</v>
      </c>
      <c r="E15" s="261">
        <v>3.1012179999999998</v>
      </c>
      <c r="F15" s="7">
        <v>14.935557000000001</v>
      </c>
      <c r="G15" s="258">
        <v>4.1211390000000003</v>
      </c>
      <c r="H15" s="261">
        <v>17.056874000000004</v>
      </c>
      <c r="I15" s="7">
        <v>18.542762</v>
      </c>
      <c r="J15" s="258">
        <v>16.026944</v>
      </c>
      <c r="K15" s="7">
        <v>20.925412000000005</v>
      </c>
      <c r="L15" s="7">
        <v>34.026830000000004</v>
      </c>
      <c r="M15" s="7">
        <v>20.405683</v>
      </c>
    </row>
    <row r="16" spans="1:13">
      <c r="A16" s="254" t="s">
        <v>14</v>
      </c>
      <c r="B16" s="261">
        <v>0</v>
      </c>
      <c r="C16" s="7">
        <v>0</v>
      </c>
      <c r="D16" s="258">
        <v>0</v>
      </c>
      <c r="E16" s="261">
        <v>0</v>
      </c>
      <c r="F16" s="7">
        <v>0</v>
      </c>
      <c r="G16" s="258">
        <v>0</v>
      </c>
      <c r="H16" s="261">
        <v>0</v>
      </c>
      <c r="I16" s="7">
        <v>0</v>
      </c>
      <c r="J16" s="258">
        <v>0</v>
      </c>
      <c r="K16" s="7">
        <v>0</v>
      </c>
      <c r="L16" s="7">
        <v>0</v>
      </c>
      <c r="M16" s="7">
        <v>0</v>
      </c>
    </row>
    <row r="17" spans="1:13">
      <c r="A17" s="254" t="s">
        <v>141</v>
      </c>
      <c r="B17" s="261">
        <v>0.343088</v>
      </c>
      <c r="C17" s="7">
        <v>0.32664100000000001</v>
      </c>
      <c r="D17" s="258">
        <v>0.336754</v>
      </c>
      <c r="E17" s="261">
        <v>0.10841100000000001</v>
      </c>
      <c r="F17" s="7">
        <v>0.11193700000000001</v>
      </c>
      <c r="G17" s="258">
        <v>0.124251</v>
      </c>
      <c r="H17" s="261">
        <v>0.21599099999999999</v>
      </c>
      <c r="I17" s="7">
        <v>0.17383000000000001</v>
      </c>
      <c r="J17" s="258">
        <v>0.16770099999999999</v>
      </c>
      <c r="K17" s="7">
        <v>0.66748999999999992</v>
      </c>
      <c r="L17" s="7">
        <v>0.61240800000000006</v>
      </c>
      <c r="M17" s="7">
        <v>0.62870599999999999</v>
      </c>
    </row>
    <row r="18" spans="1:13">
      <c r="A18" s="254" t="s">
        <v>140</v>
      </c>
      <c r="B18" s="261">
        <v>39.540651000000011</v>
      </c>
      <c r="C18" s="7">
        <v>61.378472000000023</v>
      </c>
      <c r="D18" s="258">
        <v>64.138694000000029</v>
      </c>
      <c r="E18" s="261">
        <v>30.391459999999981</v>
      </c>
      <c r="F18" s="7">
        <v>41.852424000000006</v>
      </c>
      <c r="G18" s="258">
        <v>41.440752000000003</v>
      </c>
      <c r="H18" s="261">
        <v>48.984254999999997</v>
      </c>
      <c r="I18" s="7">
        <v>81.816447999999994</v>
      </c>
      <c r="J18" s="258">
        <v>103.85809400000001</v>
      </c>
      <c r="K18" s="7">
        <v>118.91636599999998</v>
      </c>
      <c r="L18" s="7">
        <v>185.04734400000001</v>
      </c>
      <c r="M18" s="7">
        <v>209.43754000000004</v>
      </c>
    </row>
    <row r="19" spans="1:13" s="57" customFormat="1" ht="13.5" customHeight="1">
      <c r="A19" s="296" t="s">
        <v>230</v>
      </c>
      <c r="B19" s="297">
        <v>499.71700000000033</v>
      </c>
      <c r="C19" s="298">
        <v>504.28800000000035</v>
      </c>
      <c r="D19" s="299">
        <v>494.08300000000037</v>
      </c>
      <c r="E19" s="297">
        <v>384.74399999999991</v>
      </c>
      <c r="F19" s="298">
        <v>387.35899999999992</v>
      </c>
      <c r="G19" s="299">
        <v>385.51999999999987</v>
      </c>
      <c r="H19" s="297">
        <v>8989.8060000000023</v>
      </c>
      <c r="I19" s="298">
        <v>9013.3060000000023</v>
      </c>
      <c r="J19" s="299">
        <v>8989.8060000000023</v>
      </c>
      <c r="K19" s="298">
        <v>9874.2670000000035</v>
      </c>
      <c r="L19" s="298">
        <v>9904.9530000000032</v>
      </c>
      <c r="M19" s="298">
        <v>9869.4090000000033</v>
      </c>
    </row>
    <row r="20" spans="1:13" s="57" customFormat="1" ht="13.5" customHeight="1">
      <c r="A20" s="292" t="s">
        <v>231</v>
      </c>
      <c r="B20" s="262">
        <v>1739.0533999999959</v>
      </c>
      <c r="C20" s="257">
        <v>939.04480000000046</v>
      </c>
      <c r="D20" s="259">
        <v>916.57780000000048</v>
      </c>
      <c r="E20" s="262">
        <v>1148.1569999999995</v>
      </c>
      <c r="F20" s="257">
        <v>1151.1889999999994</v>
      </c>
      <c r="G20" s="259">
        <v>1158.7289999999996</v>
      </c>
      <c r="H20" s="262">
        <v>17397.452999999994</v>
      </c>
      <c r="I20" s="257">
        <v>17426.752999999993</v>
      </c>
      <c r="J20" s="259">
        <v>17397.452999999994</v>
      </c>
      <c r="K20" s="257">
        <v>20284.66339999999</v>
      </c>
      <c r="L20" s="257">
        <v>19516.986799999991</v>
      </c>
      <c r="M20" s="257">
        <v>19472.759799999993</v>
      </c>
    </row>
    <row r="21" spans="1:13">
      <c r="M21" s="14"/>
    </row>
    <row r="25" spans="1:13" ht="12" customHeight="1">
      <c r="I25" s="9" t="s">
        <v>250</v>
      </c>
      <c r="J25" s="449" t="s">
        <v>419</v>
      </c>
      <c r="K25" s="449" t="s">
        <v>251</v>
      </c>
    </row>
    <row r="26" spans="1:13">
      <c r="H26" s="9" t="s">
        <v>150</v>
      </c>
      <c r="I26" s="39">
        <f>SUM(B7:D7)</f>
        <v>3.5103789999999995</v>
      </c>
      <c r="J26" s="39">
        <f t="shared" ref="J26:J37" si="1">SUM(E7:G7)</f>
        <v>16.247703999999999</v>
      </c>
      <c r="K26" s="39">
        <f t="shared" ref="K26:K37" si="2">SUM(H7:J7)</f>
        <v>313.60089100000005</v>
      </c>
      <c r="L26" s="39"/>
    </row>
    <row r="27" spans="1:13">
      <c r="H27" s="9" t="s">
        <v>149</v>
      </c>
      <c r="I27" s="39">
        <f t="shared" ref="I27:I37" si="3">SUM(B8:D8)</f>
        <v>304.53327400000001</v>
      </c>
      <c r="J27" s="39">
        <f t="shared" si="1"/>
        <v>161.92603800000001</v>
      </c>
      <c r="K27" s="39">
        <f t="shared" si="2"/>
        <v>8.6717999999999993</v>
      </c>
      <c r="L27" s="39"/>
    </row>
    <row r="28" spans="1:13">
      <c r="H28" s="9" t="s">
        <v>148</v>
      </c>
      <c r="I28" s="39">
        <f t="shared" si="3"/>
        <v>0</v>
      </c>
      <c r="J28" s="39">
        <f t="shared" si="1"/>
        <v>10.780899000000002</v>
      </c>
      <c r="K28" s="39">
        <f t="shared" si="2"/>
        <v>199.13108199999999</v>
      </c>
      <c r="L28" s="39"/>
    </row>
    <row r="29" spans="1:13">
      <c r="H29" s="9" t="s">
        <v>147</v>
      </c>
      <c r="I29" s="39">
        <f t="shared" si="3"/>
        <v>5.2780110000000011</v>
      </c>
      <c r="J29" s="39">
        <f t="shared" si="1"/>
        <v>12.590897999999999</v>
      </c>
      <c r="K29" s="39">
        <f t="shared" si="2"/>
        <v>1048.31907</v>
      </c>
      <c r="L29" s="39"/>
    </row>
    <row r="30" spans="1:13">
      <c r="H30" s="9" t="s">
        <v>146</v>
      </c>
      <c r="I30" s="39">
        <f t="shared" si="3"/>
        <v>0</v>
      </c>
      <c r="J30" s="39">
        <f t="shared" si="1"/>
        <v>0</v>
      </c>
      <c r="K30" s="39">
        <f t="shared" si="2"/>
        <v>0</v>
      </c>
      <c r="L30" s="39"/>
    </row>
    <row r="31" spans="1:13">
      <c r="H31" s="9" t="s">
        <v>145</v>
      </c>
      <c r="I31" s="39">
        <f t="shared" si="3"/>
        <v>0</v>
      </c>
      <c r="J31" s="39">
        <f t="shared" si="1"/>
        <v>3.9516839999999998</v>
      </c>
      <c r="K31" s="39">
        <f t="shared" si="2"/>
        <v>3.226</v>
      </c>
      <c r="L31" s="39"/>
    </row>
    <row r="32" spans="1:13">
      <c r="H32" s="9" t="s">
        <v>144</v>
      </c>
      <c r="I32" s="39">
        <f t="shared" si="3"/>
        <v>0</v>
      </c>
      <c r="J32" s="39">
        <f t="shared" si="1"/>
        <v>3.093</v>
      </c>
      <c r="K32" s="39">
        <f t="shared" si="2"/>
        <v>0.28115299999999999</v>
      </c>
      <c r="L32" s="39"/>
    </row>
    <row r="33" spans="8:12">
      <c r="H33" s="9" t="s">
        <v>143</v>
      </c>
      <c r="I33" s="39">
        <f t="shared" si="3"/>
        <v>7.1997000000000005E-2</v>
      </c>
      <c r="J33" s="39">
        <f t="shared" si="1"/>
        <v>5.8241929999999993</v>
      </c>
      <c r="K33" s="39">
        <f t="shared" si="2"/>
        <v>45.928685999999999</v>
      </c>
      <c r="L33" s="39"/>
    </row>
    <row r="34" spans="8:12">
      <c r="H34" s="9" t="s">
        <v>142</v>
      </c>
      <c r="I34" s="39">
        <f t="shared" si="3"/>
        <v>1.5734309999999998</v>
      </c>
      <c r="J34" s="39">
        <f t="shared" si="1"/>
        <v>22.157914000000002</v>
      </c>
      <c r="K34" s="39">
        <f t="shared" si="2"/>
        <v>51.626580000000004</v>
      </c>
      <c r="L34" s="39"/>
    </row>
    <row r="35" spans="8:12">
      <c r="H35" s="9" t="s">
        <v>14</v>
      </c>
      <c r="I35" s="39">
        <f t="shared" si="3"/>
        <v>0</v>
      </c>
      <c r="J35" s="39">
        <f t="shared" si="1"/>
        <v>0</v>
      </c>
      <c r="K35" s="39">
        <f t="shared" si="2"/>
        <v>0</v>
      </c>
      <c r="L35" s="39"/>
    </row>
    <row r="36" spans="8:12">
      <c r="H36" s="9" t="s">
        <v>141</v>
      </c>
      <c r="I36" s="39">
        <f t="shared" si="3"/>
        <v>1.006483</v>
      </c>
      <c r="J36" s="39">
        <f t="shared" si="1"/>
        <v>0.34459899999999999</v>
      </c>
      <c r="K36" s="39">
        <f t="shared" si="2"/>
        <v>0.55752199999999996</v>
      </c>
      <c r="L36" s="39"/>
    </row>
    <row r="37" spans="8:12">
      <c r="H37" s="9" t="s">
        <v>140</v>
      </c>
      <c r="I37" s="39">
        <f t="shared" si="3"/>
        <v>165.05781700000006</v>
      </c>
      <c r="J37" s="39">
        <f t="shared" si="1"/>
        <v>113.68463599999998</v>
      </c>
      <c r="K37" s="39">
        <f t="shared" si="2"/>
        <v>234.65879699999999</v>
      </c>
      <c r="L37" s="39"/>
    </row>
  </sheetData>
  <mergeCells count="13">
    <mergeCell ref="B2:D2"/>
    <mergeCell ref="E2:G2"/>
    <mergeCell ref="H2:J2"/>
    <mergeCell ref="H3:J3"/>
    <mergeCell ref="K3:M3"/>
    <mergeCell ref="H5:J5"/>
    <mergeCell ref="K5:M5"/>
    <mergeCell ref="A3:A4"/>
    <mergeCell ref="A5:A6"/>
    <mergeCell ref="B5:D5"/>
    <mergeCell ref="B3:D3"/>
    <mergeCell ref="E3:G3"/>
    <mergeCell ref="E5:G5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List7"/>
  <dimension ref="A1:M33"/>
  <sheetViews>
    <sheetView showGridLines="0" zoomScaleNormal="100" zoomScaleSheetLayoutView="100" workbookViewId="0"/>
  </sheetViews>
  <sheetFormatPr defaultColWidth="9.140625" defaultRowHeight="12"/>
  <cols>
    <col min="1" max="1" width="22.42578125" style="11" customWidth="1"/>
    <col min="2" max="2" width="10" style="11" customWidth="1"/>
    <col min="3" max="13" width="10.140625" style="11" customWidth="1"/>
    <col min="14" max="14" width="11.7109375" style="11" customWidth="1"/>
    <col min="15" max="16384" width="9.140625" style="11"/>
  </cols>
  <sheetData>
    <row r="1" spans="1:13" s="51" customFormat="1" ht="20.25">
      <c r="A1" s="300" t="s">
        <v>380</v>
      </c>
      <c r="M1" s="210" t="str">
        <f>'3.1'!N1</f>
        <v>IV. čtvrtletí 2023</v>
      </c>
    </row>
    <row r="2" spans="1:13" ht="6" customHeight="1"/>
    <row r="3" spans="1:13">
      <c r="A3" s="552" t="str">
        <f>'3.1'!A4</f>
        <v>2023</v>
      </c>
      <c r="B3" s="554" t="s">
        <v>180</v>
      </c>
      <c r="C3" s="533"/>
      <c r="D3" s="534"/>
      <c r="E3" s="554" t="s">
        <v>182</v>
      </c>
      <c r="F3" s="533"/>
      <c r="G3" s="534"/>
      <c r="H3" s="554" t="s">
        <v>183</v>
      </c>
      <c r="I3" s="533"/>
      <c r="J3" s="534"/>
      <c r="K3" s="533" t="s">
        <v>184</v>
      </c>
      <c r="L3" s="533"/>
      <c r="M3" s="533"/>
    </row>
    <row r="4" spans="1:13">
      <c r="A4" s="553"/>
      <c r="B4" s="375" t="s">
        <v>60</v>
      </c>
      <c r="C4" s="374" t="s">
        <v>61</v>
      </c>
      <c r="D4" s="379" t="s">
        <v>62</v>
      </c>
      <c r="E4" s="375" t="s">
        <v>63</v>
      </c>
      <c r="F4" s="374" t="s">
        <v>64</v>
      </c>
      <c r="G4" s="379" t="s">
        <v>65</v>
      </c>
      <c r="H4" s="375" t="s">
        <v>66</v>
      </c>
      <c r="I4" s="374" t="s">
        <v>67</v>
      </c>
      <c r="J4" s="379" t="s">
        <v>68</v>
      </c>
      <c r="K4" s="374" t="s">
        <v>69</v>
      </c>
      <c r="L4" s="374" t="s">
        <v>70</v>
      </c>
      <c r="M4" s="374" t="s">
        <v>71</v>
      </c>
    </row>
    <row r="5" spans="1:13">
      <c r="A5" s="545" t="s">
        <v>10</v>
      </c>
      <c r="B5" s="555">
        <f>D6</f>
        <v>20864.380220000105</v>
      </c>
      <c r="C5" s="556"/>
      <c r="D5" s="557"/>
      <c r="E5" s="558">
        <f>G6</f>
        <v>20886.268240000107</v>
      </c>
      <c r="F5" s="559"/>
      <c r="G5" s="560"/>
      <c r="H5" s="558">
        <f>J6</f>
        <v>20914.644150000116</v>
      </c>
      <c r="I5" s="559"/>
      <c r="J5" s="560"/>
      <c r="K5" s="559">
        <f>M6</f>
        <v>20961.112440000092</v>
      </c>
      <c r="L5" s="559"/>
      <c r="M5" s="559"/>
    </row>
    <row r="6" spans="1:13">
      <c r="A6" s="546"/>
      <c r="B6" s="312">
        <f>SUM(B7:B14)</f>
        <v>20829.616610000106</v>
      </c>
      <c r="C6" s="305">
        <f t="shared" ref="C6:M6" si="0">SUM(C7:C14)</f>
        <v>20833.453240000119</v>
      </c>
      <c r="D6" s="307">
        <f t="shared" si="0"/>
        <v>20864.380220000105</v>
      </c>
      <c r="E6" s="316">
        <f t="shared" si="0"/>
        <v>20868.668630000106</v>
      </c>
      <c r="F6" s="306">
        <f t="shared" si="0"/>
        <v>20885.157210000103</v>
      </c>
      <c r="G6" s="311">
        <f t="shared" si="0"/>
        <v>20886.268240000107</v>
      </c>
      <c r="H6" s="316">
        <f t="shared" si="0"/>
        <v>20898.554970000107</v>
      </c>
      <c r="I6" s="306">
        <f t="shared" si="0"/>
        <v>20904.695180000108</v>
      </c>
      <c r="J6" s="311">
        <f t="shared" si="0"/>
        <v>20914.644150000116</v>
      </c>
      <c r="K6" s="306">
        <f t="shared" si="0"/>
        <v>20954.979500000107</v>
      </c>
      <c r="L6" s="306">
        <f t="shared" si="0"/>
        <v>20971.314670000102</v>
      </c>
      <c r="M6" s="306">
        <f t="shared" si="0"/>
        <v>20961.112440000092</v>
      </c>
    </row>
    <row r="7" spans="1:13">
      <c r="A7" s="254" t="s">
        <v>0</v>
      </c>
      <c r="B7" s="313">
        <v>4290</v>
      </c>
      <c r="C7" s="301">
        <v>4290</v>
      </c>
      <c r="D7" s="308">
        <v>4290</v>
      </c>
      <c r="E7" s="313">
        <v>4290</v>
      </c>
      <c r="F7" s="301">
        <v>4290</v>
      </c>
      <c r="G7" s="308">
        <v>4290</v>
      </c>
      <c r="H7" s="313">
        <v>4290</v>
      </c>
      <c r="I7" s="301">
        <v>4290</v>
      </c>
      <c r="J7" s="308">
        <v>4290</v>
      </c>
      <c r="K7" s="301">
        <v>4290</v>
      </c>
      <c r="L7" s="301">
        <v>4290</v>
      </c>
      <c r="M7" s="301">
        <v>4290</v>
      </c>
    </row>
    <row r="8" spans="1:13">
      <c r="A8" s="254" t="s">
        <v>15</v>
      </c>
      <c r="B8" s="314">
        <v>9415.8970000000008</v>
      </c>
      <c r="C8" s="302">
        <v>9415.8970000000008</v>
      </c>
      <c r="D8" s="309">
        <v>9435.8970000000008</v>
      </c>
      <c r="E8" s="314">
        <v>9434.902</v>
      </c>
      <c r="F8" s="302">
        <v>9434.902</v>
      </c>
      <c r="G8" s="309">
        <v>9434.902</v>
      </c>
      <c r="H8" s="314">
        <v>9434.902</v>
      </c>
      <c r="I8" s="302">
        <v>9434.902</v>
      </c>
      <c r="J8" s="309">
        <v>9435.8970000000008</v>
      </c>
      <c r="K8" s="302">
        <v>9471.8970000000008</v>
      </c>
      <c r="L8" s="302">
        <v>9472.2530000000006</v>
      </c>
      <c r="M8" s="302">
        <v>9472.2530000000006</v>
      </c>
    </row>
    <row r="9" spans="1:13">
      <c r="A9" s="254" t="s">
        <v>16</v>
      </c>
      <c r="B9" s="314">
        <v>1363.5</v>
      </c>
      <c r="C9" s="302">
        <v>1363.5</v>
      </c>
      <c r="D9" s="309">
        <v>1363.5</v>
      </c>
      <c r="E9" s="314">
        <v>1363.5</v>
      </c>
      <c r="F9" s="302">
        <v>1363.5</v>
      </c>
      <c r="G9" s="309">
        <v>1363.5</v>
      </c>
      <c r="H9" s="314">
        <v>1363.5</v>
      </c>
      <c r="I9" s="302">
        <v>1363.5</v>
      </c>
      <c r="J9" s="309">
        <v>1363.5</v>
      </c>
      <c r="K9" s="302">
        <v>1363.5</v>
      </c>
      <c r="L9" s="302">
        <v>1363.5</v>
      </c>
      <c r="M9" s="302">
        <v>1363.5</v>
      </c>
    </row>
    <row r="10" spans="1:13">
      <c r="A10" s="254" t="s">
        <v>17</v>
      </c>
      <c r="B10" s="314">
        <v>1022.2860000000005</v>
      </c>
      <c r="C10" s="302">
        <v>1023.2680000000004</v>
      </c>
      <c r="D10" s="309">
        <v>1026.8480000000006</v>
      </c>
      <c r="E10" s="314">
        <v>1027.5740000000008</v>
      </c>
      <c r="F10" s="302">
        <v>1034.4800000000007</v>
      </c>
      <c r="G10" s="309">
        <v>1036.1020000000008</v>
      </c>
      <c r="H10" s="314">
        <v>1048.0260000000007</v>
      </c>
      <c r="I10" s="302">
        <v>1052.389000000001</v>
      </c>
      <c r="J10" s="309">
        <v>1056.1160000000011</v>
      </c>
      <c r="K10" s="302">
        <v>1059.0020000000013</v>
      </c>
      <c r="L10" s="302">
        <v>1061.1210000000015</v>
      </c>
      <c r="M10" s="302">
        <v>1061.8070000000014</v>
      </c>
    </row>
    <row r="11" spans="1:13">
      <c r="A11" s="254" t="s">
        <v>3</v>
      </c>
      <c r="B11" s="314">
        <v>1112.2974799999968</v>
      </c>
      <c r="C11" s="302">
        <v>1111.9444799999969</v>
      </c>
      <c r="D11" s="309">
        <v>1111.7444799999969</v>
      </c>
      <c r="E11" s="314">
        <v>1111.6678799999968</v>
      </c>
      <c r="F11" s="302">
        <v>1111.246879999997</v>
      </c>
      <c r="G11" s="309">
        <v>1110.606839999997</v>
      </c>
      <c r="H11" s="314">
        <v>1110.2410399999972</v>
      </c>
      <c r="I11" s="302">
        <v>1110.160039999997</v>
      </c>
      <c r="J11" s="309">
        <v>1110.1430399999972</v>
      </c>
      <c r="K11" s="302">
        <v>1109.575739999997</v>
      </c>
      <c r="L11" s="302">
        <v>1108.9332399999971</v>
      </c>
      <c r="M11" s="302">
        <v>1106.1242399999974</v>
      </c>
    </row>
    <row r="12" spans="1:13">
      <c r="A12" s="254" t="s">
        <v>18</v>
      </c>
      <c r="B12" s="314">
        <v>1171.5</v>
      </c>
      <c r="C12" s="302">
        <v>1171.5</v>
      </c>
      <c r="D12" s="309">
        <v>1171.5</v>
      </c>
      <c r="E12" s="314">
        <v>1171.5</v>
      </c>
      <c r="F12" s="302">
        <v>1171.5</v>
      </c>
      <c r="G12" s="309">
        <v>1171.5</v>
      </c>
      <c r="H12" s="314">
        <v>1171.5</v>
      </c>
      <c r="I12" s="302">
        <v>1171.5</v>
      </c>
      <c r="J12" s="309">
        <v>1171.5</v>
      </c>
      <c r="K12" s="302">
        <v>1171.5</v>
      </c>
      <c r="L12" s="302">
        <v>1171.5</v>
      </c>
      <c r="M12" s="302">
        <v>1171.5</v>
      </c>
    </row>
    <row r="13" spans="1:13">
      <c r="A13" s="254" t="s">
        <v>1</v>
      </c>
      <c r="B13" s="314">
        <v>339.19780000000009</v>
      </c>
      <c r="C13" s="302">
        <v>339.19780000000009</v>
      </c>
      <c r="D13" s="309">
        <v>339.19780000000009</v>
      </c>
      <c r="E13" s="314">
        <v>340.15780000000012</v>
      </c>
      <c r="F13" s="302">
        <v>340.15780000000012</v>
      </c>
      <c r="G13" s="309">
        <v>339.5578000000001</v>
      </c>
      <c r="H13" s="314">
        <v>339.5578000000001</v>
      </c>
      <c r="I13" s="302">
        <v>339.5578000000001</v>
      </c>
      <c r="J13" s="309">
        <v>339.40780000000012</v>
      </c>
      <c r="K13" s="302">
        <v>337.60780000000011</v>
      </c>
      <c r="L13" s="302">
        <v>343.66780000000011</v>
      </c>
      <c r="M13" s="302">
        <v>342.16780000000011</v>
      </c>
    </row>
    <row r="14" spans="1:13">
      <c r="A14" s="255" t="s">
        <v>2</v>
      </c>
      <c r="B14" s="315">
        <v>2114.9383300001055</v>
      </c>
      <c r="C14" s="304">
        <v>2118.1459600001167</v>
      </c>
      <c r="D14" s="310">
        <v>2125.6929400001072</v>
      </c>
      <c r="E14" s="315">
        <v>2129.3669500001083</v>
      </c>
      <c r="F14" s="304">
        <v>2139.370530000107</v>
      </c>
      <c r="G14" s="310">
        <v>2140.0996000001087</v>
      </c>
      <c r="H14" s="315">
        <v>2140.8281300001108</v>
      </c>
      <c r="I14" s="304">
        <v>2142.6863400001102</v>
      </c>
      <c r="J14" s="310">
        <v>2148.080310000114</v>
      </c>
      <c r="K14" s="304">
        <v>2151.8969600001069</v>
      </c>
      <c r="L14" s="304">
        <v>2160.3396300001032</v>
      </c>
      <c r="M14" s="304">
        <v>2153.7604000000947</v>
      </c>
    </row>
    <row r="15" spans="1:13">
      <c r="M15" s="14"/>
    </row>
    <row r="16" spans="1:13" ht="3.75" customHeight="1"/>
    <row r="17" spans="1:10">
      <c r="A17" s="435" t="str">
        <f>'3.1'!A4</f>
        <v>2023</v>
      </c>
      <c r="B17" s="303" t="s">
        <v>7</v>
      </c>
      <c r="C17" s="303" t="s">
        <v>20</v>
      </c>
      <c r="D17" s="303" t="s">
        <v>21</v>
      </c>
      <c r="E17" s="303" t="s">
        <v>22</v>
      </c>
      <c r="F17" s="303" t="s">
        <v>43</v>
      </c>
      <c r="G17" s="303" t="s">
        <v>44</v>
      </c>
      <c r="H17" s="303" t="s">
        <v>45</v>
      </c>
      <c r="I17" s="303" t="s">
        <v>46</v>
      </c>
      <c r="J17" s="303" t="s">
        <v>53</v>
      </c>
    </row>
    <row r="18" spans="1:10">
      <c r="A18" s="428" t="s">
        <v>10</v>
      </c>
      <c r="B18" s="429">
        <f>SUM(B19:B32)</f>
        <v>4290</v>
      </c>
      <c r="C18" s="429">
        <f t="shared" ref="C18:I18" si="1">SUM(C19:C32)</f>
        <v>9472.2530000000006</v>
      </c>
      <c r="D18" s="372">
        <f t="shared" si="1"/>
        <v>1363.5</v>
      </c>
      <c r="E18" s="372">
        <f t="shared" si="1"/>
        <v>1061.8069999999998</v>
      </c>
      <c r="F18" s="372">
        <f t="shared" si="1"/>
        <v>1106.1242400000001</v>
      </c>
      <c r="G18" s="372">
        <f t="shared" si="1"/>
        <v>1171.5</v>
      </c>
      <c r="H18" s="372">
        <f t="shared" si="1"/>
        <v>342.1678</v>
      </c>
      <c r="I18" s="372">
        <f t="shared" si="1"/>
        <v>2153.7603999999969</v>
      </c>
      <c r="J18" s="372">
        <f t="shared" ref="J18:J32" si="2">SUM(B18:I18)</f>
        <v>20961.112439999997</v>
      </c>
    </row>
    <row r="19" spans="1:10">
      <c r="A19" s="426" t="s">
        <v>234</v>
      </c>
      <c r="B19" s="279">
        <v>0</v>
      </c>
      <c r="C19" s="279">
        <v>17.440000000000001</v>
      </c>
      <c r="D19" s="279">
        <v>0</v>
      </c>
      <c r="E19" s="279">
        <v>36.278999999999982</v>
      </c>
      <c r="F19" s="279">
        <v>11.205999999999998</v>
      </c>
      <c r="G19" s="279">
        <v>0</v>
      </c>
      <c r="H19" s="279">
        <v>0</v>
      </c>
      <c r="I19" s="279">
        <v>22.325650000000035</v>
      </c>
      <c r="J19" s="7">
        <f t="shared" si="2"/>
        <v>87.250650000000022</v>
      </c>
    </row>
    <row r="20" spans="1:10">
      <c r="A20" s="426" t="s">
        <v>236</v>
      </c>
      <c r="B20" s="279">
        <v>2250</v>
      </c>
      <c r="C20" s="279">
        <v>215.44500000000002</v>
      </c>
      <c r="D20" s="279">
        <v>0</v>
      </c>
      <c r="E20" s="279">
        <v>55.602999999999994</v>
      </c>
      <c r="F20" s="279">
        <v>175.2464500000001</v>
      </c>
      <c r="G20" s="279">
        <v>0</v>
      </c>
      <c r="H20" s="279">
        <v>0</v>
      </c>
      <c r="I20" s="279">
        <v>250.91344000000015</v>
      </c>
      <c r="J20" s="7">
        <f t="shared" si="2"/>
        <v>2947.2078900000006</v>
      </c>
    </row>
    <row r="21" spans="1:10">
      <c r="A21" s="426" t="s">
        <v>237</v>
      </c>
      <c r="B21" s="279">
        <v>0</v>
      </c>
      <c r="C21" s="279">
        <v>226.29999999999998</v>
      </c>
      <c r="D21" s="279">
        <v>118.5</v>
      </c>
      <c r="E21" s="279">
        <v>87.700999999999951</v>
      </c>
      <c r="F21" s="279">
        <v>33.044199999999996</v>
      </c>
      <c r="G21" s="279">
        <v>0</v>
      </c>
      <c r="H21" s="279">
        <v>8.2601999999999993</v>
      </c>
      <c r="I21" s="279">
        <v>458.55503999999956</v>
      </c>
      <c r="J21" s="7">
        <f t="shared" si="2"/>
        <v>932.36043999999947</v>
      </c>
    </row>
    <row r="22" spans="1:10">
      <c r="A22" s="426" t="s">
        <v>238</v>
      </c>
      <c r="B22" s="279">
        <v>0</v>
      </c>
      <c r="C22" s="279">
        <v>540.16200000000003</v>
      </c>
      <c r="D22" s="279">
        <v>400</v>
      </c>
      <c r="E22" s="279">
        <v>22.7</v>
      </c>
      <c r="F22" s="279">
        <v>6.822499999999998</v>
      </c>
      <c r="G22" s="279">
        <v>0</v>
      </c>
      <c r="H22" s="279">
        <v>67.594999999999999</v>
      </c>
      <c r="I22" s="279">
        <v>14.421639999999986</v>
      </c>
      <c r="J22" s="7">
        <f t="shared" si="2"/>
        <v>1051.7011400000001</v>
      </c>
    </row>
    <row r="23" spans="1:10">
      <c r="A23" s="426" t="s">
        <v>235</v>
      </c>
      <c r="B23" s="279">
        <v>2040</v>
      </c>
      <c r="C23" s="279">
        <v>14.759</v>
      </c>
      <c r="D23" s="279">
        <v>0</v>
      </c>
      <c r="E23" s="279">
        <v>89.107000000000028</v>
      </c>
      <c r="F23" s="279">
        <v>16.477599999999999</v>
      </c>
      <c r="G23" s="279">
        <v>475</v>
      </c>
      <c r="H23" s="279">
        <v>11.87</v>
      </c>
      <c r="I23" s="279">
        <v>95.334529999999845</v>
      </c>
      <c r="J23" s="7">
        <f t="shared" si="2"/>
        <v>2742.5481299999997</v>
      </c>
    </row>
    <row r="24" spans="1:10">
      <c r="A24" s="426" t="s">
        <v>239</v>
      </c>
      <c r="B24" s="279">
        <v>0</v>
      </c>
      <c r="C24" s="279">
        <v>182.59900000000002</v>
      </c>
      <c r="D24" s="279">
        <v>0</v>
      </c>
      <c r="E24" s="279">
        <v>61.649000000000015</v>
      </c>
      <c r="F24" s="279">
        <v>29.82239999999997</v>
      </c>
      <c r="G24" s="279">
        <v>0</v>
      </c>
      <c r="H24" s="279">
        <v>10.204499999999999</v>
      </c>
      <c r="I24" s="279">
        <v>96.021579999999645</v>
      </c>
      <c r="J24" s="7">
        <f t="shared" si="2"/>
        <v>380.29647999999963</v>
      </c>
    </row>
    <row r="25" spans="1:10">
      <c r="A25" s="426" t="s">
        <v>240</v>
      </c>
      <c r="B25" s="279">
        <v>0</v>
      </c>
      <c r="C25" s="279">
        <v>4.835</v>
      </c>
      <c r="D25" s="279">
        <v>0</v>
      </c>
      <c r="E25" s="279">
        <v>41.938000000000017</v>
      </c>
      <c r="F25" s="279">
        <v>23.514649999999989</v>
      </c>
      <c r="G25" s="279">
        <v>0</v>
      </c>
      <c r="H25" s="279">
        <v>48.598699999999994</v>
      </c>
      <c r="I25" s="279">
        <v>113.85012000000003</v>
      </c>
      <c r="J25" s="7">
        <f t="shared" si="2"/>
        <v>232.73647000000005</v>
      </c>
    </row>
    <row r="26" spans="1:10">
      <c r="A26" s="426" t="s">
        <v>241</v>
      </c>
      <c r="B26" s="279">
        <v>0</v>
      </c>
      <c r="C26" s="279">
        <v>1296.1520000000003</v>
      </c>
      <c r="D26" s="279">
        <v>0</v>
      </c>
      <c r="E26" s="279">
        <v>97.611999999999981</v>
      </c>
      <c r="F26" s="279">
        <v>18.170399999999987</v>
      </c>
      <c r="G26" s="279">
        <v>0</v>
      </c>
      <c r="H26" s="279">
        <v>28.4</v>
      </c>
      <c r="I26" s="279">
        <v>65.781440000000302</v>
      </c>
      <c r="J26" s="7">
        <f t="shared" si="2"/>
        <v>1506.1158400000006</v>
      </c>
    </row>
    <row r="27" spans="1:10">
      <c r="A27" s="426" t="s">
        <v>242</v>
      </c>
      <c r="B27" s="279">
        <v>0</v>
      </c>
      <c r="C27" s="279">
        <v>100.43100000000001</v>
      </c>
      <c r="D27" s="279">
        <v>0</v>
      </c>
      <c r="E27" s="279">
        <v>124.64299999999992</v>
      </c>
      <c r="F27" s="279">
        <v>11.990039999999993</v>
      </c>
      <c r="G27" s="279">
        <v>650</v>
      </c>
      <c r="H27" s="279">
        <v>45.889999999999993</v>
      </c>
      <c r="I27" s="279">
        <v>116.09368999999992</v>
      </c>
      <c r="J27" s="7">
        <f t="shared" si="2"/>
        <v>1049.0477299999998</v>
      </c>
    </row>
    <row r="28" spans="1:10">
      <c r="A28" s="426" t="s">
        <v>243</v>
      </c>
      <c r="B28" s="279">
        <v>0</v>
      </c>
      <c r="C28" s="279">
        <v>1293.7099999999998</v>
      </c>
      <c r="D28" s="279">
        <v>0</v>
      </c>
      <c r="E28" s="279">
        <v>67.208000000000013</v>
      </c>
      <c r="F28" s="279">
        <v>29.543000000000017</v>
      </c>
      <c r="G28" s="279">
        <v>0</v>
      </c>
      <c r="H28" s="279">
        <v>22.9604</v>
      </c>
      <c r="I28" s="279">
        <v>103.48533999999975</v>
      </c>
      <c r="J28" s="7">
        <f t="shared" si="2"/>
        <v>1516.9067399999997</v>
      </c>
    </row>
    <row r="29" spans="1:10">
      <c r="A29" s="426" t="s">
        <v>244</v>
      </c>
      <c r="B29" s="279">
        <v>0</v>
      </c>
      <c r="C29" s="279">
        <v>262.08500000000004</v>
      </c>
      <c r="D29" s="279">
        <v>0</v>
      </c>
      <c r="E29" s="279">
        <v>72.52300000000001</v>
      </c>
      <c r="F29" s="279">
        <v>20.756299999999989</v>
      </c>
      <c r="G29" s="279">
        <v>1.5</v>
      </c>
      <c r="H29" s="279">
        <v>5.3199999999999994</v>
      </c>
      <c r="I29" s="279">
        <v>224.16965999999854</v>
      </c>
      <c r="J29" s="7">
        <f t="shared" si="2"/>
        <v>586.35395999999855</v>
      </c>
    </row>
    <row r="30" spans="1:10">
      <c r="A30" s="426" t="s">
        <v>245</v>
      </c>
      <c r="B30" s="279">
        <v>0</v>
      </c>
      <c r="C30" s="279">
        <v>1151.8600000000001</v>
      </c>
      <c r="D30" s="279">
        <v>0</v>
      </c>
      <c r="E30" s="279">
        <v>211.25899999999996</v>
      </c>
      <c r="F30" s="279">
        <v>644.78955999999994</v>
      </c>
      <c r="G30" s="279">
        <v>45</v>
      </c>
      <c r="H30" s="279">
        <v>6.0439999999999996</v>
      </c>
      <c r="I30" s="279">
        <v>252.35882999999887</v>
      </c>
      <c r="J30" s="7">
        <f t="shared" si="2"/>
        <v>2311.3113899999985</v>
      </c>
    </row>
    <row r="31" spans="1:10">
      <c r="A31" s="426" t="s">
        <v>246</v>
      </c>
      <c r="B31" s="279">
        <v>0</v>
      </c>
      <c r="C31" s="279">
        <v>4034.8129999999996</v>
      </c>
      <c r="D31" s="279">
        <v>845</v>
      </c>
      <c r="E31" s="279">
        <v>57.061000000000028</v>
      </c>
      <c r="F31" s="279">
        <v>77.152639999999991</v>
      </c>
      <c r="G31" s="279">
        <v>0</v>
      </c>
      <c r="H31" s="279">
        <v>86.8</v>
      </c>
      <c r="I31" s="279">
        <v>174.91851</v>
      </c>
      <c r="J31" s="7">
        <f t="shared" si="2"/>
        <v>5275.7451500000006</v>
      </c>
    </row>
    <row r="32" spans="1:10">
      <c r="A32" s="427" t="s">
        <v>247</v>
      </c>
      <c r="B32" s="280">
        <v>0</v>
      </c>
      <c r="C32" s="280">
        <v>131.66200000000001</v>
      </c>
      <c r="D32" s="280">
        <v>0</v>
      </c>
      <c r="E32" s="280">
        <v>36.524000000000001</v>
      </c>
      <c r="F32" s="280">
        <v>7.5884999999999998</v>
      </c>
      <c r="G32" s="280">
        <v>0</v>
      </c>
      <c r="H32" s="280">
        <v>0.22500000000000001</v>
      </c>
      <c r="I32" s="280">
        <v>165.53093000000055</v>
      </c>
      <c r="J32" s="257">
        <f t="shared" si="2"/>
        <v>341.53043000000059</v>
      </c>
    </row>
    <row r="33" spans="10:10">
      <c r="J33" s="14"/>
    </row>
  </sheetData>
  <sortState ref="A19:J32">
    <sortCondition ref="A18"/>
  </sortState>
  <mergeCells count="10">
    <mergeCell ref="A5:A6"/>
    <mergeCell ref="B5:D5"/>
    <mergeCell ref="E5:G5"/>
    <mergeCell ref="H5:J5"/>
    <mergeCell ref="K5:M5"/>
    <mergeCell ref="A3:A4"/>
    <mergeCell ref="B3:D3"/>
    <mergeCell ref="E3:G3"/>
    <mergeCell ref="H3:J3"/>
    <mergeCell ref="K3:M3"/>
  </mergeCells>
  <conditionalFormatting sqref="B5:D14">
    <cfRule type="expression" dxfId="27" priority="4">
      <formula>SEARCH($B$3,$M$1)</formula>
    </cfRule>
  </conditionalFormatting>
  <conditionalFormatting sqref="B5:G14">
    <cfRule type="expression" dxfId="26" priority="3">
      <formula>SEARCH($E$3,$M$1)</formula>
    </cfRule>
  </conditionalFormatting>
  <conditionalFormatting sqref="B5:J14">
    <cfRule type="expression" dxfId="25" priority="2">
      <formula>SEARCH($H$3,$M$1)</formula>
    </cfRule>
  </conditionalFormatting>
  <conditionalFormatting sqref="B5:M14">
    <cfRule type="expression" dxfId="24" priority="1">
      <formula>SEARCH($K$3,$M$1)</formula>
    </cfRule>
  </conditionalFormatting>
  <pageMargins left="0.31496062992125984" right="0.31496062992125984" top="0.35433070866141736" bottom="0.35433070866141736" header="0.31496062992125984" footer="0.19685039370078741"/>
  <pageSetup paperSize="9" orientation="landscape" r:id="rId1"/>
  <headerFooter differentFirst="1" scaleWithDoc="0">
    <oddFooter>&amp;C&amp;"Calibri,Obyčejné"&amp;9&amp;P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List13"/>
  <dimension ref="A1:J41"/>
  <sheetViews>
    <sheetView showGridLines="0" zoomScaleNormal="100" zoomScaleSheetLayoutView="115" workbookViewId="0"/>
  </sheetViews>
  <sheetFormatPr defaultColWidth="9.140625" defaultRowHeight="12"/>
  <cols>
    <col min="1" max="1" width="18.5703125" style="11" customWidth="1"/>
    <col min="2" max="9" width="13.7109375" style="11" customWidth="1"/>
    <col min="10" max="10" width="15.7109375" style="11" customWidth="1"/>
    <col min="11" max="16384" width="9.140625" style="11"/>
  </cols>
  <sheetData>
    <row r="1" spans="1:10" s="22" customFormat="1" ht="20.25">
      <c r="A1" s="300" t="s">
        <v>381</v>
      </c>
      <c r="J1" s="210" t="str">
        <f>'3.1'!N1</f>
        <v>IV. čtvrtletí 2023</v>
      </c>
    </row>
    <row r="2" spans="1:10" s="51" customFormat="1" ht="18">
      <c r="A2" s="267" t="str">
        <f>"6.1 Výroba elektřiny v krajích ČR podle technologie elektráren za "&amp;LEFT(J1,SEARCH(" ",J1)-1)&amp;" čtvrtletí [MWh]"</f>
        <v>6.1 Výroba elektřiny v krajích ČR podle technologie elektráren za IV. čtvrtletí [MWh]</v>
      </c>
    </row>
    <row r="3" spans="1:10" ht="6" customHeight="1"/>
    <row r="4" spans="1:10">
      <c r="A4" s="436" t="str">
        <f>'3.1'!A4</f>
        <v>2023</v>
      </c>
      <c r="B4" s="318" t="s">
        <v>7</v>
      </c>
      <c r="C4" s="318" t="s">
        <v>20</v>
      </c>
      <c r="D4" s="318" t="s">
        <v>21</v>
      </c>
      <c r="E4" s="318" t="s">
        <v>22</v>
      </c>
      <c r="F4" s="318" t="s">
        <v>43</v>
      </c>
      <c r="G4" s="318" t="s">
        <v>44</v>
      </c>
      <c r="H4" s="318" t="s">
        <v>45</v>
      </c>
      <c r="I4" s="318" t="s">
        <v>46</v>
      </c>
      <c r="J4" s="318" t="s">
        <v>53</v>
      </c>
    </row>
    <row r="5" spans="1:10">
      <c r="A5" s="320" t="s">
        <v>10</v>
      </c>
      <c r="B5" s="321">
        <f>SUM(B6:B19)</f>
        <v>8014360.7700000005</v>
      </c>
      <c r="C5" s="322">
        <f t="shared" ref="C5:I5" si="0">SUM(C6:C19)</f>
        <v>9901372.0710000005</v>
      </c>
      <c r="D5" s="322">
        <f t="shared" si="0"/>
        <v>453436.18300000002</v>
      </c>
      <c r="E5" s="322">
        <f t="shared" si="0"/>
        <v>1003067.5809999999</v>
      </c>
      <c r="F5" s="322">
        <f t="shared" si="0"/>
        <v>599073.76899999997</v>
      </c>
      <c r="G5" s="322">
        <f t="shared" si="0"/>
        <v>306063.95</v>
      </c>
      <c r="H5" s="322">
        <f t="shared" si="0"/>
        <v>240843.78100000008</v>
      </c>
      <c r="I5" s="322">
        <f t="shared" si="0"/>
        <v>260160.95800000007</v>
      </c>
      <c r="J5" s="322">
        <f t="shared" ref="J5:J19" si="1">SUM(B5:I5)</f>
        <v>20778379.063000001</v>
      </c>
    </row>
    <row r="6" spans="1:10">
      <c r="A6" s="424" t="s">
        <v>234</v>
      </c>
      <c r="B6" s="276">
        <v>0</v>
      </c>
      <c r="C6" s="276">
        <v>27470.665000000001</v>
      </c>
      <c r="D6" s="276">
        <v>0</v>
      </c>
      <c r="E6" s="276">
        <v>22014.06900000001</v>
      </c>
      <c r="F6" s="276">
        <v>12607.047999999997</v>
      </c>
      <c r="G6" s="276">
        <v>0</v>
      </c>
      <c r="H6" s="276">
        <v>0</v>
      </c>
      <c r="I6" s="276">
        <v>2210.1400000000012</v>
      </c>
      <c r="J6" s="23">
        <f t="shared" si="1"/>
        <v>64301.922000000006</v>
      </c>
    </row>
    <row r="7" spans="1:10">
      <c r="A7" s="424" t="s">
        <v>236</v>
      </c>
      <c r="B7" s="276">
        <v>4646367.91</v>
      </c>
      <c r="C7" s="276">
        <v>111406.213</v>
      </c>
      <c r="D7" s="276">
        <v>0</v>
      </c>
      <c r="E7" s="276">
        <v>78048.308999999979</v>
      </c>
      <c r="F7" s="276">
        <v>58704.153000000028</v>
      </c>
      <c r="G7" s="276">
        <v>0</v>
      </c>
      <c r="H7" s="276">
        <v>0</v>
      </c>
      <c r="I7" s="276">
        <v>33566.197000000102</v>
      </c>
      <c r="J7" s="23">
        <f t="shared" si="1"/>
        <v>4928092.7820000006</v>
      </c>
    </row>
    <row r="8" spans="1:10">
      <c r="A8" s="424" t="s">
        <v>237</v>
      </c>
      <c r="B8" s="276">
        <v>0</v>
      </c>
      <c r="C8" s="276">
        <v>150436.36500000002</v>
      </c>
      <c r="D8" s="276">
        <v>95120.853000000003</v>
      </c>
      <c r="E8" s="276">
        <v>90469.063000000038</v>
      </c>
      <c r="F8" s="276">
        <v>14196.285999999998</v>
      </c>
      <c r="G8" s="276">
        <v>0</v>
      </c>
      <c r="H8" s="276">
        <v>3766.0080000000003</v>
      </c>
      <c r="I8" s="276">
        <v>64608.747999999963</v>
      </c>
      <c r="J8" s="23">
        <f t="shared" si="1"/>
        <v>418597.32300000003</v>
      </c>
    </row>
    <row r="9" spans="1:10">
      <c r="A9" s="424" t="s">
        <v>238</v>
      </c>
      <c r="B9" s="276">
        <v>0</v>
      </c>
      <c r="C9" s="276">
        <v>417346.17600000009</v>
      </c>
      <c r="D9" s="276">
        <v>59454.57</v>
      </c>
      <c r="E9" s="276">
        <v>22363.00399999999</v>
      </c>
      <c r="F9" s="276">
        <v>5300.5379999999996</v>
      </c>
      <c r="G9" s="276">
        <v>0</v>
      </c>
      <c r="H9" s="276">
        <v>50803.035000000003</v>
      </c>
      <c r="I9" s="276">
        <v>1251.2890000000004</v>
      </c>
      <c r="J9" s="23">
        <f t="shared" si="1"/>
        <v>556518.61200000008</v>
      </c>
    </row>
    <row r="10" spans="1:10">
      <c r="A10" s="424" t="s">
        <v>235</v>
      </c>
      <c r="B10" s="276">
        <v>3367992.8600000003</v>
      </c>
      <c r="C10" s="276">
        <v>19433.978999999999</v>
      </c>
      <c r="D10" s="276">
        <v>0</v>
      </c>
      <c r="E10" s="276">
        <v>130987.98099999996</v>
      </c>
      <c r="F10" s="276">
        <v>12986.695999999993</v>
      </c>
      <c r="G10" s="276">
        <v>114173.17</v>
      </c>
      <c r="H10" s="276">
        <v>7615.6410000000005</v>
      </c>
      <c r="I10" s="276">
        <v>11447.85</v>
      </c>
      <c r="J10" s="23">
        <f t="shared" si="1"/>
        <v>3664638.1770000001</v>
      </c>
    </row>
    <row r="11" spans="1:10">
      <c r="A11" s="424" t="s">
        <v>239</v>
      </c>
      <c r="B11" s="276">
        <v>0</v>
      </c>
      <c r="C11" s="276">
        <v>226455.49999999997</v>
      </c>
      <c r="D11" s="276">
        <v>0</v>
      </c>
      <c r="E11" s="276">
        <v>92292.269000000058</v>
      </c>
      <c r="F11" s="276">
        <v>23986.417000000001</v>
      </c>
      <c r="G11" s="276">
        <v>0</v>
      </c>
      <c r="H11" s="276">
        <v>6614.7579999999998</v>
      </c>
      <c r="I11" s="276">
        <v>10008.345999999965</v>
      </c>
      <c r="J11" s="23">
        <f t="shared" si="1"/>
        <v>359357.29</v>
      </c>
    </row>
    <row r="12" spans="1:10">
      <c r="A12" s="424" t="s">
        <v>240</v>
      </c>
      <c r="B12" s="276">
        <v>0</v>
      </c>
      <c r="C12" s="276">
        <v>6576.2740000000013</v>
      </c>
      <c r="D12" s="276">
        <v>0</v>
      </c>
      <c r="E12" s="276">
        <v>32126.553999999986</v>
      </c>
      <c r="F12" s="276">
        <v>20287.656999999992</v>
      </c>
      <c r="G12" s="276">
        <v>0</v>
      </c>
      <c r="H12" s="276">
        <v>39609.482000000018</v>
      </c>
      <c r="I12" s="276">
        <v>10645.546000000022</v>
      </c>
      <c r="J12" s="23">
        <f t="shared" si="1"/>
        <v>109245.51300000002</v>
      </c>
    </row>
    <row r="13" spans="1:10">
      <c r="A13" s="424" t="s">
        <v>241</v>
      </c>
      <c r="B13" s="276">
        <v>0</v>
      </c>
      <c r="C13" s="276">
        <v>734652.66400000011</v>
      </c>
      <c r="D13" s="276">
        <v>0</v>
      </c>
      <c r="E13" s="276">
        <v>120412.55900000002</v>
      </c>
      <c r="F13" s="276">
        <v>14544.203000000003</v>
      </c>
      <c r="G13" s="276">
        <v>0</v>
      </c>
      <c r="H13" s="276">
        <v>25723.847000000002</v>
      </c>
      <c r="I13" s="276">
        <v>7348.1030000000028</v>
      </c>
      <c r="J13" s="23">
        <f t="shared" si="1"/>
        <v>902681.37600000005</v>
      </c>
    </row>
    <row r="14" spans="1:10">
      <c r="A14" s="424" t="s">
        <v>242</v>
      </c>
      <c r="B14" s="276">
        <v>0</v>
      </c>
      <c r="C14" s="276">
        <v>58223.157999999996</v>
      </c>
      <c r="D14" s="276">
        <v>0</v>
      </c>
      <c r="E14" s="276">
        <v>81194.790999999997</v>
      </c>
      <c r="F14" s="276">
        <v>7906.2100000000028</v>
      </c>
      <c r="G14" s="276">
        <v>183161.19</v>
      </c>
      <c r="H14" s="276">
        <v>29153.258999999998</v>
      </c>
      <c r="I14" s="276">
        <v>14339.635000000015</v>
      </c>
      <c r="J14" s="23">
        <f t="shared" si="1"/>
        <v>373978.24300000002</v>
      </c>
    </row>
    <row r="15" spans="1:10">
      <c r="A15" s="424" t="s">
        <v>243</v>
      </c>
      <c r="B15" s="276">
        <v>0</v>
      </c>
      <c r="C15" s="276">
        <v>1130602.6430000002</v>
      </c>
      <c r="D15" s="276">
        <v>0</v>
      </c>
      <c r="E15" s="276">
        <v>88159.621999999988</v>
      </c>
      <c r="F15" s="276">
        <v>17765.284000000007</v>
      </c>
      <c r="G15" s="276">
        <v>0</v>
      </c>
      <c r="H15" s="276">
        <v>6174.89</v>
      </c>
      <c r="I15" s="276">
        <v>11104.70100000003</v>
      </c>
      <c r="J15" s="23">
        <f t="shared" si="1"/>
        <v>1253807.1400000001</v>
      </c>
    </row>
    <row r="16" spans="1:10">
      <c r="A16" s="424" t="s">
        <v>244</v>
      </c>
      <c r="B16" s="276">
        <v>0</v>
      </c>
      <c r="C16" s="276">
        <v>180560.96399999998</v>
      </c>
      <c r="D16" s="276">
        <v>0</v>
      </c>
      <c r="E16" s="276">
        <v>66946.340000000026</v>
      </c>
      <c r="F16" s="276">
        <v>20088.244000000013</v>
      </c>
      <c r="G16" s="276">
        <v>0</v>
      </c>
      <c r="H16" s="276">
        <v>3061.5550000000003</v>
      </c>
      <c r="I16" s="276">
        <v>25863.85300000005</v>
      </c>
      <c r="J16" s="23">
        <f t="shared" si="1"/>
        <v>296520.95600000006</v>
      </c>
    </row>
    <row r="17" spans="1:10">
      <c r="A17" s="424" t="s">
        <v>245</v>
      </c>
      <c r="B17" s="276">
        <v>0</v>
      </c>
      <c r="C17" s="276">
        <v>1320162.3320000011</v>
      </c>
      <c r="D17" s="276">
        <v>0</v>
      </c>
      <c r="E17" s="276">
        <v>102011.31499999981</v>
      </c>
      <c r="F17" s="276">
        <v>304192.22399999993</v>
      </c>
      <c r="G17" s="276">
        <v>8729.59</v>
      </c>
      <c r="H17" s="276">
        <v>2041.1589999999999</v>
      </c>
      <c r="I17" s="276">
        <v>29049.852999999937</v>
      </c>
      <c r="J17" s="23">
        <f t="shared" si="1"/>
        <v>1766186.4730000007</v>
      </c>
    </row>
    <row r="18" spans="1:10">
      <c r="A18" s="424" t="s">
        <v>246</v>
      </c>
      <c r="B18" s="276">
        <v>0</v>
      </c>
      <c r="C18" s="276">
        <v>5442063.3120000008</v>
      </c>
      <c r="D18" s="276">
        <v>298860.76</v>
      </c>
      <c r="E18" s="276">
        <v>43839.957000000017</v>
      </c>
      <c r="F18" s="276">
        <v>79222.624999999971</v>
      </c>
      <c r="G18" s="276">
        <v>0</v>
      </c>
      <c r="H18" s="276">
        <v>66184.683000000019</v>
      </c>
      <c r="I18" s="276">
        <v>17380.81599999997</v>
      </c>
      <c r="J18" s="23">
        <f t="shared" si="1"/>
        <v>5947552.1530000009</v>
      </c>
    </row>
    <row r="19" spans="1:10">
      <c r="A19" s="425" t="s">
        <v>247</v>
      </c>
      <c r="B19" s="278">
        <v>0</v>
      </c>
      <c r="C19" s="278">
        <v>75981.826000000001</v>
      </c>
      <c r="D19" s="278">
        <v>0</v>
      </c>
      <c r="E19" s="278">
        <v>32201.748000000003</v>
      </c>
      <c r="F19" s="278">
        <v>7286.1839999999993</v>
      </c>
      <c r="G19" s="278">
        <v>0</v>
      </c>
      <c r="H19" s="278">
        <v>95.463999999999999</v>
      </c>
      <c r="I19" s="278">
        <v>21335.881000000005</v>
      </c>
      <c r="J19" s="243">
        <f t="shared" si="1"/>
        <v>136901.103</v>
      </c>
    </row>
    <row r="20" spans="1:10">
      <c r="J20" s="14"/>
    </row>
    <row r="21" spans="1:10" ht="11.25" customHeight="1"/>
    <row r="22" spans="1:10" s="51" customFormat="1" ht="18">
      <c r="A22" s="267" t="str">
        <f>"6.2 Spotřeba elektřiny netto v krajích ČR podle kategorie spotřeb za "&amp;LEFT(J1,SEARCH(" ",J1)-1)&amp;" čtvrtletí [MWh]"</f>
        <v>6.2 Spotřeba elektřiny netto v krajích ČR podle kategorie spotřeb za IV. čtvrtletí [MWh]</v>
      </c>
      <c r="H22" s="58"/>
    </row>
    <row r="23" spans="1:10" ht="7.5" customHeight="1"/>
    <row r="24" spans="1:10">
      <c r="A24" s="436" t="str">
        <f>'3.1'!A4</f>
        <v>2023</v>
      </c>
      <c r="B24" s="317" t="s">
        <v>8</v>
      </c>
      <c r="C24" s="317" t="s">
        <v>9</v>
      </c>
      <c r="D24" s="317" t="s">
        <v>132</v>
      </c>
      <c r="E24" s="317" t="s">
        <v>130</v>
      </c>
      <c r="F24" s="317" t="s">
        <v>53</v>
      </c>
    </row>
    <row r="25" spans="1:10">
      <c r="A25" s="323" t="s">
        <v>10</v>
      </c>
      <c r="B25" s="322">
        <f>SUM(B26:B39)</f>
        <v>1700412.608</v>
      </c>
      <c r="C25" s="322">
        <f>SUM(C26:C39)</f>
        <v>5501823.6380000087</v>
      </c>
      <c r="D25" s="322">
        <f>SUM(D26:D39)</f>
        <v>2048764.3240581984</v>
      </c>
      <c r="E25" s="322">
        <f>SUM(E26:E39)</f>
        <v>4306235.7439418081</v>
      </c>
      <c r="F25" s="322">
        <f t="shared" ref="F25:F39" si="2">SUM(B25:E25)</f>
        <v>13557236.314000016</v>
      </c>
    </row>
    <row r="26" spans="1:10" ht="13.5" customHeight="1">
      <c r="A26" s="71" t="s">
        <v>234</v>
      </c>
      <c r="B26" s="23">
        <v>37620.262999999999</v>
      </c>
      <c r="C26" s="23">
        <v>753545.08600000001</v>
      </c>
      <c r="D26" s="23">
        <v>314289.07900000003</v>
      </c>
      <c r="E26" s="23">
        <v>411111.28</v>
      </c>
      <c r="F26" s="23">
        <f t="shared" si="2"/>
        <v>1516565.7080000001</v>
      </c>
    </row>
    <row r="27" spans="1:10">
      <c r="A27" s="71" t="s">
        <v>236</v>
      </c>
      <c r="B27" s="23">
        <v>33935.237999999998</v>
      </c>
      <c r="C27" s="23">
        <v>263198.92100000021</v>
      </c>
      <c r="D27" s="23">
        <v>141085.20282624839</v>
      </c>
      <c r="E27" s="23">
        <v>308585.78319762618</v>
      </c>
      <c r="F27" s="23">
        <f t="shared" si="2"/>
        <v>746805.14502387471</v>
      </c>
    </row>
    <row r="28" spans="1:10">
      <c r="A28" s="71" t="s">
        <v>237</v>
      </c>
      <c r="B28" s="23">
        <v>137086.70600000001</v>
      </c>
      <c r="C28" s="23">
        <v>573175.59900000901</v>
      </c>
      <c r="D28" s="23">
        <v>193466.68946802089</v>
      </c>
      <c r="E28" s="23">
        <v>422772.332637485</v>
      </c>
      <c r="F28" s="23">
        <f t="shared" si="2"/>
        <v>1326501.3271055149</v>
      </c>
    </row>
    <row r="29" spans="1:10">
      <c r="A29" s="71" t="s">
        <v>238</v>
      </c>
      <c r="B29" s="23">
        <v>28098.315000000002</v>
      </c>
      <c r="C29" s="23">
        <v>118768.693</v>
      </c>
      <c r="D29" s="23">
        <v>64287.756000000001</v>
      </c>
      <c r="E29" s="23">
        <v>107707.242</v>
      </c>
      <c r="F29" s="23">
        <f t="shared" si="2"/>
        <v>318862.00599999999</v>
      </c>
    </row>
    <row r="30" spans="1:10">
      <c r="A30" s="71" t="s">
        <v>235</v>
      </c>
      <c r="B30" s="23">
        <v>61369.088999999993</v>
      </c>
      <c r="C30" s="23">
        <v>291986.68999999977</v>
      </c>
      <c r="D30" s="23">
        <v>117840.91055281169</v>
      </c>
      <c r="E30" s="23">
        <v>199878.35602113802</v>
      </c>
      <c r="F30" s="23">
        <f t="shared" si="2"/>
        <v>671075.04557394946</v>
      </c>
    </row>
    <row r="31" spans="1:10">
      <c r="A31" s="71" t="s">
        <v>239</v>
      </c>
      <c r="B31" s="23">
        <v>132780.272</v>
      </c>
      <c r="C31" s="23">
        <v>321466.946</v>
      </c>
      <c r="D31" s="23">
        <v>126327.61500000001</v>
      </c>
      <c r="E31" s="23">
        <v>267646.234</v>
      </c>
      <c r="F31" s="23">
        <f t="shared" si="2"/>
        <v>848221.06700000004</v>
      </c>
    </row>
    <row r="32" spans="1:10">
      <c r="A32" s="71" t="s">
        <v>240</v>
      </c>
      <c r="B32" s="23">
        <v>12140.79</v>
      </c>
      <c r="C32" s="23">
        <v>310878.37599999999</v>
      </c>
      <c r="D32" s="23">
        <v>90184.17</v>
      </c>
      <c r="E32" s="23">
        <v>208214.97499999998</v>
      </c>
      <c r="F32" s="23">
        <f t="shared" si="2"/>
        <v>621418.31099999999</v>
      </c>
    </row>
    <row r="33" spans="1:6">
      <c r="A33" s="71" t="s">
        <v>241</v>
      </c>
      <c r="B33" s="23">
        <v>307939.859</v>
      </c>
      <c r="C33" s="23">
        <v>590048.42800000007</v>
      </c>
      <c r="D33" s="23">
        <v>171878.48500000002</v>
      </c>
      <c r="E33" s="23">
        <v>384500.31300000002</v>
      </c>
      <c r="F33" s="23">
        <f t="shared" si="2"/>
        <v>1454367.0850000002</v>
      </c>
    </row>
    <row r="34" spans="1:6">
      <c r="A34" s="71" t="s">
        <v>242</v>
      </c>
      <c r="B34" s="23">
        <v>84936.975000000006</v>
      </c>
      <c r="C34" s="23">
        <v>368741.33400000003</v>
      </c>
      <c r="D34" s="23">
        <v>102939.83262817643</v>
      </c>
      <c r="E34" s="23">
        <v>225372.93745149428</v>
      </c>
      <c r="F34" s="23">
        <f t="shared" si="2"/>
        <v>781991.07907967072</v>
      </c>
    </row>
    <row r="35" spans="1:6">
      <c r="A35" s="71" t="s">
        <v>243</v>
      </c>
      <c r="B35" s="23">
        <v>59439.850999999995</v>
      </c>
      <c r="C35" s="23">
        <v>232570.26199999999</v>
      </c>
      <c r="D35" s="23">
        <v>100046.643</v>
      </c>
      <c r="E35" s="23">
        <v>203519.74</v>
      </c>
      <c r="F35" s="23">
        <f t="shared" si="2"/>
        <v>595576.49600000004</v>
      </c>
    </row>
    <row r="36" spans="1:6">
      <c r="A36" s="71" t="s">
        <v>244</v>
      </c>
      <c r="B36" s="23">
        <v>39595.733</v>
      </c>
      <c r="C36" s="23">
        <v>352384.92599999998</v>
      </c>
      <c r="D36" s="23">
        <v>123763.00200000001</v>
      </c>
      <c r="E36" s="23">
        <v>253398.92199999999</v>
      </c>
      <c r="F36" s="23">
        <f t="shared" si="2"/>
        <v>769142.58299999998</v>
      </c>
    </row>
    <row r="37" spans="1:6">
      <c r="A37" s="71" t="s">
        <v>245</v>
      </c>
      <c r="B37" s="23">
        <v>182438.20199999999</v>
      </c>
      <c r="C37" s="23">
        <v>702191.02</v>
      </c>
      <c r="D37" s="23">
        <v>266308.337</v>
      </c>
      <c r="E37" s="23">
        <v>807910.51900000009</v>
      </c>
      <c r="F37" s="23">
        <f t="shared" si="2"/>
        <v>1958848.0780000002</v>
      </c>
    </row>
    <row r="38" spans="1:6">
      <c r="A38" s="71" t="s">
        <v>246</v>
      </c>
      <c r="B38" s="23">
        <v>460396.67799999996</v>
      </c>
      <c r="C38" s="23">
        <v>383795.766</v>
      </c>
      <c r="D38" s="23">
        <v>140961.11800000002</v>
      </c>
      <c r="E38" s="23">
        <v>299165.79500000004</v>
      </c>
      <c r="F38" s="23">
        <f t="shared" si="2"/>
        <v>1284319.3569999998</v>
      </c>
    </row>
    <row r="39" spans="1:6">
      <c r="A39" s="423" t="s">
        <v>247</v>
      </c>
      <c r="B39" s="243">
        <v>122634.63699999999</v>
      </c>
      <c r="C39" s="243">
        <v>239071.59099999999</v>
      </c>
      <c r="D39" s="243">
        <v>95385.483582940826</v>
      </c>
      <c r="E39" s="243">
        <v>206451.3146340652</v>
      </c>
      <c r="F39" s="243">
        <f t="shared" si="2"/>
        <v>663543.02621700603</v>
      </c>
    </row>
    <row r="40" spans="1:6">
      <c r="A40" s="561"/>
      <c r="B40" s="561"/>
      <c r="C40" s="561"/>
      <c r="D40" s="561"/>
      <c r="F40" s="14"/>
    </row>
    <row r="41" spans="1:6">
      <c r="A41" s="561"/>
      <c r="B41" s="561"/>
      <c r="C41" s="561"/>
      <c r="D41" s="561"/>
    </row>
  </sheetData>
  <sortState ref="A26:F39">
    <sortCondition ref="A25"/>
  </sortState>
  <mergeCells count="1">
    <mergeCell ref="A40:D41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List21"/>
  <dimension ref="A1:J19"/>
  <sheetViews>
    <sheetView showGridLines="0" zoomScaleNormal="100" zoomScaleSheetLayoutView="100" workbookViewId="0"/>
  </sheetViews>
  <sheetFormatPr defaultColWidth="9.140625" defaultRowHeight="12"/>
  <cols>
    <col min="1" max="1" width="19.28515625" style="11" customWidth="1"/>
    <col min="2" max="4" width="13.28515625" style="11" customWidth="1"/>
    <col min="5" max="7" width="13.5703125" style="11" customWidth="1"/>
    <col min="8" max="8" width="16.5703125" style="11" customWidth="1"/>
    <col min="9" max="9" width="13.5703125" style="11" customWidth="1"/>
    <col min="10" max="10" width="14.140625" style="11" customWidth="1"/>
    <col min="11" max="11" width="9.140625" style="11" bestFit="1" customWidth="1"/>
    <col min="12" max="13" width="9.140625" style="11" customWidth="1"/>
    <col min="14" max="14" width="10.5703125" style="11" customWidth="1"/>
    <col min="15" max="15" width="12.7109375" style="11" customWidth="1"/>
    <col min="16" max="16384" width="9.140625" style="11"/>
  </cols>
  <sheetData>
    <row r="1" spans="1:10" s="51" customFormat="1" ht="18">
      <c r="A1" s="267" t="str">
        <f>"6.3 Spotřeba elektřiny v krajích ČR podle sektorů národního hospodářství za "&amp;LEFT(J1,SEARCH(" ",J1)-1)&amp;" čtvrtletí [MWh]"</f>
        <v>6.3 Spotřeba elektřiny v krajích ČR podle sektorů národního hospodářství za IV. čtvrtletí [MWh]</v>
      </c>
      <c r="B1" s="59"/>
      <c r="J1" s="210" t="str">
        <f>'3.1'!N1</f>
        <v>IV. čtvrtletí 2023</v>
      </c>
    </row>
    <row r="2" spans="1:10" ht="6" customHeight="1">
      <c r="A2" s="20"/>
      <c r="B2" s="562"/>
      <c r="C2" s="562"/>
      <c r="D2" s="562"/>
      <c r="E2" s="562"/>
      <c r="F2" s="562"/>
      <c r="G2" s="562"/>
      <c r="H2" s="562"/>
      <c r="I2" s="562"/>
      <c r="J2" s="562"/>
    </row>
    <row r="3" spans="1:10" ht="36">
      <c r="A3" s="436" t="str">
        <f>'3.1'!A4</f>
        <v>2023</v>
      </c>
      <c r="B3" s="326" t="s">
        <v>95</v>
      </c>
      <c r="C3" s="326" t="s">
        <v>11</v>
      </c>
      <c r="D3" s="326" t="s">
        <v>12</v>
      </c>
      <c r="E3" s="326" t="s">
        <v>13</v>
      </c>
      <c r="F3" s="326" t="s">
        <v>297</v>
      </c>
      <c r="G3" s="326" t="s">
        <v>94</v>
      </c>
      <c r="H3" s="326" t="s">
        <v>47</v>
      </c>
      <c r="I3" s="326" t="s">
        <v>14</v>
      </c>
      <c r="J3" s="326" t="s">
        <v>53</v>
      </c>
    </row>
    <row r="4" spans="1:10">
      <c r="A4" s="320" t="s">
        <v>10</v>
      </c>
      <c r="B4" s="322">
        <f>SUM(B5:B18)</f>
        <v>5083844.3629656527</v>
      </c>
      <c r="C4" s="322">
        <f t="shared" ref="C4:I4" si="0">SUM(C5:C18)</f>
        <v>951645.30958960543</v>
      </c>
      <c r="D4" s="322">
        <f t="shared" si="0"/>
        <v>185949.01887909169</v>
      </c>
      <c r="E4" s="322">
        <f t="shared" si="0"/>
        <v>125267.74618036929</v>
      </c>
      <c r="F4" s="322">
        <f t="shared" si="0"/>
        <v>235855.35777152007</v>
      </c>
      <c r="G4" s="322">
        <f t="shared" si="0"/>
        <v>4306305.1379418084</v>
      </c>
      <c r="H4" s="322">
        <f t="shared" si="0"/>
        <v>3478969.7082822998</v>
      </c>
      <c r="I4" s="322">
        <f t="shared" si="0"/>
        <v>41901.79838966707</v>
      </c>
      <c r="J4" s="322">
        <f t="shared" ref="J4:J18" si="1">SUM(B4:I4)</f>
        <v>14409738.440000014</v>
      </c>
    </row>
    <row r="5" spans="1:10">
      <c r="A5" s="424" t="s">
        <v>234</v>
      </c>
      <c r="B5" s="324">
        <v>85782.400967744907</v>
      </c>
      <c r="C5" s="324">
        <v>64734.932067318005</v>
      </c>
      <c r="D5" s="324">
        <v>96494.035496914104</v>
      </c>
      <c r="E5" s="324">
        <v>20947.559230348299</v>
      </c>
      <c r="F5" s="324">
        <v>2250.542666998304</v>
      </c>
      <c r="G5" s="324">
        <v>411111.28</v>
      </c>
      <c r="H5" s="324">
        <v>824714.25783124391</v>
      </c>
      <c r="I5" s="324">
        <v>11693.93373943231</v>
      </c>
      <c r="J5" s="23">
        <f t="shared" si="1"/>
        <v>1517728.942</v>
      </c>
    </row>
    <row r="6" spans="1:10">
      <c r="A6" s="424" t="s">
        <v>236</v>
      </c>
      <c r="B6" s="324">
        <v>239344.6619323756</v>
      </c>
      <c r="C6" s="324">
        <v>16970.160055378179</v>
      </c>
      <c r="D6" s="324">
        <v>4086.0691827056899</v>
      </c>
      <c r="E6" s="324">
        <v>4312.60813253368</v>
      </c>
      <c r="F6" s="324">
        <v>25115.560030297533</v>
      </c>
      <c r="G6" s="324">
        <v>308585.78319762618</v>
      </c>
      <c r="H6" s="324">
        <v>142397.0655025297</v>
      </c>
      <c r="I6" s="324">
        <v>7522.2439904282301</v>
      </c>
      <c r="J6" s="23">
        <f t="shared" si="1"/>
        <v>748334.15202387492</v>
      </c>
    </row>
    <row r="7" spans="1:10">
      <c r="A7" s="424" t="s">
        <v>237</v>
      </c>
      <c r="B7" s="324">
        <v>441268.505554142</v>
      </c>
      <c r="C7" s="324">
        <v>69388.973999363414</v>
      </c>
      <c r="D7" s="324">
        <v>14157.679345774106</v>
      </c>
      <c r="E7" s="324">
        <v>16058.016009335439</v>
      </c>
      <c r="F7" s="324">
        <v>30772.78054600762</v>
      </c>
      <c r="G7" s="324">
        <v>422773.79663748498</v>
      </c>
      <c r="H7" s="324">
        <v>328443.28258488199</v>
      </c>
      <c r="I7" s="324">
        <v>8231.16942852588</v>
      </c>
      <c r="J7" s="23">
        <f t="shared" si="1"/>
        <v>1331094.2041055155</v>
      </c>
    </row>
    <row r="8" spans="1:10">
      <c r="A8" s="424" t="s">
        <v>238</v>
      </c>
      <c r="B8" s="324">
        <v>108060.48499999999</v>
      </c>
      <c r="C8" s="324">
        <v>71909.255000000005</v>
      </c>
      <c r="D8" s="324">
        <v>1756.7950000000001</v>
      </c>
      <c r="E8" s="324">
        <v>4855.7939999999999</v>
      </c>
      <c r="F8" s="324">
        <v>3128.8530000000001</v>
      </c>
      <c r="G8" s="324">
        <v>107707.822</v>
      </c>
      <c r="H8" s="324">
        <v>94517.17</v>
      </c>
      <c r="I8" s="324">
        <v>404.18900000000002</v>
      </c>
      <c r="J8" s="23">
        <f t="shared" si="1"/>
        <v>392340.36300000001</v>
      </c>
    </row>
    <row r="9" spans="1:10">
      <c r="A9" s="424" t="s">
        <v>235</v>
      </c>
      <c r="B9" s="324">
        <v>309318.50105575228</v>
      </c>
      <c r="C9" s="324">
        <v>19470.868617159867</v>
      </c>
      <c r="D9" s="324">
        <v>2293.7196715665486</v>
      </c>
      <c r="E9" s="324">
        <v>6408.2284562888799</v>
      </c>
      <c r="F9" s="324">
        <v>29853.148902518158</v>
      </c>
      <c r="G9" s="324">
        <v>199884.93002113802</v>
      </c>
      <c r="H9" s="324">
        <v>103060.0828338209</v>
      </c>
      <c r="I9" s="324">
        <v>5640.4670157048895</v>
      </c>
      <c r="J9" s="23">
        <f t="shared" si="1"/>
        <v>675929.94657394942</v>
      </c>
    </row>
    <row r="10" spans="1:10">
      <c r="A10" s="424" t="s">
        <v>239</v>
      </c>
      <c r="B10" s="324">
        <v>298555.761</v>
      </c>
      <c r="C10" s="324">
        <v>82228.42</v>
      </c>
      <c r="D10" s="324">
        <v>8009.2980000000007</v>
      </c>
      <c r="E10" s="324">
        <v>5633.8429999999998</v>
      </c>
      <c r="F10" s="324">
        <v>17784.29</v>
      </c>
      <c r="G10" s="324">
        <v>267653.74699999997</v>
      </c>
      <c r="H10" s="324">
        <v>211290.481</v>
      </c>
      <c r="I10" s="324">
        <v>537.19599999999991</v>
      </c>
      <c r="J10" s="23">
        <f t="shared" si="1"/>
        <v>891693.03599999996</v>
      </c>
    </row>
    <row r="11" spans="1:10">
      <c r="A11" s="424" t="s">
        <v>240</v>
      </c>
      <c r="B11" s="324">
        <v>261996.467</v>
      </c>
      <c r="C11" s="324">
        <v>24937.137000000002</v>
      </c>
      <c r="D11" s="324">
        <v>4293.9570000000003</v>
      </c>
      <c r="E11" s="324">
        <v>4616.4560000000001</v>
      </c>
      <c r="F11" s="324">
        <v>5483.7079999999996</v>
      </c>
      <c r="G11" s="324">
        <v>208214.97499999998</v>
      </c>
      <c r="H11" s="324">
        <v>117529.66999999998</v>
      </c>
      <c r="I11" s="324">
        <v>0</v>
      </c>
      <c r="J11" s="23">
        <f t="shared" si="1"/>
        <v>627072.36999999988</v>
      </c>
    </row>
    <row r="12" spans="1:10">
      <c r="A12" s="424" t="s">
        <v>241</v>
      </c>
      <c r="B12" s="324">
        <v>789722.36</v>
      </c>
      <c r="C12" s="324">
        <v>229641.408</v>
      </c>
      <c r="D12" s="324">
        <v>14651.572</v>
      </c>
      <c r="E12" s="324">
        <v>11245.752</v>
      </c>
      <c r="F12" s="324">
        <v>10885.714</v>
      </c>
      <c r="G12" s="324">
        <v>384516.51300000004</v>
      </c>
      <c r="H12" s="324">
        <v>319581.55800000002</v>
      </c>
      <c r="I12" s="324">
        <v>619.62800000000004</v>
      </c>
      <c r="J12" s="23">
        <f t="shared" si="1"/>
        <v>1760864.5049999999</v>
      </c>
    </row>
    <row r="13" spans="1:10">
      <c r="A13" s="424" t="s">
        <v>242</v>
      </c>
      <c r="B13" s="324">
        <v>348884.38895852194</v>
      </c>
      <c r="C13" s="324">
        <v>17163.684251612573</v>
      </c>
      <c r="D13" s="324">
        <v>4263.9075646741367</v>
      </c>
      <c r="E13" s="324">
        <v>8784.8411551580994</v>
      </c>
      <c r="F13" s="324">
        <v>14813.44538016661</v>
      </c>
      <c r="G13" s="324">
        <v>225372.93745149428</v>
      </c>
      <c r="H13" s="324">
        <v>162999.46582889667</v>
      </c>
      <c r="I13" s="324">
        <v>527.199489146313</v>
      </c>
      <c r="J13" s="23">
        <f t="shared" si="1"/>
        <v>782809.87007967068</v>
      </c>
    </row>
    <row r="14" spans="1:10">
      <c r="A14" s="424" t="s">
        <v>243</v>
      </c>
      <c r="B14" s="324">
        <v>217946.85399999999</v>
      </c>
      <c r="C14" s="324">
        <v>29649.635000000002</v>
      </c>
      <c r="D14" s="324">
        <v>4813.8180000000002</v>
      </c>
      <c r="E14" s="324">
        <v>5209.9380000000001</v>
      </c>
      <c r="F14" s="324">
        <v>18646.218000000001</v>
      </c>
      <c r="G14" s="324">
        <v>203525.10699999999</v>
      </c>
      <c r="H14" s="324">
        <v>120748.33099999999</v>
      </c>
      <c r="I14" s="324">
        <v>1385.7670000000001</v>
      </c>
      <c r="J14" s="23">
        <f t="shared" si="1"/>
        <v>601925.66799999995</v>
      </c>
    </row>
    <row r="15" spans="1:10">
      <c r="A15" s="424" t="s">
        <v>244</v>
      </c>
      <c r="B15" s="324">
        <v>279202.92</v>
      </c>
      <c r="C15" s="324">
        <v>14339.403</v>
      </c>
      <c r="D15" s="324">
        <v>8184.0159999999996</v>
      </c>
      <c r="E15" s="324">
        <v>4996.6810000000005</v>
      </c>
      <c r="F15" s="324">
        <v>18194.633999999998</v>
      </c>
      <c r="G15" s="324">
        <v>253398.92199999999</v>
      </c>
      <c r="H15" s="324">
        <v>191854.03899999999</v>
      </c>
      <c r="I15" s="324">
        <v>0</v>
      </c>
      <c r="J15" s="23">
        <f t="shared" si="1"/>
        <v>770170.61499999999</v>
      </c>
    </row>
    <row r="16" spans="1:10">
      <c r="A16" s="424" t="s">
        <v>245</v>
      </c>
      <c r="B16" s="324">
        <v>689151.15999999992</v>
      </c>
      <c r="C16" s="324">
        <v>95030.713999999993</v>
      </c>
      <c r="D16" s="324">
        <v>10423.329</v>
      </c>
      <c r="E16" s="324">
        <v>18820.578000000001</v>
      </c>
      <c r="F16" s="324">
        <v>36139.186000000002</v>
      </c>
      <c r="G16" s="324">
        <v>807942.21500000008</v>
      </c>
      <c r="H16" s="324">
        <v>455963.72</v>
      </c>
      <c r="I16" s="324">
        <v>428.91200000000003</v>
      </c>
      <c r="J16" s="23">
        <f t="shared" si="1"/>
        <v>2113899.8139999998</v>
      </c>
    </row>
    <row r="17" spans="1:10">
      <c r="A17" s="424" t="s">
        <v>246</v>
      </c>
      <c r="B17" s="324">
        <v>742786.48900000006</v>
      </c>
      <c r="C17" s="324">
        <v>80879.747999999992</v>
      </c>
      <c r="D17" s="324">
        <v>8663.4149999999991</v>
      </c>
      <c r="E17" s="324">
        <v>9535.4440000000013</v>
      </c>
      <c r="F17" s="324">
        <v>8590.1530000000002</v>
      </c>
      <c r="G17" s="324">
        <v>299165.79500000004</v>
      </c>
      <c r="H17" s="324">
        <v>297212.73700000002</v>
      </c>
      <c r="I17" s="324">
        <v>843.84100000000001</v>
      </c>
      <c r="J17" s="23">
        <f t="shared" si="1"/>
        <v>1447677.6220000002</v>
      </c>
    </row>
    <row r="18" spans="1:10">
      <c r="A18" s="425" t="s">
        <v>247</v>
      </c>
      <c r="B18" s="325">
        <v>271823.4084971167</v>
      </c>
      <c r="C18" s="325">
        <v>135300.9705987733</v>
      </c>
      <c r="D18" s="325">
        <v>3857.4076174571196</v>
      </c>
      <c r="E18" s="325">
        <v>3842.0071967049021</v>
      </c>
      <c r="F18" s="325">
        <v>14197.124245531879</v>
      </c>
      <c r="G18" s="325">
        <v>206451.3146340652</v>
      </c>
      <c r="H18" s="325">
        <v>108657.84770092739</v>
      </c>
      <c r="I18" s="325">
        <v>4067.2517264294597</v>
      </c>
      <c r="J18" s="243">
        <f t="shared" si="1"/>
        <v>748197.3322170059</v>
      </c>
    </row>
    <row r="19" spans="1:10">
      <c r="A19" s="561"/>
      <c r="B19" s="561"/>
      <c r="C19" s="561"/>
      <c r="D19" s="561"/>
      <c r="E19" s="561"/>
      <c r="F19" s="561"/>
      <c r="G19" s="561"/>
      <c r="H19" s="561"/>
      <c r="J19" s="14"/>
    </row>
  </sheetData>
  <sortState ref="A5:J18">
    <sortCondition ref="A4"/>
  </sortState>
  <mergeCells count="2">
    <mergeCell ref="B2:J2"/>
    <mergeCell ref="A19:H19"/>
  </mergeCells>
  <pageMargins left="0.31496062992125984" right="0.31496062992125984" top="0.35433070866141736" bottom="0.35433070866141736" header="0.31496062992125984" footer="0.19685039370078741"/>
  <pageSetup paperSize="9" orientation="landscape" r:id="rId1"/>
  <headerFooter differentFirst="1" scaleWithDoc="0">
    <oddFooter>&amp;C&amp;"Calibri,Obyčejné"&amp;9&amp;P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List14"/>
  <dimension ref="A1:N31"/>
  <sheetViews>
    <sheetView showGridLines="0" zoomScaleNormal="100" zoomScaleSheetLayoutView="85" workbookViewId="0"/>
  </sheetViews>
  <sheetFormatPr defaultColWidth="9.140625" defaultRowHeight="12"/>
  <cols>
    <col min="1" max="1" width="18" style="11" customWidth="1"/>
    <col min="2" max="13" width="9.5703125" style="11" customWidth="1"/>
    <col min="14" max="14" width="11" style="11" customWidth="1"/>
    <col min="15" max="15" width="12.7109375" style="11" customWidth="1"/>
    <col min="16" max="16384" width="9.140625" style="11"/>
  </cols>
  <sheetData>
    <row r="1" spans="1:14" s="51" customFormat="1" ht="18">
      <c r="A1" s="267" t="s">
        <v>388</v>
      </c>
      <c r="B1" s="59"/>
      <c r="N1" s="327" t="str">
        <f>'3.1'!N1</f>
        <v>IV. čtvrtletí 2023</v>
      </c>
    </row>
    <row r="2" spans="1:14" ht="6" customHeight="1"/>
    <row r="3" spans="1:14" ht="12.75" customHeight="1">
      <c r="A3" s="494" t="str">
        <f>'3.1'!A4</f>
        <v>2023</v>
      </c>
      <c r="B3" s="569" t="s">
        <v>180</v>
      </c>
      <c r="C3" s="565"/>
      <c r="D3" s="570"/>
      <c r="E3" s="569" t="s">
        <v>182</v>
      </c>
      <c r="F3" s="565"/>
      <c r="G3" s="570"/>
      <c r="H3" s="569" t="s">
        <v>183</v>
      </c>
      <c r="I3" s="565"/>
      <c r="J3" s="570"/>
      <c r="K3" s="569" t="s">
        <v>184</v>
      </c>
      <c r="L3" s="565"/>
      <c r="M3" s="570"/>
      <c r="N3" s="565" t="s">
        <v>53</v>
      </c>
    </row>
    <row r="4" spans="1:14">
      <c r="A4" s="495"/>
      <c r="B4" s="431" t="s">
        <v>60</v>
      </c>
      <c r="C4" s="432" t="s">
        <v>61</v>
      </c>
      <c r="D4" s="433" t="s">
        <v>62</v>
      </c>
      <c r="E4" s="431" t="s">
        <v>63</v>
      </c>
      <c r="F4" s="432" t="s">
        <v>64</v>
      </c>
      <c r="G4" s="433" t="s">
        <v>65</v>
      </c>
      <c r="H4" s="431" t="s">
        <v>66</v>
      </c>
      <c r="I4" s="432" t="s">
        <v>67</v>
      </c>
      <c r="J4" s="433" t="s">
        <v>68</v>
      </c>
      <c r="K4" s="431" t="s">
        <v>69</v>
      </c>
      <c r="L4" s="432" t="s">
        <v>70</v>
      </c>
      <c r="M4" s="433" t="s">
        <v>71</v>
      </c>
      <c r="N4" s="566"/>
    </row>
    <row r="5" spans="1:14" ht="12.75" customHeight="1">
      <c r="A5" s="563" t="s">
        <v>86</v>
      </c>
      <c r="B5" s="481">
        <f>SUM(B6:D6)</f>
        <v>14432832.052999999</v>
      </c>
      <c r="C5" s="482"/>
      <c r="D5" s="483"/>
      <c r="E5" s="481">
        <f>SUM(E6:G6)</f>
        <v>12291358.098999999</v>
      </c>
      <c r="F5" s="482"/>
      <c r="G5" s="483"/>
      <c r="H5" s="481">
        <f>SUM(H6:J6)</f>
        <v>11585104.223999996</v>
      </c>
      <c r="I5" s="482"/>
      <c r="J5" s="483"/>
      <c r="K5" s="481">
        <f>SUM(K6:M6)</f>
        <v>13557236.314000014</v>
      </c>
      <c r="L5" s="482"/>
      <c r="M5" s="483"/>
      <c r="N5" s="567">
        <f>SUM(B6:M6)</f>
        <v>51866530.690000013</v>
      </c>
    </row>
    <row r="6" spans="1:14">
      <c r="A6" s="564"/>
      <c r="B6" s="221">
        <f t="shared" ref="B6:M6" si="0">SUM(B7:B10)</f>
        <v>4990834.7579999994</v>
      </c>
      <c r="C6" s="217">
        <f t="shared" si="0"/>
        <v>4644044.7280000001</v>
      </c>
      <c r="D6" s="220">
        <f t="shared" si="0"/>
        <v>4797952.5669999998</v>
      </c>
      <c r="E6" s="221">
        <f t="shared" si="0"/>
        <v>4301723.254999999</v>
      </c>
      <c r="F6" s="217">
        <f t="shared" si="0"/>
        <v>4055045.1510000005</v>
      </c>
      <c r="G6" s="220">
        <f t="shared" si="0"/>
        <v>3934589.693</v>
      </c>
      <c r="H6" s="221">
        <f t="shared" si="0"/>
        <v>3844046.6329999971</v>
      </c>
      <c r="I6" s="217">
        <f t="shared" si="0"/>
        <v>3926088.9170000004</v>
      </c>
      <c r="J6" s="220">
        <f t="shared" si="0"/>
        <v>3814968.6739999996</v>
      </c>
      <c r="K6" s="221">
        <f t="shared" si="0"/>
        <v>4236956.1119999988</v>
      </c>
      <c r="L6" s="217">
        <f t="shared" si="0"/>
        <v>4589824.0442352351</v>
      </c>
      <c r="M6" s="220">
        <f t="shared" si="0"/>
        <v>4730456.1577647813</v>
      </c>
      <c r="N6" s="568"/>
    </row>
    <row r="7" spans="1:14">
      <c r="A7" s="215" t="s">
        <v>8</v>
      </c>
      <c r="B7" s="333">
        <v>590456.16399999999</v>
      </c>
      <c r="C7" s="328">
        <v>564394.73</v>
      </c>
      <c r="D7" s="337">
        <v>634213.32000000007</v>
      </c>
      <c r="E7" s="333">
        <v>611538.41800000006</v>
      </c>
      <c r="F7" s="328">
        <v>617692.73499999999</v>
      </c>
      <c r="G7" s="337">
        <v>671204.55200000003</v>
      </c>
      <c r="H7" s="333">
        <v>621800.70499999996</v>
      </c>
      <c r="I7" s="328">
        <v>593715.05799999996</v>
      </c>
      <c r="J7" s="337">
        <v>596865.51899999997</v>
      </c>
      <c r="K7" s="333">
        <v>605825.88099999994</v>
      </c>
      <c r="L7" s="328">
        <v>576889.78399999999</v>
      </c>
      <c r="M7" s="337">
        <v>517696.94300000003</v>
      </c>
      <c r="N7" s="276">
        <f>SUM(B7:M7)</f>
        <v>7202293.8090000004</v>
      </c>
    </row>
    <row r="8" spans="1:14">
      <c r="A8" s="215" t="s">
        <v>9</v>
      </c>
      <c r="B8" s="333">
        <v>1967380.8140000002</v>
      </c>
      <c r="C8" s="328">
        <v>1831390.5</v>
      </c>
      <c r="D8" s="337">
        <v>1982305.4909999999</v>
      </c>
      <c r="E8" s="333">
        <v>1760821.585</v>
      </c>
      <c r="F8" s="328">
        <v>1839383.1909999999</v>
      </c>
      <c r="G8" s="337">
        <v>1852520.4040000001</v>
      </c>
      <c r="H8" s="333">
        <v>1711911.5869999998</v>
      </c>
      <c r="I8" s="328">
        <v>1844472.6310000001</v>
      </c>
      <c r="J8" s="337">
        <v>1803511.335</v>
      </c>
      <c r="K8" s="333">
        <v>1907750.7749999999</v>
      </c>
      <c r="L8" s="328">
        <v>1908901.8780000089</v>
      </c>
      <c r="M8" s="337">
        <v>1685170.9850000001</v>
      </c>
      <c r="N8" s="276">
        <f t="shared" ref="N8:N30" si="1">SUM(B8:M8)</f>
        <v>22095521.176000006</v>
      </c>
    </row>
    <row r="9" spans="1:14">
      <c r="A9" s="215" t="s">
        <v>132</v>
      </c>
      <c r="B9" s="333">
        <v>770348.35595218989</v>
      </c>
      <c r="C9" s="328">
        <v>707919.82168608496</v>
      </c>
      <c r="D9" s="337">
        <v>716243.476863374</v>
      </c>
      <c r="E9" s="333">
        <v>603597.80119497504</v>
      </c>
      <c r="F9" s="328">
        <v>551281.644116977</v>
      </c>
      <c r="G9" s="337">
        <v>512749.31858736696</v>
      </c>
      <c r="H9" s="333">
        <v>514728.54834764806</v>
      </c>
      <c r="I9" s="328">
        <v>543302.53643201001</v>
      </c>
      <c r="J9" s="337">
        <v>525681.65208660695</v>
      </c>
      <c r="K9" s="333">
        <v>606545.71227437293</v>
      </c>
      <c r="L9" s="328">
        <v>707587.961361708</v>
      </c>
      <c r="M9" s="337">
        <v>734630.65042211697</v>
      </c>
      <c r="N9" s="276">
        <f t="shared" si="1"/>
        <v>7494617.4793254305</v>
      </c>
    </row>
    <row r="10" spans="1:14">
      <c r="A10" s="215" t="s">
        <v>130</v>
      </c>
      <c r="B10" s="333">
        <v>1662649.4240478098</v>
      </c>
      <c r="C10" s="328">
        <v>1540339.6763139151</v>
      </c>
      <c r="D10" s="337">
        <v>1465190.279136626</v>
      </c>
      <c r="E10" s="333">
        <v>1325765.450805024</v>
      </c>
      <c r="F10" s="328">
        <v>1046687.5808830231</v>
      </c>
      <c r="G10" s="337">
        <v>898115.41841263289</v>
      </c>
      <c r="H10" s="333">
        <v>995605.7926523491</v>
      </c>
      <c r="I10" s="328">
        <v>944598.69156799011</v>
      </c>
      <c r="J10" s="337">
        <v>888910.167913393</v>
      </c>
      <c r="K10" s="333">
        <v>1116833.743725626</v>
      </c>
      <c r="L10" s="328">
        <v>1396444.4208735181</v>
      </c>
      <c r="M10" s="337">
        <v>1792957.579342664</v>
      </c>
      <c r="N10" s="276">
        <f t="shared" si="1"/>
        <v>15074098.225674573</v>
      </c>
    </row>
    <row r="11" spans="1:14">
      <c r="A11" s="323" t="s">
        <v>294</v>
      </c>
      <c r="B11" s="334">
        <f>SUM(B12:B15)</f>
        <v>3244661.0389999999</v>
      </c>
      <c r="C11" s="332">
        <f t="shared" ref="C11:M11" si="2">SUM(C12:C15)</f>
        <v>3029230.1689999998</v>
      </c>
      <c r="D11" s="338">
        <f t="shared" si="2"/>
        <v>3130355.0639999998</v>
      </c>
      <c r="E11" s="334">
        <f t="shared" si="2"/>
        <v>2794964.835</v>
      </c>
      <c r="F11" s="332">
        <f t="shared" si="2"/>
        <v>2623936.9819999998</v>
      </c>
      <c r="G11" s="338">
        <f t="shared" si="2"/>
        <v>2549422.3689999999</v>
      </c>
      <c r="H11" s="334">
        <f t="shared" si="2"/>
        <v>2430693.5260000001</v>
      </c>
      <c r="I11" s="332">
        <f t="shared" si="2"/>
        <v>2513653.6550000003</v>
      </c>
      <c r="J11" s="338">
        <f t="shared" si="2"/>
        <v>2462326.0669999998</v>
      </c>
      <c r="K11" s="334">
        <f t="shared" si="2"/>
        <v>2735181.6780000003</v>
      </c>
      <c r="L11" s="332">
        <f t="shared" si="2"/>
        <v>2988718.8679999998</v>
      </c>
      <c r="M11" s="338">
        <f t="shared" si="2"/>
        <v>3059056.3909999998</v>
      </c>
      <c r="N11" s="321">
        <f t="shared" si="1"/>
        <v>33562200.642999999</v>
      </c>
    </row>
    <row r="12" spans="1:14" ht="13.5" customHeight="1">
      <c r="A12" s="215" t="s">
        <v>8</v>
      </c>
      <c r="B12" s="335">
        <v>487724.45400000003</v>
      </c>
      <c r="C12" s="329">
        <v>456576.12699999998</v>
      </c>
      <c r="D12" s="339">
        <v>503903.05200000003</v>
      </c>
      <c r="E12" s="335">
        <v>485668.27399999998</v>
      </c>
      <c r="F12" s="329">
        <v>486447.91899999999</v>
      </c>
      <c r="G12" s="339">
        <v>533760.755</v>
      </c>
      <c r="H12" s="335">
        <v>508165.011</v>
      </c>
      <c r="I12" s="329">
        <v>473417.44099999999</v>
      </c>
      <c r="J12" s="339">
        <v>471793.42599999998</v>
      </c>
      <c r="K12" s="335">
        <v>480167.07699999999</v>
      </c>
      <c r="L12" s="329">
        <v>458547.51799999998</v>
      </c>
      <c r="M12" s="339">
        <v>418268.277</v>
      </c>
      <c r="N12" s="330">
        <f t="shared" si="1"/>
        <v>5764439.3309999993</v>
      </c>
    </row>
    <row r="13" spans="1:14">
      <c r="A13" s="215" t="s">
        <v>9</v>
      </c>
      <c r="B13" s="333">
        <v>1209755.554</v>
      </c>
      <c r="C13" s="328">
        <v>1135533.2749999999</v>
      </c>
      <c r="D13" s="337">
        <v>1234290.7279999999</v>
      </c>
      <c r="E13" s="333">
        <v>1089249.683</v>
      </c>
      <c r="F13" s="328">
        <v>1139410.68</v>
      </c>
      <c r="G13" s="337">
        <v>1142995.416</v>
      </c>
      <c r="H13" s="333">
        <v>1037322.781</v>
      </c>
      <c r="I13" s="328">
        <v>1125024.1640000001</v>
      </c>
      <c r="J13" s="337">
        <v>1116887.6310000001</v>
      </c>
      <c r="K13" s="333">
        <v>1186393.111</v>
      </c>
      <c r="L13" s="328">
        <v>1187384.5649999999</v>
      </c>
      <c r="M13" s="337">
        <v>1031273.8419999999</v>
      </c>
      <c r="N13" s="276">
        <f t="shared" si="1"/>
        <v>13635521.43</v>
      </c>
    </row>
    <row r="14" spans="1:14">
      <c r="A14" s="215" t="s">
        <v>132</v>
      </c>
      <c r="B14" s="333">
        <v>455661.17599999998</v>
      </c>
      <c r="C14" s="328">
        <v>423173.87900000002</v>
      </c>
      <c r="D14" s="337">
        <v>422946.565</v>
      </c>
      <c r="E14" s="333">
        <v>360219.288</v>
      </c>
      <c r="F14" s="328">
        <v>326805.61800000002</v>
      </c>
      <c r="G14" s="337">
        <v>305015.30099999998</v>
      </c>
      <c r="H14" s="333">
        <v>298084.90500000003</v>
      </c>
      <c r="I14" s="328">
        <v>320178.14</v>
      </c>
      <c r="J14" s="337">
        <v>304404.11900000001</v>
      </c>
      <c r="K14" s="333">
        <v>359109.77899999998</v>
      </c>
      <c r="L14" s="328">
        <v>413215.97399999999</v>
      </c>
      <c r="M14" s="337">
        <v>438325.22</v>
      </c>
      <c r="N14" s="276">
        <f t="shared" si="1"/>
        <v>4427139.9639999997</v>
      </c>
    </row>
    <row r="15" spans="1:14">
      <c r="A15" s="215" t="s">
        <v>130</v>
      </c>
      <c r="B15" s="333">
        <v>1091519.855</v>
      </c>
      <c r="C15" s="328">
        <v>1013946.888</v>
      </c>
      <c r="D15" s="337">
        <v>969214.71900000004</v>
      </c>
      <c r="E15" s="333">
        <v>859827.59</v>
      </c>
      <c r="F15" s="328">
        <v>671272.76500000001</v>
      </c>
      <c r="G15" s="337">
        <v>567650.897</v>
      </c>
      <c r="H15" s="333">
        <v>587120.82900000003</v>
      </c>
      <c r="I15" s="328">
        <v>595033.91</v>
      </c>
      <c r="J15" s="337">
        <v>569240.89099999995</v>
      </c>
      <c r="K15" s="333">
        <v>709511.71100000001</v>
      </c>
      <c r="L15" s="328">
        <v>929570.81099999999</v>
      </c>
      <c r="M15" s="337">
        <v>1171189.0519999999</v>
      </c>
      <c r="N15" s="276">
        <f t="shared" si="1"/>
        <v>9735099.9179999996</v>
      </c>
    </row>
    <row r="16" spans="1:14">
      <c r="A16" s="323" t="s">
        <v>296</v>
      </c>
      <c r="B16" s="334">
        <f>SUM(B17:B20)</f>
        <v>1200531.821</v>
      </c>
      <c r="C16" s="332">
        <f t="shared" ref="C16:M16" si="3">SUM(C17:C20)</f>
        <v>1113381.584</v>
      </c>
      <c r="D16" s="338">
        <f t="shared" si="3"/>
        <v>1144523.0109999999</v>
      </c>
      <c r="E16" s="334">
        <f t="shared" si="3"/>
        <v>1034258.606999999</v>
      </c>
      <c r="F16" s="332">
        <f t="shared" si="3"/>
        <v>980990.47100000002</v>
      </c>
      <c r="G16" s="338">
        <f t="shared" si="3"/>
        <v>941882.69100000011</v>
      </c>
      <c r="H16" s="334">
        <f t="shared" si="3"/>
        <v>972872.84499999695</v>
      </c>
      <c r="I16" s="332">
        <f t="shared" si="3"/>
        <v>957030.12699999998</v>
      </c>
      <c r="J16" s="338">
        <f t="shared" si="3"/>
        <v>919640.82900000014</v>
      </c>
      <c r="K16" s="334">
        <f t="shared" si="3"/>
        <v>1031878.022999999</v>
      </c>
      <c r="L16" s="332">
        <f t="shared" si="3"/>
        <v>1087956.961235235</v>
      </c>
      <c r="M16" s="338">
        <f t="shared" si="3"/>
        <v>1123086.5587647811</v>
      </c>
      <c r="N16" s="321">
        <f t="shared" si="1"/>
        <v>12508033.52900001</v>
      </c>
    </row>
    <row r="17" spans="1:14">
      <c r="A17" s="215" t="s">
        <v>8</v>
      </c>
      <c r="B17" s="333">
        <v>95465.756999999998</v>
      </c>
      <c r="C17" s="328">
        <v>98284.062999999995</v>
      </c>
      <c r="D17" s="337">
        <v>119681.613</v>
      </c>
      <c r="E17" s="333">
        <v>114949.72900000001</v>
      </c>
      <c r="F17" s="328">
        <v>121158.361</v>
      </c>
      <c r="G17" s="337">
        <v>127241.47900000001</v>
      </c>
      <c r="H17" s="333">
        <v>104076.64599999999</v>
      </c>
      <c r="I17" s="328">
        <v>111388.929</v>
      </c>
      <c r="J17" s="337">
        <v>114648.808</v>
      </c>
      <c r="K17" s="333">
        <v>113873.22900000001</v>
      </c>
      <c r="L17" s="328">
        <v>105640.50599999999</v>
      </c>
      <c r="M17" s="337">
        <v>86295.737999999998</v>
      </c>
      <c r="N17" s="276">
        <f t="shared" si="1"/>
        <v>1312704.858</v>
      </c>
    </row>
    <row r="18" spans="1:14">
      <c r="A18" s="215" t="s">
        <v>9</v>
      </c>
      <c r="B18" s="333">
        <v>494337.98100000003</v>
      </c>
      <c r="C18" s="328">
        <v>455275.86700000003</v>
      </c>
      <c r="D18" s="337">
        <v>488015.64799999999</v>
      </c>
      <c r="E18" s="333">
        <v>433442.33799999999</v>
      </c>
      <c r="F18" s="328">
        <v>455072.93900000001</v>
      </c>
      <c r="G18" s="337">
        <v>457212.663</v>
      </c>
      <c r="H18" s="333">
        <v>421359.54200000002</v>
      </c>
      <c r="I18" s="328">
        <v>457737.08100000001</v>
      </c>
      <c r="J18" s="337">
        <v>439346.56300000002</v>
      </c>
      <c r="K18" s="333">
        <v>468837.63900000002</v>
      </c>
      <c r="L18" s="328">
        <v>465333.11800000904</v>
      </c>
      <c r="M18" s="337">
        <v>394495.71299999999</v>
      </c>
      <c r="N18" s="276">
        <f t="shared" si="1"/>
        <v>5430467.0920000095</v>
      </c>
    </row>
    <row r="19" spans="1:14">
      <c r="A19" s="215" t="s">
        <v>132</v>
      </c>
      <c r="B19" s="333">
        <v>204291.35995219002</v>
      </c>
      <c r="C19" s="328">
        <v>175948.09468608498</v>
      </c>
      <c r="D19" s="337">
        <v>176501.29986337401</v>
      </c>
      <c r="E19" s="333">
        <v>153597.217194975</v>
      </c>
      <c r="F19" s="328">
        <v>143699.56411697698</v>
      </c>
      <c r="G19" s="337">
        <v>133661.499587367</v>
      </c>
      <c r="H19" s="333">
        <v>143585.89434764799</v>
      </c>
      <c r="I19" s="328">
        <v>151061.89743200998</v>
      </c>
      <c r="J19" s="337">
        <v>136609.77408660701</v>
      </c>
      <c r="K19" s="333">
        <v>150861.931274373</v>
      </c>
      <c r="L19" s="328">
        <v>187293.972361708</v>
      </c>
      <c r="M19" s="337">
        <v>185436.80642211699</v>
      </c>
      <c r="N19" s="276">
        <f t="shared" si="1"/>
        <v>1942549.3113254309</v>
      </c>
    </row>
    <row r="20" spans="1:14">
      <c r="A20" s="215" t="s">
        <v>130</v>
      </c>
      <c r="B20" s="333">
        <v>406436.72304780997</v>
      </c>
      <c r="C20" s="328">
        <v>383873.55931391503</v>
      </c>
      <c r="D20" s="337">
        <v>360324.45013662596</v>
      </c>
      <c r="E20" s="333">
        <v>332269.32280502398</v>
      </c>
      <c r="F20" s="328">
        <v>261059.60688302302</v>
      </c>
      <c r="G20" s="337">
        <v>223767.049412633</v>
      </c>
      <c r="H20" s="333">
        <v>303850.76265234902</v>
      </c>
      <c r="I20" s="328">
        <v>236842.21956799002</v>
      </c>
      <c r="J20" s="337">
        <v>229035.683913393</v>
      </c>
      <c r="K20" s="333">
        <v>298305.22372562601</v>
      </c>
      <c r="L20" s="328">
        <v>329689.364873518</v>
      </c>
      <c r="M20" s="337">
        <v>456858.301342664</v>
      </c>
      <c r="N20" s="276">
        <f t="shared" si="1"/>
        <v>3822312.2676745714</v>
      </c>
    </row>
    <row r="21" spans="1:14">
      <c r="A21" s="323" t="s">
        <v>56</v>
      </c>
      <c r="B21" s="334">
        <f>SUM(B22:B25)</f>
        <v>540670.853</v>
      </c>
      <c r="C21" s="332">
        <f t="shared" ref="C21:M21" si="4">SUM(C22:C25)</f>
        <v>496602.81199999998</v>
      </c>
      <c r="D21" s="338">
        <f t="shared" si="4"/>
        <v>517889.41700000002</v>
      </c>
      <c r="E21" s="334">
        <f t="shared" si="4"/>
        <v>467672.40900000004</v>
      </c>
      <c r="F21" s="332">
        <f t="shared" si="4"/>
        <v>445195.24600000004</v>
      </c>
      <c r="G21" s="338">
        <f t="shared" si="4"/>
        <v>438419.48099999997</v>
      </c>
      <c r="H21" s="334">
        <f t="shared" si="4"/>
        <v>437372.53899999999</v>
      </c>
      <c r="I21" s="332">
        <f t="shared" si="4"/>
        <v>451266.28099999996</v>
      </c>
      <c r="J21" s="338">
        <f t="shared" si="4"/>
        <v>428178.234</v>
      </c>
      <c r="K21" s="334">
        <f t="shared" si="4"/>
        <v>464707.64199999999</v>
      </c>
      <c r="L21" s="332">
        <f t="shared" si="4"/>
        <v>508251.027</v>
      </c>
      <c r="M21" s="338">
        <f t="shared" si="4"/>
        <v>543607.03899999999</v>
      </c>
      <c r="N21" s="321">
        <f t="shared" si="1"/>
        <v>5739832.9799999995</v>
      </c>
    </row>
    <row r="22" spans="1:14">
      <c r="A22" s="215" t="s">
        <v>8</v>
      </c>
      <c r="B22" s="333">
        <v>7265.9530000000004</v>
      </c>
      <c r="C22" s="328">
        <v>9534.5400000000009</v>
      </c>
      <c r="D22" s="337">
        <v>10628.655000000001</v>
      </c>
      <c r="E22" s="333">
        <v>10920.415000000001</v>
      </c>
      <c r="F22" s="328">
        <v>10086.455</v>
      </c>
      <c r="G22" s="337">
        <v>10202.317999999999</v>
      </c>
      <c r="H22" s="333">
        <v>9559.0480000000007</v>
      </c>
      <c r="I22" s="328">
        <v>8908.6880000000001</v>
      </c>
      <c r="J22" s="337">
        <v>10423.285</v>
      </c>
      <c r="K22" s="333">
        <v>11785.575000000001</v>
      </c>
      <c r="L22" s="328">
        <v>12701.76</v>
      </c>
      <c r="M22" s="337">
        <v>13132.928</v>
      </c>
      <c r="N22" s="276">
        <f t="shared" si="1"/>
        <v>125149.62</v>
      </c>
    </row>
    <row r="23" spans="1:14">
      <c r="A23" s="215" t="s">
        <v>9</v>
      </c>
      <c r="B23" s="333">
        <v>258412.054</v>
      </c>
      <c r="C23" s="328">
        <v>235849.04300000001</v>
      </c>
      <c r="D23" s="337">
        <v>254909.652</v>
      </c>
      <c r="E23" s="333">
        <v>233383.45600000001</v>
      </c>
      <c r="F23" s="328">
        <v>240053.58199999999</v>
      </c>
      <c r="G23" s="337">
        <v>247519.69099999999</v>
      </c>
      <c r="H23" s="333">
        <v>250179.29</v>
      </c>
      <c r="I23" s="328">
        <v>257635.03099999999</v>
      </c>
      <c r="J23" s="337">
        <v>242521.356</v>
      </c>
      <c r="K23" s="333">
        <v>247405.258</v>
      </c>
      <c r="L23" s="328">
        <v>251365.022</v>
      </c>
      <c r="M23" s="337">
        <v>254774.80600000001</v>
      </c>
      <c r="N23" s="276">
        <f t="shared" si="1"/>
        <v>2974008.2409999999</v>
      </c>
    </row>
    <row r="24" spans="1:14">
      <c r="A24" s="215" t="s">
        <v>132</v>
      </c>
      <c r="B24" s="333">
        <v>110300</v>
      </c>
      <c r="C24" s="328">
        <v>108700</v>
      </c>
      <c r="D24" s="337">
        <v>116700</v>
      </c>
      <c r="E24" s="333">
        <v>89700</v>
      </c>
      <c r="F24" s="328">
        <v>80700</v>
      </c>
      <c r="G24" s="337">
        <v>74000</v>
      </c>
      <c r="H24" s="333">
        <v>73000</v>
      </c>
      <c r="I24" s="328">
        <v>72000</v>
      </c>
      <c r="J24" s="337">
        <v>84600</v>
      </c>
      <c r="K24" s="333">
        <v>96500</v>
      </c>
      <c r="L24" s="328">
        <v>107000</v>
      </c>
      <c r="M24" s="337">
        <v>110789.079</v>
      </c>
      <c r="N24" s="276">
        <f t="shared" si="1"/>
        <v>1123989.0789999999</v>
      </c>
    </row>
    <row r="25" spans="1:14">
      <c r="A25" s="215" t="s">
        <v>130</v>
      </c>
      <c r="B25" s="333">
        <v>164692.84599999999</v>
      </c>
      <c r="C25" s="328">
        <v>142519.22899999999</v>
      </c>
      <c r="D25" s="337">
        <v>135651.10999999999</v>
      </c>
      <c r="E25" s="333">
        <v>133668.538</v>
      </c>
      <c r="F25" s="328">
        <v>114355.209</v>
      </c>
      <c r="G25" s="337">
        <v>106697.47199999999</v>
      </c>
      <c r="H25" s="333">
        <v>104634.201</v>
      </c>
      <c r="I25" s="328">
        <v>112722.56200000001</v>
      </c>
      <c r="J25" s="337">
        <v>90633.592999999993</v>
      </c>
      <c r="K25" s="333">
        <v>109016.80899999999</v>
      </c>
      <c r="L25" s="328">
        <v>137184.245</v>
      </c>
      <c r="M25" s="337">
        <v>164910.226</v>
      </c>
      <c r="N25" s="276">
        <f t="shared" si="1"/>
        <v>1516686.0399999998</v>
      </c>
    </row>
    <row r="26" spans="1:14">
      <c r="A26" s="323" t="s">
        <v>255</v>
      </c>
      <c r="B26" s="334">
        <f>SUM(B27:B30)</f>
        <v>4971.0450000000001</v>
      </c>
      <c r="C26" s="332">
        <f t="shared" ref="C26:M26" si="5">SUM(C27:C30)</f>
        <v>4830.1629999999996</v>
      </c>
      <c r="D26" s="338">
        <f t="shared" si="5"/>
        <v>5185.0749999999998</v>
      </c>
      <c r="E26" s="334">
        <f t="shared" si="5"/>
        <v>4827.4040000000005</v>
      </c>
      <c r="F26" s="332">
        <f t="shared" si="5"/>
        <v>4922.4520000000002</v>
      </c>
      <c r="G26" s="338">
        <f t="shared" si="5"/>
        <v>4865.152</v>
      </c>
      <c r="H26" s="334">
        <f t="shared" si="5"/>
        <v>3107.723</v>
      </c>
      <c r="I26" s="332">
        <f t="shared" si="5"/>
        <v>4138.8540000000003</v>
      </c>
      <c r="J26" s="338">
        <f t="shared" si="5"/>
        <v>4823.5439999999999</v>
      </c>
      <c r="K26" s="334">
        <f t="shared" si="5"/>
        <v>5188.7690000000002</v>
      </c>
      <c r="L26" s="332">
        <f t="shared" si="5"/>
        <v>4897.1880000000001</v>
      </c>
      <c r="M26" s="338">
        <f t="shared" si="5"/>
        <v>4706.1689999999999</v>
      </c>
      <c r="N26" s="321">
        <f t="shared" si="1"/>
        <v>56463.538</v>
      </c>
    </row>
    <row r="27" spans="1:14">
      <c r="A27" s="215" t="s">
        <v>8</v>
      </c>
      <c r="B27" s="333">
        <v>0</v>
      </c>
      <c r="C27" s="328">
        <v>0</v>
      </c>
      <c r="D27" s="337">
        <v>0</v>
      </c>
      <c r="E27" s="333">
        <v>0</v>
      </c>
      <c r="F27" s="328">
        <v>0</v>
      </c>
      <c r="G27" s="337">
        <v>0</v>
      </c>
      <c r="H27" s="333">
        <v>0</v>
      </c>
      <c r="I27" s="328">
        <v>0</v>
      </c>
      <c r="J27" s="337">
        <v>0</v>
      </c>
      <c r="K27" s="333">
        <v>0</v>
      </c>
      <c r="L27" s="328">
        <v>0</v>
      </c>
      <c r="M27" s="337">
        <v>0</v>
      </c>
      <c r="N27" s="276">
        <f t="shared" si="1"/>
        <v>0</v>
      </c>
    </row>
    <row r="28" spans="1:14">
      <c r="A28" s="215" t="s">
        <v>9</v>
      </c>
      <c r="B28" s="333">
        <v>4875.2250000000004</v>
      </c>
      <c r="C28" s="328">
        <v>4732.3149999999996</v>
      </c>
      <c r="D28" s="337">
        <v>5089.4629999999997</v>
      </c>
      <c r="E28" s="333">
        <v>4746.1080000000002</v>
      </c>
      <c r="F28" s="328">
        <v>4845.99</v>
      </c>
      <c r="G28" s="337">
        <v>4792.634</v>
      </c>
      <c r="H28" s="333">
        <v>3049.9740000000002</v>
      </c>
      <c r="I28" s="328">
        <v>4076.355</v>
      </c>
      <c r="J28" s="337">
        <v>4755.7849999999999</v>
      </c>
      <c r="K28" s="333">
        <v>5114.7669999999998</v>
      </c>
      <c r="L28" s="328">
        <v>4819.1729999999998</v>
      </c>
      <c r="M28" s="337">
        <v>4626.6239999999998</v>
      </c>
      <c r="N28" s="276">
        <f t="shared" si="1"/>
        <v>55524.413</v>
      </c>
    </row>
    <row r="29" spans="1:14">
      <c r="A29" s="215" t="s">
        <v>132</v>
      </c>
      <c r="B29" s="333">
        <v>95.82</v>
      </c>
      <c r="C29" s="328">
        <v>97.847999999999999</v>
      </c>
      <c r="D29" s="337">
        <v>95.611999999999995</v>
      </c>
      <c r="E29" s="333">
        <v>81.296000000000006</v>
      </c>
      <c r="F29" s="328">
        <v>76.462000000000003</v>
      </c>
      <c r="G29" s="337">
        <v>72.518000000000001</v>
      </c>
      <c r="H29" s="333">
        <v>57.749000000000002</v>
      </c>
      <c r="I29" s="328">
        <v>62.499000000000002</v>
      </c>
      <c r="J29" s="337">
        <v>67.759</v>
      </c>
      <c r="K29" s="333">
        <v>74.001999999999995</v>
      </c>
      <c r="L29" s="328">
        <v>78.015000000000001</v>
      </c>
      <c r="M29" s="337">
        <v>79.545000000000002</v>
      </c>
      <c r="N29" s="276">
        <f t="shared" si="1"/>
        <v>939.12499999999989</v>
      </c>
    </row>
    <row r="30" spans="1:14">
      <c r="A30" s="219" t="s">
        <v>130</v>
      </c>
      <c r="B30" s="336">
        <v>0</v>
      </c>
      <c r="C30" s="331">
        <v>0</v>
      </c>
      <c r="D30" s="340">
        <v>0</v>
      </c>
      <c r="E30" s="336">
        <v>0</v>
      </c>
      <c r="F30" s="331">
        <v>0</v>
      </c>
      <c r="G30" s="340">
        <v>0</v>
      </c>
      <c r="H30" s="336">
        <v>0</v>
      </c>
      <c r="I30" s="331">
        <v>0</v>
      </c>
      <c r="J30" s="340">
        <v>0</v>
      </c>
      <c r="K30" s="336">
        <v>0</v>
      </c>
      <c r="L30" s="331">
        <v>0</v>
      </c>
      <c r="M30" s="340">
        <v>0</v>
      </c>
      <c r="N30" s="278">
        <f t="shared" si="1"/>
        <v>0</v>
      </c>
    </row>
    <row r="31" spans="1:14">
      <c r="A31" s="20"/>
      <c r="B31" s="19"/>
      <c r="N31" s="341" t="s">
        <v>299</v>
      </c>
    </row>
  </sheetData>
  <mergeCells count="12">
    <mergeCell ref="A5:A6"/>
    <mergeCell ref="N3:N4"/>
    <mergeCell ref="B5:D5"/>
    <mergeCell ref="E5:G5"/>
    <mergeCell ref="H5:J5"/>
    <mergeCell ref="K5:M5"/>
    <mergeCell ref="N5:N6"/>
    <mergeCell ref="B3:D3"/>
    <mergeCell ref="E3:G3"/>
    <mergeCell ref="H3:J3"/>
    <mergeCell ref="K3:M3"/>
    <mergeCell ref="A3:A4"/>
  </mergeCells>
  <phoneticPr fontId="25" type="noConversion"/>
  <conditionalFormatting sqref="B5:D30">
    <cfRule type="expression" dxfId="23" priority="4">
      <formula>SEARCH($B$3,$N$1)</formula>
    </cfRule>
  </conditionalFormatting>
  <conditionalFormatting sqref="B5:G30">
    <cfRule type="expression" dxfId="22" priority="3">
      <formula>SEARCH($E$3,$N$1)</formula>
    </cfRule>
  </conditionalFormatting>
  <conditionalFormatting sqref="B5:J30">
    <cfRule type="expression" dxfId="21" priority="2">
      <formula>SEARCH($H$3,$N$1)</formula>
    </cfRule>
  </conditionalFormatting>
  <conditionalFormatting sqref="B5:M30">
    <cfRule type="expression" dxfId="20" priority="1">
      <formula>SEARCH($K$3,$N$1)</formula>
    </cfRule>
  </conditionalFormatting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List15"/>
  <dimension ref="A1:T44"/>
  <sheetViews>
    <sheetView showGridLines="0" zoomScaleNormal="100" zoomScaleSheetLayoutView="100" workbookViewId="0"/>
  </sheetViews>
  <sheetFormatPr defaultColWidth="9.140625" defaultRowHeight="12"/>
  <cols>
    <col min="1" max="1" width="39.85546875" style="11" customWidth="1"/>
    <col min="2" max="2" width="7.85546875" style="11" customWidth="1"/>
    <col min="3" max="13" width="7.85546875" style="21" customWidth="1"/>
    <col min="14" max="14" width="10" style="21" customWidth="1"/>
    <col min="15" max="20" width="9.140625" style="9"/>
    <col min="21" max="16384" width="9.140625" style="11"/>
  </cols>
  <sheetData>
    <row r="1" spans="1:20" s="51" customFormat="1" ht="18">
      <c r="A1" s="267" t="s">
        <v>389</v>
      </c>
      <c r="C1" s="60"/>
      <c r="D1" s="60"/>
      <c r="E1" s="60"/>
      <c r="F1" s="60"/>
      <c r="G1" s="60"/>
      <c r="H1" s="60"/>
      <c r="I1" s="60"/>
      <c r="J1" s="60"/>
      <c r="K1" s="60"/>
      <c r="L1" s="60"/>
      <c r="M1" s="60"/>
      <c r="N1" s="327" t="str">
        <f>'3.1'!N1</f>
        <v>IV. čtvrtletí 2023</v>
      </c>
      <c r="O1" s="9"/>
      <c r="P1" s="9"/>
      <c r="Q1" s="9"/>
      <c r="R1" s="9"/>
      <c r="S1" s="9"/>
      <c r="T1" s="9"/>
    </row>
    <row r="2" spans="1:20" ht="6" customHeight="1"/>
    <row r="3" spans="1:20">
      <c r="A3" s="494" t="str">
        <f>'3.1'!A4</f>
        <v>2023</v>
      </c>
      <c r="B3" s="569" t="s">
        <v>180</v>
      </c>
      <c r="C3" s="565"/>
      <c r="D3" s="570"/>
      <c r="E3" s="569" t="s">
        <v>182</v>
      </c>
      <c r="F3" s="565"/>
      <c r="G3" s="570"/>
      <c r="H3" s="569" t="s">
        <v>183</v>
      </c>
      <c r="I3" s="565"/>
      <c r="J3" s="570"/>
      <c r="K3" s="569" t="s">
        <v>184</v>
      </c>
      <c r="L3" s="565"/>
      <c r="M3" s="570"/>
      <c r="N3" s="565" t="s">
        <v>53</v>
      </c>
    </row>
    <row r="4" spans="1:20">
      <c r="A4" s="571"/>
      <c r="B4" s="431" t="s">
        <v>60</v>
      </c>
      <c r="C4" s="432" t="s">
        <v>61</v>
      </c>
      <c r="D4" s="433" t="s">
        <v>62</v>
      </c>
      <c r="E4" s="431" t="s">
        <v>63</v>
      </c>
      <c r="F4" s="432" t="s">
        <v>64</v>
      </c>
      <c r="G4" s="433" t="s">
        <v>65</v>
      </c>
      <c r="H4" s="431" t="s">
        <v>66</v>
      </c>
      <c r="I4" s="432" t="s">
        <v>67</v>
      </c>
      <c r="J4" s="433" t="s">
        <v>68</v>
      </c>
      <c r="K4" s="431" t="s">
        <v>69</v>
      </c>
      <c r="L4" s="432" t="s">
        <v>70</v>
      </c>
      <c r="M4" s="433" t="s">
        <v>71</v>
      </c>
      <c r="N4" s="562" t="s">
        <v>53</v>
      </c>
    </row>
    <row r="5" spans="1:20" ht="12.75" customHeight="1">
      <c r="A5" s="563" t="s">
        <v>96</v>
      </c>
      <c r="B5" s="481">
        <f>SUM(B6:D6)</f>
        <v>17590.438999999998</v>
      </c>
      <c r="C5" s="482"/>
      <c r="D5" s="483"/>
      <c r="E5" s="481">
        <f>SUM(E6:G6)</f>
        <v>13186.255000000001</v>
      </c>
      <c r="F5" s="482"/>
      <c r="G5" s="483"/>
      <c r="H5" s="481">
        <f>SUM(H6:J6)</f>
        <v>14355.026</v>
      </c>
      <c r="I5" s="482"/>
      <c r="J5" s="483"/>
      <c r="K5" s="481">
        <f>SUM(K6:M6)</f>
        <v>17415.987999999998</v>
      </c>
      <c r="L5" s="482"/>
      <c r="M5" s="483"/>
      <c r="N5" s="567">
        <f>SUM(N7:N9)</f>
        <v>62547.707999999999</v>
      </c>
    </row>
    <row r="6" spans="1:20">
      <c r="A6" s="564"/>
      <c r="B6" s="221">
        <f>SUM(B7:B9)</f>
        <v>6636.2860000000001</v>
      </c>
      <c r="C6" s="217">
        <f t="shared" ref="C6:M6" si="0">SUM(C7:C9)</f>
        <v>5670.3130000000001</v>
      </c>
      <c r="D6" s="220">
        <f t="shared" si="0"/>
        <v>5283.84</v>
      </c>
      <c r="E6" s="221">
        <f t="shared" si="0"/>
        <v>4856.9170000000004</v>
      </c>
      <c r="F6" s="217">
        <f t="shared" si="0"/>
        <v>4094.8609999999999</v>
      </c>
      <c r="G6" s="220">
        <f t="shared" si="0"/>
        <v>4234.4769999999999</v>
      </c>
      <c r="H6" s="221">
        <f t="shared" si="0"/>
        <v>4733.25</v>
      </c>
      <c r="I6" s="217">
        <f t="shared" si="0"/>
        <v>4946.4639999999999</v>
      </c>
      <c r="J6" s="220">
        <f t="shared" si="0"/>
        <v>4675.3119999999999</v>
      </c>
      <c r="K6" s="221">
        <f t="shared" si="0"/>
        <v>5799.96</v>
      </c>
      <c r="L6" s="217">
        <f t="shared" si="0"/>
        <v>5592.8339999999998</v>
      </c>
      <c r="M6" s="220">
        <f t="shared" si="0"/>
        <v>6023.1939999999995</v>
      </c>
      <c r="N6" s="568"/>
    </row>
    <row r="7" spans="1:20">
      <c r="A7" s="71" t="s">
        <v>25</v>
      </c>
      <c r="B7" s="345">
        <v>5078.8429999999998</v>
      </c>
      <c r="C7" s="342">
        <v>4424.9449999999997</v>
      </c>
      <c r="D7" s="344">
        <v>4210.8440000000001</v>
      </c>
      <c r="E7" s="345">
        <v>3766.5050000000001</v>
      </c>
      <c r="F7" s="342">
        <v>3038.194</v>
      </c>
      <c r="G7" s="344">
        <v>3388.4290000000001</v>
      </c>
      <c r="H7" s="345">
        <v>3766.9929999999999</v>
      </c>
      <c r="I7" s="342">
        <v>4053.4949999999999</v>
      </c>
      <c r="J7" s="344">
        <v>3762.0749999999998</v>
      </c>
      <c r="K7" s="345">
        <v>4490.4920000000002</v>
      </c>
      <c r="L7" s="342">
        <v>4441.3389999999999</v>
      </c>
      <c r="M7" s="344">
        <v>4483.8599999999997</v>
      </c>
      <c r="N7" s="276">
        <f>SUM(B7:M7)</f>
        <v>48906.013999999996</v>
      </c>
    </row>
    <row r="8" spans="1:20">
      <c r="A8" s="71" t="s">
        <v>37</v>
      </c>
      <c r="B8" s="345">
        <v>28.306999999999999</v>
      </c>
      <c r="C8" s="328">
        <v>24.446000000000002</v>
      </c>
      <c r="D8" s="337">
        <v>22.202000000000002</v>
      </c>
      <c r="E8" s="333">
        <v>41.929000000000002</v>
      </c>
      <c r="F8" s="328">
        <v>23.594999999999999</v>
      </c>
      <c r="G8" s="337">
        <v>26.131</v>
      </c>
      <c r="H8" s="333">
        <v>27.565999999999999</v>
      </c>
      <c r="I8" s="328">
        <v>28.715</v>
      </c>
      <c r="J8" s="337">
        <v>47.694000000000003</v>
      </c>
      <c r="K8" s="333">
        <v>29.209</v>
      </c>
      <c r="L8" s="328">
        <v>13.76</v>
      </c>
      <c r="M8" s="337">
        <v>15.933</v>
      </c>
      <c r="N8" s="276">
        <f>SUM(B8:M8)</f>
        <v>329.48699999999997</v>
      </c>
    </row>
    <row r="9" spans="1:20">
      <c r="A9" s="71" t="s">
        <v>40</v>
      </c>
      <c r="B9" s="345">
        <v>1529.136</v>
      </c>
      <c r="C9" s="328">
        <v>1220.922</v>
      </c>
      <c r="D9" s="337">
        <v>1050.7940000000001</v>
      </c>
      <c r="E9" s="333">
        <v>1048.4829999999999</v>
      </c>
      <c r="F9" s="328">
        <v>1033.0719999999999</v>
      </c>
      <c r="G9" s="337">
        <v>819.91700000000003</v>
      </c>
      <c r="H9" s="333">
        <v>938.69100000000003</v>
      </c>
      <c r="I9" s="328">
        <v>864.25400000000002</v>
      </c>
      <c r="J9" s="337">
        <v>865.54300000000001</v>
      </c>
      <c r="K9" s="333">
        <v>1280.259</v>
      </c>
      <c r="L9" s="328">
        <v>1137.7349999999999</v>
      </c>
      <c r="M9" s="337">
        <v>1523.4010000000001</v>
      </c>
      <c r="N9" s="276">
        <f>SUM(B9:M9)</f>
        <v>13312.207</v>
      </c>
    </row>
    <row r="10" spans="1:20" ht="12.75" customHeight="1">
      <c r="A10" s="563" t="s">
        <v>97</v>
      </c>
      <c r="B10" s="481">
        <f>SUM(B11:D11)</f>
        <v>-17590.438999999998</v>
      </c>
      <c r="C10" s="482"/>
      <c r="D10" s="483"/>
      <c r="E10" s="481">
        <f>SUM(E11:G11)</f>
        <v>-13186.255999999999</v>
      </c>
      <c r="F10" s="482"/>
      <c r="G10" s="483"/>
      <c r="H10" s="481">
        <f>SUM(H11:J11)</f>
        <v>-14355.027</v>
      </c>
      <c r="I10" s="482"/>
      <c r="J10" s="483"/>
      <c r="K10" s="481">
        <f>SUM(K11:M11)</f>
        <v>-17415.987999999998</v>
      </c>
      <c r="L10" s="482"/>
      <c r="M10" s="483"/>
      <c r="N10" s="567">
        <f>SUM(N12:N17)</f>
        <v>-62547.71</v>
      </c>
    </row>
    <row r="11" spans="1:20">
      <c r="A11" s="564"/>
      <c r="B11" s="221">
        <f>SUM(B12:B17)</f>
        <v>-6636.2860000000001</v>
      </c>
      <c r="C11" s="217">
        <f t="shared" ref="C11:M11" si="1">SUM(C12:C17)</f>
        <v>-5670.3130000000001</v>
      </c>
      <c r="D11" s="220">
        <f t="shared" si="1"/>
        <v>-5283.84</v>
      </c>
      <c r="E11" s="221">
        <f t="shared" si="1"/>
        <v>-4856.9179999999997</v>
      </c>
      <c r="F11" s="217">
        <f t="shared" si="1"/>
        <v>-4094.8609999999999</v>
      </c>
      <c r="G11" s="220">
        <f t="shared" si="1"/>
        <v>-4234.4770000000008</v>
      </c>
      <c r="H11" s="221">
        <f t="shared" si="1"/>
        <v>-4733.2510000000002</v>
      </c>
      <c r="I11" s="217">
        <f t="shared" si="1"/>
        <v>-4946.4639999999999</v>
      </c>
      <c r="J11" s="220">
        <f t="shared" si="1"/>
        <v>-4675.3119999999999</v>
      </c>
      <c r="K11" s="221">
        <f t="shared" si="1"/>
        <v>-5799.96</v>
      </c>
      <c r="L11" s="217">
        <f t="shared" si="1"/>
        <v>-5592.8339999999998</v>
      </c>
      <c r="M11" s="220">
        <f t="shared" si="1"/>
        <v>-6023.1939999999995</v>
      </c>
      <c r="N11" s="568"/>
    </row>
    <row r="12" spans="1:20">
      <c r="A12" s="71" t="s">
        <v>38</v>
      </c>
      <c r="B12" s="345">
        <v>-3612.78</v>
      </c>
      <c r="C12" s="328">
        <v>-3323.2159999999999</v>
      </c>
      <c r="D12" s="337">
        <v>-3407.2139999999999</v>
      </c>
      <c r="E12" s="333">
        <v>-3028.567</v>
      </c>
      <c r="F12" s="328">
        <v>-2969.2939999999999</v>
      </c>
      <c r="G12" s="337">
        <v>-3023.0250000000001</v>
      </c>
      <c r="H12" s="333">
        <v>-2839.462</v>
      </c>
      <c r="I12" s="328">
        <v>-3041.61</v>
      </c>
      <c r="J12" s="337">
        <v>-2739.636</v>
      </c>
      <c r="K12" s="333">
        <v>-3064.9209999999998</v>
      </c>
      <c r="L12" s="328">
        <v>-3299.1750000000002</v>
      </c>
      <c r="M12" s="337">
        <v>-3324.806</v>
      </c>
      <c r="N12" s="276">
        <f t="shared" ref="N12:N17" si="2">SUM(B12:M12)</f>
        <v>-37673.705999999991</v>
      </c>
    </row>
    <row r="13" spans="1:20">
      <c r="A13" s="71" t="s">
        <v>39</v>
      </c>
      <c r="B13" s="345">
        <v>-2818.14</v>
      </c>
      <c r="C13" s="328">
        <v>-2175.3389999999999</v>
      </c>
      <c r="D13" s="337">
        <v>-1681.854</v>
      </c>
      <c r="E13" s="333">
        <v>-1643.5219999999999</v>
      </c>
      <c r="F13" s="328">
        <v>-944.23599999999999</v>
      </c>
      <c r="G13" s="337">
        <v>-1075.3240000000001</v>
      </c>
      <c r="H13" s="333">
        <v>-1700.8510000000001</v>
      </c>
      <c r="I13" s="328">
        <v>-1706.835</v>
      </c>
      <c r="J13" s="337">
        <v>-1722.0170000000001</v>
      </c>
      <c r="K13" s="333">
        <v>-2501.2779999999998</v>
      </c>
      <c r="L13" s="328">
        <v>-2076.127</v>
      </c>
      <c r="M13" s="337">
        <v>-2456.9859999999999</v>
      </c>
      <c r="N13" s="276">
        <f t="shared" si="2"/>
        <v>-22502.509000000002</v>
      </c>
    </row>
    <row r="14" spans="1:20">
      <c r="A14" s="71" t="s">
        <v>41</v>
      </c>
      <c r="B14" s="345">
        <v>0</v>
      </c>
      <c r="C14" s="328">
        <v>0</v>
      </c>
      <c r="D14" s="337">
        <v>0</v>
      </c>
      <c r="E14" s="333">
        <v>0</v>
      </c>
      <c r="F14" s="328">
        <v>0</v>
      </c>
      <c r="G14" s="337">
        <v>0</v>
      </c>
      <c r="H14" s="333">
        <v>0</v>
      </c>
      <c r="I14" s="328">
        <v>0</v>
      </c>
      <c r="J14" s="337">
        <v>0</v>
      </c>
      <c r="K14" s="333">
        <v>0</v>
      </c>
      <c r="L14" s="328">
        <v>0</v>
      </c>
      <c r="M14" s="337">
        <v>0</v>
      </c>
      <c r="N14" s="276">
        <f t="shared" si="2"/>
        <v>0</v>
      </c>
    </row>
    <row r="15" spans="1:20">
      <c r="A15" s="71" t="s">
        <v>31</v>
      </c>
      <c r="B15" s="345">
        <v>-107.535</v>
      </c>
      <c r="C15" s="328">
        <v>-80.343999999999994</v>
      </c>
      <c r="D15" s="337">
        <v>-96.837999999999994</v>
      </c>
      <c r="E15" s="333">
        <v>-102.036</v>
      </c>
      <c r="F15" s="328">
        <v>-113.361</v>
      </c>
      <c r="G15" s="337">
        <v>-67.308000000000007</v>
      </c>
      <c r="H15" s="333">
        <v>-101.962</v>
      </c>
      <c r="I15" s="328">
        <v>-121.157</v>
      </c>
      <c r="J15" s="337">
        <v>-135.78100000000001</v>
      </c>
      <c r="K15" s="333">
        <v>-132.78100000000001</v>
      </c>
      <c r="L15" s="328">
        <v>-125.477</v>
      </c>
      <c r="M15" s="337">
        <v>-127.941</v>
      </c>
      <c r="N15" s="276">
        <f t="shared" si="2"/>
        <v>-1312.5210000000002</v>
      </c>
    </row>
    <row r="16" spans="1:20">
      <c r="A16" s="71" t="s">
        <v>207</v>
      </c>
      <c r="B16" s="345">
        <v>-14.143000000000001</v>
      </c>
      <c r="C16" s="328">
        <v>-15.414999999999999</v>
      </c>
      <c r="D16" s="337">
        <v>-26.838000000000001</v>
      </c>
      <c r="E16" s="333">
        <v>-29.012</v>
      </c>
      <c r="F16" s="328">
        <v>-22.981000000000002</v>
      </c>
      <c r="G16" s="337">
        <v>-16.434000000000001</v>
      </c>
      <c r="H16" s="333">
        <v>-20.187999999999999</v>
      </c>
      <c r="I16" s="328">
        <v>-15.159000000000001</v>
      </c>
      <c r="J16" s="337">
        <v>-23.898</v>
      </c>
      <c r="K16" s="333">
        <v>-15.917</v>
      </c>
      <c r="L16" s="328">
        <v>-15.037000000000001</v>
      </c>
      <c r="M16" s="337">
        <v>-19.689</v>
      </c>
      <c r="N16" s="276">
        <f t="shared" si="2"/>
        <v>-234.71099999999998</v>
      </c>
    </row>
    <row r="17" spans="1:14">
      <c r="A17" s="423" t="s">
        <v>93</v>
      </c>
      <c r="B17" s="346">
        <v>-83.688000000000002</v>
      </c>
      <c r="C17" s="331">
        <v>-75.998999999999995</v>
      </c>
      <c r="D17" s="340">
        <v>-71.096000000000004</v>
      </c>
      <c r="E17" s="336">
        <v>-53.780999999999999</v>
      </c>
      <c r="F17" s="331">
        <v>-44.988999999999997</v>
      </c>
      <c r="G17" s="340">
        <v>-52.386000000000003</v>
      </c>
      <c r="H17" s="336">
        <v>-70.787999999999997</v>
      </c>
      <c r="I17" s="331">
        <v>-61.703000000000003</v>
      </c>
      <c r="J17" s="340">
        <v>-53.98</v>
      </c>
      <c r="K17" s="336">
        <v>-85.063000000000002</v>
      </c>
      <c r="L17" s="331">
        <v>-77.018000000000001</v>
      </c>
      <c r="M17" s="340">
        <v>-93.772000000000006</v>
      </c>
      <c r="N17" s="278">
        <f t="shared" si="2"/>
        <v>-824.26300000000015</v>
      </c>
    </row>
    <row r="18" spans="1:14">
      <c r="B18" s="21"/>
      <c r="N18" s="341" t="s">
        <v>276</v>
      </c>
    </row>
    <row r="19" spans="1:14" ht="11.25" customHeight="1">
      <c r="B19" s="21"/>
      <c r="N19" s="16"/>
    </row>
    <row r="20" spans="1:14" ht="11.25" customHeight="1">
      <c r="B20" s="21"/>
      <c r="N20" s="16"/>
    </row>
    <row r="21" spans="1:14">
      <c r="A21" s="494" t="str">
        <f>'3.1'!A4</f>
        <v>2023</v>
      </c>
      <c r="B21" s="569" t="s">
        <v>180</v>
      </c>
      <c r="C21" s="565"/>
      <c r="D21" s="570"/>
      <c r="E21" s="569" t="s">
        <v>182</v>
      </c>
      <c r="F21" s="565"/>
      <c r="G21" s="570"/>
      <c r="H21" s="569" t="s">
        <v>183</v>
      </c>
      <c r="I21" s="565"/>
      <c r="J21" s="570"/>
      <c r="K21" s="569" t="s">
        <v>184</v>
      </c>
      <c r="L21" s="565"/>
      <c r="M21" s="570"/>
      <c r="N21" s="565" t="s">
        <v>53</v>
      </c>
    </row>
    <row r="22" spans="1:14">
      <c r="A22" s="571"/>
      <c r="B22" s="431" t="s">
        <v>60</v>
      </c>
      <c r="C22" s="432" t="s">
        <v>61</v>
      </c>
      <c r="D22" s="433" t="s">
        <v>62</v>
      </c>
      <c r="E22" s="431" t="s">
        <v>63</v>
      </c>
      <c r="F22" s="432" t="s">
        <v>64</v>
      </c>
      <c r="G22" s="433" t="s">
        <v>65</v>
      </c>
      <c r="H22" s="431" t="s">
        <v>66</v>
      </c>
      <c r="I22" s="432" t="s">
        <v>67</v>
      </c>
      <c r="J22" s="433" t="s">
        <v>68</v>
      </c>
      <c r="K22" s="431" t="s">
        <v>69</v>
      </c>
      <c r="L22" s="432" t="s">
        <v>70</v>
      </c>
      <c r="M22" s="433" t="s">
        <v>71</v>
      </c>
      <c r="N22" s="562" t="s">
        <v>53</v>
      </c>
    </row>
    <row r="23" spans="1:14" ht="12.75" customHeight="1">
      <c r="A23" s="563" t="s">
        <v>98</v>
      </c>
      <c r="B23" s="481">
        <f>SUM(B24:D24)</f>
        <v>16878.087053000003</v>
      </c>
      <c r="C23" s="482"/>
      <c r="D23" s="483"/>
      <c r="E23" s="481">
        <f>SUM(E24:G24)</f>
        <v>14297.590339999999</v>
      </c>
      <c r="F23" s="482"/>
      <c r="G23" s="483"/>
      <c r="H23" s="481">
        <f>SUM(H24:J24)</f>
        <v>13596.451106999997</v>
      </c>
      <c r="I23" s="482"/>
      <c r="J23" s="483"/>
      <c r="K23" s="481">
        <f>SUM(K24:M24)</f>
        <v>15869.20319999992</v>
      </c>
      <c r="L23" s="482"/>
      <c r="M23" s="483"/>
      <c r="N23" s="567">
        <f>SUM(N25:N29)</f>
        <v>60641.331699999922</v>
      </c>
    </row>
    <row r="24" spans="1:14">
      <c r="A24" s="564"/>
      <c r="B24" s="221">
        <f>SUM(B25:B29)</f>
        <v>5856.2644140000002</v>
      </c>
      <c r="C24" s="217">
        <f t="shared" ref="C24:M24" si="3">SUM(C25:C29)</f>
        <v>5450.2075340000001</v>
      </c>
      <c r="D24" s="220">
        <f t="shared" si="3"/>
        <v>5571.6151050000008</v>
      </c>
      <c r="E24" s="221">
        <f t="shared" si="3"/>
        <v>4990.0526829999999</v>
      </c>
      <c r="F24" s="217">
        <f t="shared" si="3"/>
        <v>4704.6235299999998</v>
      </c>
      <c r="G24" s="220">
        <f t="shared" si="3"/>
        <v>4602.914127</v>
      </c>
      <c r="H24" s="221">
        <f t="shared" si="3"/>
        <v>4473.4324400000005</v>
      </c>
      <c r="I24" s="217">
        <f t="shared" si="3"/>
        <v>4632.9337299999988</v>
      </c>
      <c r="J24" s="220">
        <f t="shared" si="3"/>
        <v>4490.0849369999987</v>
      </c>
      <c r="K24" s="221">
        <f t="shared" si="3"/>
        <v>4950.6475327647258</v>
      </c>
      <c r="L24" s="217">
        <f t="shared" si="3"/>
        <v>5381.5313262352338</v>
      </c>
      <c r="M24" s="220">
        <f t="shared" si="3"/>
        <v>5537.0243409999603</v>
      </c>
      <c r="N24" s="568">
        <f>SUM(N25:N29)</f>
        <v>60641.331699999922</v>
      </c>
    </row>
    <row r="25" spans="1:14">
      <c r="A25" s="71" t="s">
        <v>23</v>
      </c>
      <c r="B25" s="347">
        <v>3612.7797620000001</v>
      </c>
      <c r="C25" s="343">
        <v>3323.2159080000001</v>
      </c>
      <c r="D25" s="348">
        <v>3407.2142470000003</v>
      </c>
      <c r="E25" s="347">
        <v>3028.5668630000005</v>
      </c>
      <c r="F25" s="343">
        <v>2969.2937420000003</v>
      </c>
      <c r="G25" s="348">
        <v>3023.0252999999998</v>
      </c>
      <c r="H25" s="347">
        <v>2839.4621280000001</v>
      </c>
      <c r="I25" s="343">
        <v>3041.6098359999996</v>
      </c>
      <c r="J25" s="348">
        <v>2739.6355679999992</v>
      </c>
      <c r="K25" s="347">
        <v>3064.9206539999996</v>
      </c>
      <c r="L25" s="343">
        <v>3299.1754159999996</v>
      </c>
      <c r="M25" s="348">
        <v>3324.8056879999999</v>
      </c>
      <c r="N25" s="276">
        <f>SUM(B25:M25)</f>
        <v>37673.705111999996</v>
      </c>
    </row>
    <row r="26" spans="1:14">
      <c r="A26" s="71" t="s">
        <v>24</v>
      </c>
      <c r="B26" s="347">
        <v>606.46849099999997</v>
      </c>
      <c r="C26" s="343">
        <v>571.83064200000001</v>
      </c>
      <c r="D26" s="348">
        <v>540.39821100000006</v>
      </c>
      <c r="E26" s="347">
        <v>452.08581700000002</v>
      </c>
      <c r="F26" s="343">
        <v>437.35184499999997</v>
      </c>
      <c r="G26" s="348">
        <v>451.00326900000005</v>
      </c>
      <c r="H26" s="347">
        <v>465.24144699999999</v>
      </c>
      <c r="I26" s="343">
        <v>449.93365600000004</v>
      </c>
      <c r="J26" s="348">
        <v>446.67138200000005</v>
      </c>
      <c r="K26" s="347">
        <v>487.31178399999999</v>
      </c>
      <c r="L26" s="343">
        <v>555.7696729999999</v>
      </c>
      <c r="M26" s="348">
        <v>566.81081299999994</v>
      </c>
      <c r="N26" s="276">
        <f>SUM(B26:M26)</f>
        <v>6030.8770300000006</v>
      </c>
    </row>
    <row r="27" spans="1:14">
      <c r="A27" s="71" t="s">
        <v>25</v>
      </c>
      <c r="B27" s="347">
        <v>1339.2010510000002</v>
      </c>
      <c r="C27" s="343">
        <v>1306.8609669999998</v>
      </c>
      <c r="D27" s="348">
        <v>1392.9155190000001</v>
      </c>
      <c r="E27" s="347">
        <v>1298.2550399999998</v>
      </c>
      <c r="F27" s="343">
        <v>1167.190519</v>
      </c>
      <c r="G27" s="348">
        <v>1026.0706580000001</v>
      </c>
      <c r="H27" s="347">
        <v>989.95047100000011</v>
      </c>
      <c r="I27" s="343">
        <v>999.81886299999996</v>
      </c>
      <c r="J27" s="348">
        <v>1097.9761130000002</v>
      </c>
      <c r="K27" s="347">
        <v>1189.5400781821229</v>
      </c>
      <c r="L27" s="343">
        <v>1297.239428681014</v>
      </c>
      <c r="M27" s="348">
        <v>1444.3839711367841</v>
      </c>
      <c r="N27" s="276">
        <f>SUM(B27:M27)</f>
        <v>14549.402678999921</v>
      </c>
    </row>
    <row r="28" spans="1:14">
      <c r="A28" s="71" t="s">
        <v>26</v>
      </c>
      <c r="B28" s="347">
        <v>253.83223900000002</v>
      </c>
      <c r="C28" s="343">
        <v>221.887182</v>
      </c>
      <c r="D28" s="348">
        <v>230.89178899999999</v>
      </c>
      <c r="E28" s="347">
        <v>211.03556899999998</v>
      </c>
      <c r="F28" s="343">
        <v>130.62780899999998</v>
      </c>
      <c r="G28" s="348">
        <v>102.678217</v>
      </c>
      <c r="H28" s="347">
        <v>177.29675000000003</v>
      </c>
      <c r="I28" s="343">
        <v>141.49066900000003</v>
      </c>
      <c r="J28" s="348">
        <v>205.27674099999999</v>
      </c>
      <c r="K28" s="347">
        <v>208.78199258260329</v>
      </c>
      <c r="L28" s="343">
        <v>210.2305615542212</v>
      </c>
      <c r="M28" s="348">
        <v>186.16258786317553</v>
      </c>
      <c r="N28" s="276">
        <f>SUM(B28:M28)</f>
        <v>2280.1921069999999</v>
      </c>
    </row>
    <row r="29" spans="1:14">
      <c r="A29" s="71" t="s">
        <v>40</v>
      </c>
      <c r="B29" s="347">
        <v>43.982870999999996</v>
      </c>
      <c r="C29" s="343">
        <v>26.412834999999998</v>
      </c>
      <c r="D29" s="348">
        <v>0.19533899999999998</v>
      </c>
      <c r="E29" s="347">
        <v>0.10939399999999999</v>
      </c>
      <c r="F29" s="343">
        <v>0.15961499999999998</v>
      </c>
      <c r="G29" s="348">
        <v>0.136683</v>
      </c>
      <c r="H29" s="347">
        <v>1.481644</v>
      </c>
      <c r="I29" s="343">
        <v>8.0705999999999986E-2</v>
      </c>
      <c r="J29" s="348">
        <v>0.52513299999999996</v>
      </c>
      <c r="K29" s="347">
        <v>9.3023999999999996E-2</v>
      </c>
      <c r="L29" s="343">
        <v>19.116246999999998</v>
      </c>
      <c r="M29" s="348">
        <v>14.861281000000002</v>
      </c>
      <c r="N29" s="276">
        <f>SUM(B29:M29)</f>
        <v>107.15477200000001</v>
      </c>
    </row>
    <row r="30" spans="1:14" ht="12.75" customHeight="1">
      <c r="A30" s="563" t="s">
        <v>99</v>
      </c>
      <c r="B30" s="481">
        <f>SUM(B31:D31)</f>
        <v>-16878.087052999999</v>
      </c>
      <c r="C30" s="482"/>
      <c r="D30" s="483"/>
      <c r="E30" s="481">
        <f>SUM(E31:G31)</f>
        <v>-14297.589964999999</v>
      </c>
      <c r="F30" s="482"/>
      <c r="G30" s="483"/>
      <c r="H30" s="481">
        <f>SUM(H31:J31)</f>
        <v>-13596.451110499998</v>
      </c>
      <c r="I30" s="482"/>
      <c r="J30" s="483"/>
      <c r="K30" s="481">
        <f>SUM(K31:M31)</f>
        <v>-15869.203200000011</v>
      </c>
      <c r="L30" s="482"/>
      <c r="M30" s="483"/>
      <c r="N30" s="567">
        <f>SUM(N32:N43)</f>
        <v>-60641.331328500004</v>
      </c>
    </row>
    <row r="31" spans="1:14">
      <c r="A31" s="564"/>
      <c r="B31" s="221">
        <f>SUM(B32:B43)</f>
        <v>-5856.2644139999993</v>
      </c>
      <c r="C31" s="217">
        <f t="shared" ref="C31:M31" si="4">SUM(C32:C43)</f>
        <v>-5450.207534000001</v>
      </c>
      <c r="D31" s="220">
        <f t="shared" si="4"/>
        <v>-5571.6151049999999</v>
      </c>
      <c r="E31" s="221">
        <f t="shared" si="4"/>
        <v>-4990.052682999999</v>
      </c>
      <c r="F31" s="217">
        <f t="shared" si="4"/>
        <v>-4704.6231550000002</v>
      </c>
      <c r="G31" s="220">
        <f t="shared" si="4"/>
        <v>-4602.9141270000009</v>
      </c>
      <c r="H31" s="221">
        <f t="shared" si="4"/>
        <v>-4473.4324434999999</v>
      </c>
      <c r="I31" s="217">
        <f t="shared" si="4"/>
        <v>-4632.9337300000007</v>
      </c>
      <c r="J31" s="220">
        <f t="shared" si="4"/>
        <v>-4490.0849369999987</v>
      </c>
      <c r="K31" s="221">
        <f t="shared" si="4"/>
        <v>-4950.6475329999994</v>
      </c>
      <c r="L31" s="217">
        <f t="shared" si="4"/>
        <v>-5381.5313259999939</v>
      </c>
      <c r="M31" s="220">
        <f t="shared" si="4"/>
        <v>-5537.0243410000185</v>
      </c>
      <c r="N31" s="568"/>
    </row>
    <row r="32" spans="1:14" ht="12" customHeight="1">
      <c r="A32" s="71" t="s">
        <v>27</v>
      </c>
      <c r="B32" s="347">
        <v>-28.307262999999999</v>
      </c>
      <c r="C32" s="343">
        <v>-24.446172000000001</v>
      </c>
      <c r="D32" s="348">
        <v>-22.202071</v>
      </c>
      <c r="E32" s="347">
        <v>-41.929220999999998</v>
      </c>
      <c r="F32" s="343">
        <v>-23.595849999999999</v>
      </c>
      <c r="G32" s="348">
        <v>-26.131304999999962</v>
      </c>
      <c r="H32" s="347">
        <v>-27.565976000000003</v>
      </c>
      <c r="I32" s="343">
        <v>-28.714673000000001</v>
      </c>
      <c r="J32" s="348">
        <v>-47.693581999999999</v>
      </c>
      <c r="K32" s="347">
        <v>-29.208664999999996</v>
      </c>
      <c r="L32" s="343">
        <v>-13.759803</v>
      </c>
      <c r="M32" s="348">
        <v>-15.933455000000011</v>
      </c>
      <c r="N32" s="276">
        <f t="shared" ref="N32:N43" si="5">SUM(B32:M32)</f>
        <v>-329.48803599999997</v>
      </c>
    </row>
    <row r="33" spans="1:14">
      <c r="A33" s="71" t="s">
        <v>28</v>
      </c>
      <c r="B33" s="347">
        <v>-606.46849800000007</v>
      </c>
      <c r="C33" s="343">
        <v>-571.83063500000003</v>
      </c>
      <c r="D33" s="348">
        <v>-540.39821800000004</v>
      </c>
      <c r="E33" s="347">
        <v>-452.08581699999991</v>
      </c>
      <c r="F33" s="343">
        <v>-437.35184499999997</v>
      </c>
      <c r="G33" s="348">
        <v>-451.00326899999999</v>
      </c>
      <c r="H33" s="347">
        <v>-465.24144700000005</v>
      </c>
      <c r="I33" s="343">
        <v>-449.93365600000004</v>
      </c>
      <c r="J33" s="348">
        <v>-446.67138199999999</v>
      </c>
      <c r="K33" s="347">
        <v>-487.31178399999999</v>
      </c>
      <c r="L33" s="343">
        <v>-555.7696729999999</v>
      </c>
      <c r="M33" s="348">
        <v>-566.81081300000005</v>
      </c>
      <c r="N33" s="276">
        <f t="shared" si="5"/>
        <v>-6030.8770369999993</v>
      </c>
    </row>
    <row r="34" spans="1:14">
      <c r="A34" s="71" t="s">
        <v>39</v>
      </c>
      <c r="B34" s="347">
        <v>-1.0468060000000001</v>
      </c>
      <c r="C34" s="343">
        <v>-2.2802389999999999</v>
      </c>
      <c r="D34" s="348">
        <v>-0.100428</v>
      </c>
      <c r="E34" s="347">
        <v>-6.2550890000000008</v>
      </c>
      <c r="F34" s="343">
        <v>-12.123691999999998</v>
      </c>
      <c r="G34" s="348">
        <v>-20.022332000000002</v>
      </c>
      <c r="H34" s="347">
        <v>-22.829563</v>
      </c>
      <c r="I34" s="343">
        <v>-56.315642999999994</v>
      </c>
      <c r="J34" s="348">
        <v>-6.2412789999999996</v>
      </c>
      <c r="K34" s="347">
        <v>-5.1670800000000012</v>
      </c>
      <c r="L34" s="343">
        <v>-5.2287029999999994</v>
      </c>
      <c r="M34" s="348">
        <v>-7.9711170000000005</v>
      </c>
      <c r="N34" s="276">
        <f t="shared" si="5"/>
        <v>-145.58197100000001</v>
      </c>
    </row>
    <row r="35" spans="1:14">
      <c r="A35" s="71" t="s">
        <v>29</v>
      </c>
      <c r="B35" s="347">
        <v>-601.75876300000004</v>
      </c>
      <c r="C35" s="343">
        <v>-575.10934599999996</v>
      </c>
      <c r="D35" s="348">
        <v>-614.18053399999997</v>
      </c>
      <c r="E35" s="347">
        <v>-587.793409</v>
      </c>
      <c r="F35" s="343">
        <v>-597.52057500000012</v>
      </c>
      <c r="G35" s="348">
        <v>-626.7365870000001</v>
      </c>
      <c r="H35" s="347">
        <v>-578.13542999999993</v>
      </c>
      <c r="I35" s="343">
        <v>-585.33299900000009</v>
      </c>
      <c r="J35" s="348">
        <v>-575.13883599999997</v>
      </c>
      <c r="K35" s="347">
        <v>-600.65459802790826</v>
      </c>
      <c r="L35" s="343">
        <v>-575.79353197209116</v>
      </c>
      <c r="M35" s="348">
        <v>-524.51979399999971</v>
      </c>
      <c r="N35" s="276">
        <f t="shared" si="5"/>
        <v>-7042.6744029999991</v>
      </c>
    </row>
    <row r="36" spans="1:14">
      <c r="A36" s="71" t="s">
        <v>30</v>
      </c>
      <c r="B36" s="347">
        <v>-284.89665300000007</v>
      </c>
      <c r="C36" s="343">
        <v>-259.26116899999988</v>
      </c>
      <c r="D36" s="348">
        <v>-286.19448700000004</v>
      </c>
      <c r="E36" s="347">
        <v>-251.58779300000012</v>
      </c>
      <c r="F36" s="343">
        <v>-261.18710500000009</v>
      </c>
      <c r="G36" s="348">
        <v>-293.79868699999997</v>
      </c>
      <c r="H36" s="347">
        <v>-297.05539799999997</v>
      </c>
      <c r="I36" s="343">
        <v>-302.54544599999997</v>
      </c>
      <c r="J36" s="348">
        <v>-298.75615400000004</v>
      </c>
      <c r="K36" s="347">
        <v>-331.84795192197197</v>
      </c>
      <c r="L36" s="343">
        <v>-414.531728078024</v>
      </c>
      <c r="M36" s="348">
        <v>-341.28799099999901</v>
      </c>
      <c r="N36" s="276">
        <f t="shared" si="5"/>
        <v>-3622.9505629999949</v>
      </c>
    </row>
    <row r="37" spans="1:14">
      <c r="A37" s="71" t="s">
        <v>31</v>
      </c>
      <c r="B37" s="347">
        <v>-6.5516529999999999</v>
      </c>
      <c r="C37" s="343">
        <v>-5.1254629999999999</v>
      </c>
      <c r="D37" s="348">
        <v>-6.7173729999999994</v>
      </c>
      <c r="E37" s="347">
        <v>-6.5353199999999996</v>
      </c>
      <c r="F37" s="343">
        <v>-6.8779750000000002</v>
      </c>
      <c r="G37" s="348">
        <v>-7.2272610000000004</v>
      </c>
      <c r="H37" s="347">
        <v>-6.4338010000000008</v>
      </c>
      <c r="I37" s="343">
        <v>-6.2755529999999995</v>
      </c>
      <c r="J37" s="348">
        <v>-5.5245009999999999</v>
      </c>
      <c r="K37" s="347">
        <v>-0.247031</v>
      </c>
      <c r="L37" s="343">
        <v>-4.5553350000000004</v>
      </c>
      <c r="M37" s="348">
        <v>-7.1830280000000002</v>
      </c>
      <c r="N37" s="276">
        <f t="shared" si="5"/>
        <v>-69.254294000000002</v>
      </c>
    </row>
    <row r="38" spans="1:14">
      <c r="A38" s="71" t="s">
        <v>32</v>
      </c>
      <c r="B38" s="347">
        <v>-115.03280399999998</v>
      </c>
      <c r="C38" s="343">
        <v>-111.36353199999999</v>
      </c>
      <c r="D38" s="348">
        <v>-134.40468099999998</v>
      </c>
      <c r="E38" s="347">
        <v>-125.91285900000001</v>
      </c>
      <c r="F38" s="343">
        <v>-121.295034</v>
      </c>
      <c r="G38" s="348">
        <v>-117.995631</v>
      </c>
      <c r="H38" s="347">
        <v>-103.04680950000001</v>
      </c>
      <c r="I38" s="343">
        <v>-96.604110000000006</v>
      </c>
      <c r="J38" s="348">
        <v>-106.94543400000001</v>
      </c>
      <c r="K38" s="347">
        <v>-97.796498918200896</v>
      </c>
      <c r="L38" s="343">
        <v>-91.233545081799221</v>
      </c>
      <c r="M38" s="348">
        <v>-81.274969000000013</v>
      </c>
      <c r="N38" s="276">
        <f t="shared" si="5"/>
        <v>-1302.9059075000005</v>
      </c>
    </row>
    <row r="39" spans="1:14">
      <c r="A39" s="71" t="s">
        <v>33</v>
      </c>
      <c r="B39" s="347">
        <v>-1576.1718960000001</v>
      </c>
      <c r="C39" s="343">
        <v>-1466.1219209999999</v>
      </c>
      <c r="D39" s="348">
        <v>-1592.9716539999999</v>
      </c>
      <c r="E39" s="347">
        <v>-1416.3034069999999</v>
      </c>
      <c r="F39" s="343">
        <v>-1482.6509360000002</v>
      </c>
      <c r="G39" s="348">
        <v>-1489.3716429999999</v>
      </c>
      <c r="H39" s="347">
        <v>-1368.1054849999998</v>
      </c>
      <c r="I39" s="343">
        <v>-1461.521874</v>
      </c>
      <c r="J39" s="348">
        <v>-1428.2512250000002</v>
      </c>
      <c r="K39" s="347">
        <v>-1502.9606960679021</v>
      </c>
      <c r="L39" s="343">
        <v>-1442.5064049321093</v>
      </c>
      <c r="M39" s="348">
        <v>-1287.5089320000009</v>
      </c>
      <c r="N39" s="276">
        <f t="shared" si="5"/>
        <v>-17514.446074000014</v>
      </c>
    </row>
    <row r="40" spans="1:14">
      <c r="A40" s="71" t="s">
        <v>34</v>
      </c>
      <c r="B40" s="347">
        <v>-759.62346595218889</v>
      </c>
      <c r="C40" s="343">
        <v>-696.53910118608508</v>
      </c>
      <c r="D40" s="348">
        <v>-706.75104158954014</v>
      </c>
      <c r="E40" s="347">
        <v>-595.10819853034502</v>
      </c>
      <c r="F40" s="343">
        <v>-544.96299137990809</v>
      </c>
      <c r="G40" s="348">
        <v>-507.09262682424497</v>
      </c>
      <c r="H40" s="347">
        <v>-505.09261400000008</v>
      </c>
      <c r="I40" s="343">
        <v>-535.55637593201004</v>
      </c>
      <c r="J40" s="348">
        <v>-518.52254858660604</v>
      </c>
      <c r="K40" s="347">
        <v>-596.05113630638198</v>
      </c>
      <c r="L40" s="343">
        <v>-688.1133911160041</v>
      </c>
      <c r="M40" s="348">
        <v>-713.42659342211698</v>
      </c>
      <c r="N40" s="276">
        <f t="shared" si="5"/>
        <v>-7366.8400848254305</v>
      </c>
    </row>
    <row r="41" spans="1:14">
      <c r="A41" s="71" t="s">
        <v>35</v>
      </c>
      <c r="B41" s="347">
        <v>-1654.2179690478099</v>
      </c>
      <c r="C41" s="343">
        <v>-1530.9425458139151</v>
      </c>
      <c r="D41" s="348">
        <v>-1457.5124094104599</v>
      </c>
      <c r="E41" s="347">
        <v>-1318.8806724696549</v>
      </c>
      <c r="F41" s="343">
        <v>-1041.7677216200921</v>
      </c>
      <c r="G41" s="348">
        <v>-893.30278617575493</v>
      </c>
      <c r="H41" s="347">
        <v>-987.56540500000006</v>
      </c>
      <c r="I41" s="343">
        <v>-938.29422806799005</v>
      </c>
      <c r="J41" s="348">
        <v>-883.16330141339301</v>
      </c>
      <c r="K41" s="347">
        <v>-1108.2449927576349</v>
      </c>
      <c r="L41" s="343">
        <v>-1379.7427948199659</v>
      </c>
      <c r="M41" s="348">
        <v>-1775.053891577902</v>
      </c>
      <c r="N41" s="276">
        <f t="shared" si="5"/>
        <v>-14968.688718174571</v>
      </c>
    </row>
    <row r="42" spans="1:14">
      <c r="A42" s="71" t="s">
        <v>36</v>
      </c>
      <c r="B42" s="347">
        <v>-7.842098</v>
      </c>
      <c r="C42" s="343">
        <v>-7.3181000000000003</v>
      </c>
      <c r="D42" s="348">
        <v>-6.5380890000000003</v>
      </c>
      <c r="E42" s="347">
        <v>-5.2177470000000001</v>
      </c>
      <c r="F42" s="343">
        <v>-3.5128109999999997</v>
      </c>
      <c r="G42" s="348">
        <v>-2.860112</v>
      </c>
      <c r="H42" s="347">
        <v>-2.871521</v>
      </c>
      <c r="I42" s="343">
        <v>-2.9233100000000003</v>
      </c>
      <c r="J42" s="348">
        <v>-2.8591729999999997</v>
      </c>
      <c r="K42" s="347">
        <v>-3.861437</v>
      </c>
      <c r="L42" s="343">
        <v>-6.0303339999999999</v>
      </c>
      <c r="M42" s="348">
        <v>-7.6824200000000005</v>
      </c>
      <c r="N42" s="276">
        <f t="shared" si="5"/>
        <v>-59.517152000000003</v>
      </c>
    </row>
    <row r="43" spans="1:14">
      <c r="A43" s="423" t="s">
        <v>93</v>
      </c>
      <c r="B43" s="346">
        <v>-214.34654499999999</v>
      </c>
      <c r="C43" s="331">
        <v>-199.86930999999998</v>
      </c>
      <c r="D43" s="340">
        <v>-203.64411900000002</v>
      </c>
      <c r="E43" s="336">
        <v>-182.44315</v>
      </c>
      <c r="F43" s="331">
        <v>-171.77661900000001</v>
      </c>
      <c r="G43" s="340">
        <v>-167.37188699999999</v>
      </c>
      <c r="H43" s="336">
        <v>-109.48899399999999</v>
      </c>
      <c r="I43" s="331">
        <v>-168.91586199999998</v>
      </c>
      <c r="J43" s="340">
        <v>-170.31752099999997</v>
      </c>
      <c r="K43" s="336">
        <v>-187.29566199999999</v>
      </c>
      <c r="L43" s="331">
        <v>-204.26608199999998</v>
      </c>
      <c r="M43" s="340">
        <v>-208.37133700000001</v>
      </c>
      <c r="N43" s="278">
        <f t="shared" si="5"/>
        <v>-2188.1070880000002</v>
      </c>
    </row>
    <row r="44" spans="1:14">
      <c r="N44" s="341" t="s">
        <v>299</v>
      </c>
    </row>
  </sheetData>
  <mergeCells count="36">
    <mergeCell ref="A5:A6"/>
    <mergeCell ref="B3:D3"/>
    <mergeCell ref="E3:G3"/>
    <mergeCell ref="H3:J3"/>
    <mergeCell ref="K3:M3"/>
    <mergeCell ref="A3:A4"/>
    <mergeCell ref="N10:N11"/>
    <mergeCell ref="N3:N4"/>
    <mergeCell ref="N5:N6"/>
    <mergeCell ref="B5:D5"/>
    <mergeCell ref="E5:G5"/>
    <mergeCell ref="H5:J5"/>
    <mergeCell ref="K5:M5"/>
    <mergeCell ref="B10:D10"/>
    <mergeCell ref="A30:A31"/>
    <mergeCell ref="E10:G10"/>
    <mergeCell ref="H10:J10"/>
    <mergeCell ref="K10:M10"/>
    <mergeCell ref="A23:A24"/>
    <mergeCell ref="A21:A22"/>
    <mergeCell ref="A10:A11"/>
    <mergeCell ref="N30:N31"/>
    <mergeCell ref="N21:N22"/>
    <mergeCell ref="B23:D23"/>
    <mergeCell ref="E23:G23"/>
    <mergeCell ref="H23:J23"/>
    <mergeCell ref="K23:M23"/>
    <mergeCell ref="B21:D21"/>
    <mergeCell ref="E21:G21"/>
    <mergeCell ref="H21:J21"/>
    <mergeCell ref="K21:M21"/>
    <mergeCell ref="B30:D30"/>
    <mergeCell ref="E30:G30"/>
    <mergeCell ref="H30:J30"/>
    <mergeCell ref="K30:M30"/>
    <mergeCell ref="N23:N24"/>
  </mergeCells>
  <conditionalFormatting sqref="B5:D17 B23:D43">
    <cfRule type="expression" dxfId="19" priority="4">
      <formula>SEARCH($B$3,$N$1)</formula>
    </cfRule>
  </conditionalFormatting>
  <conditionalFormatting sqref="B5:G17 B23:G43">
    <cfRule type="expression" dxfId="18" priority="3">
      <formula>SEARCH($E$3,$N$1)</formula>
    </cfRule>
  </conditionalFormatting>
  <conditionalFormatting sqref="B5:J17 B23:J43">
    <cfRule type="expression" dxfId="17" priority="2">
      <formula>SEARCH($H$3,$N$1)</formula>
    </cfRule>
  </conditionalFormatting>
  <conditionalFormatting sqref="B5:M17 B23:M43">
    <cfRule type="expression" dxfId="16" priority="1">
      <formula>SEARCH($K$3,$N$1)</formula>
    </cfRule>
  </conditionalFormatting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List28"/>
  <dimension ref="A1:U39"/>
  <sheetViews>
    <sheetView showGridLines="0" zoomScaleNormal="100" workbookViewId="0"/>
  </sheetViews>
  <sheetFormatPr defaultColWidth="9.140625" defaultRowHeight="12"/>
  <cols>
    <col min="1" max="1" width="9.42578125" style="9" customWidth="1"/>
    <col min="2" max="2" width="13.42578125" style="9" customWidth="1"/>
    <col min="3" max="3" width="9" style="9" customWidth="1"/>
    <col min="4" max="4" width="13.42578125" style="9" customWidth="1"/>
    <col min="5" max="5" width="9" style="9" customWidth="1"/>
    <col min="6" max="6" width="13.42578125" style="9" customWidth="1"/>
    <col min="7" max="7" width="9" style="9" customWidth="1"/>
    <col min="8" max="8" width="13.42578125" style="9" customWidth="1"/>
    <col min="9" max="9" width="9" style="9" customWidth="1"/>
    <col min="10" max="10" width="13.42578125" style="9" customWidth="1"/>
    <col min="11" max="11" width="9" style="9" customWidth="1"/>
    <col min="12" max="12" width="13.42578125" style="9" customWidth="1"/>
    <col min="13" max="13" width="9" style="9" customWidth="1"/>
    <col min="14" max="26" width="9.140625" style="9" customWidth="1"/>
    <col min="27" max="16384" width="9.140625" style="9"/>
  </cols>
  <sheetData>
    <row r="1" spans="1:21" ht="20.25">
      <c r="A1" s="350" t="s">
        <v>390</v>
      </c>
      <c r="B1" s="68"/>
      <c r="C1" s="68"/>
      <c r="D1" s="68"/>
      <c r="E1" s="68"/>
      <c r="F1" s="68"/>
      <c r="G1" s="68"/>
      <c r="H1" s="68"/>
      <c r="I1" s="68"/>
      <c r="J1" s="68"/>
      <c r="K1" s="68"/>
      <c r="L1" s="68"/>
      <c r="M1" s="349" t="str">
        <f>'3.1'!N1</f>
        <v>IV. čtvrtletí 2023</v>
      </c>
      <c r="N1" s="68"/>
      <c r="O1" s="68"/>
    </row>
    <row r="2" spans="1:21" ht="18">
      <c r="A2" s="232" t="s">
        <v>391</v>
      </c>
      <c r="B2" s="68"/>
      <c r="C2" s="68"/>
      <c r="D2" s="68"/>
      <c r="E2" s="68"/>
      <c r="F2" s="68"/>
      <c r="G2" s="68"/>
      <c r="H2" s="68"/>
      <c r="I2" s="68"/>
      <c r="J2" s="68"/>
      <c r="K2" s="68"/>
      <c r="L2" s="68"/>
      <c r="N2" s="68"/>
      <c r="O2" s="68"/>
    </row>
    <row r="3" spans="1:21" ht="6" customHeight="1">
      <c r="A3" s="351"/>
      <c r="B3" s="68"/>
      <c r="C3" s="68"/>
      <c r="D3" s="68"/>
      <c r="E3" s="68"/>
      <c r="F3" s="68"/>
      <c r="G3" s="68"/>
      <c r="H3" s="68"/>
      <c r="I3" s="68"/>
      <c r="J3" s="68"/>
      <c r="K3" s="68"/>
      <c r="L3" s="68"/>
      <c r="M3" s="68"/>
      <c r="N3" s="68"/>
      <c r="O3" s="68"/>
    </row>
    <row r="4" spans="1:21">
      <c r="A4" s="437" t="str">
        <f>'3.1'!A4</f>
        <v>2023</v>
      </c>
      <c r="B4" s="577" t="s">
        <v>187</v>
      </c>
      <c r="C4" s="577"/>
      <c r="D4" s="577"/>
      <c r="E4" s="577"/>
      <c r="F4" s="577"/>
      <c r="G4" s="580"/>
      <c r="H4" s="577" t="s">
        <v>19</v>
      </c>
      <c r="I4" s="577"/>
      <c r="J4" s="577"/>
      <c r="K4" s="577"/>
      <c r="L4" s="577"/>
      <c r="M4" s="577"/>
      <c r="N4" s="24"/>
    </row>
    <row r="5" spans="1:21" ht="13.5" customHeight="1">
      <c r="A5" s="22"/>
      <c r="B5" s="578" t="s">
        <v>168</v>
      </c>
      <c r="C5" s="578"/>
      <c r="D5" s="578"/>
      <c r="E5" s="578"/>
      <c r="F5" s="578"/>
      <c r="G5" s="581"/>
      <c r="H5" s="578" t="s">
        <v>5</v>
      </c>
      <c r="I5" s="578"/>
      <c r="J5" s="578"/>
      <c r="K5" s="578"/>
      <c r="L5" s="578"/>
      <c r="M5" s="578"/>
      <c r="N5" s="72"/>
    </row>
    <row r="6" spans="1:21">
      <c r="A6" s="22"/>
      <c r="B6" s="579" t="s">
        <v>69</v>
      </c>
      <c r="C6" s="579"/>
      <c r="D6" s="579" t="s">
        <v>70</v>
      </c>
      <c r="E6" s="579"/>
      <c r="F6" s="579" t="s">
        <v>71</v>
      </c>
      <c r="G6" s="582"/>
      <c r="H6" s="583" t="s">
        <v>69</v>
      </c>
      <c r="I6" s="579"/>
      <c r="J6" s="579" t="s">
        <v>70</v>
      </c>
      <c r="K6" s="579"/>
      <c r="L6" s="579" t="s">
        <v>71</v>
      </c>
      <c r="M6" s="579"/>
      <c r="N6" s="84"/>
    </row>
    <row r="7" spans="1:21">
      <c r="A7" s="368"/>
      <c r="B7" s="365" t="s">
        <v>209</v>
      </c>
      <c r="C7" s="365" t="s">
        <v>208</v>
      </c>
      <c r="D7" s="365" t="s">
        <v>209</v>
      </c>
      <c r="E7" s="365" t="s">
        <v>208</v>
      </c>
      <c r="F7" s="365" t="s">
        <v>209</v>
      </c>
      <c r="G7" s="366" t="s">
        <v>208</v>
      </c>
      <c r="H7" s="358" t="s">
        <v>209</v>
      </c>
      <c r="I7" s="358" t="s">
        <v>208</v>
      </c>
      <c r="J7" s="358" t="s">
        <v>209</v>
      </c>
      <c r="K7" s="358" t="s">
        <v>208</v>
      </c>
      <c r="L7" s="358" t="s">
        <v>209</v>
      </c>
      <c r="M7" s="358" t="s">
        <v>208</v>
      </c>
      <c r="N7" s="84"/>
    </row>
    <row r="8" spans="1:21">
      <c r="A8" s="575" t="s">
        <v>53</v>
      </c>
      <c r="B8" s="508">
        <f>F9</f>
        <v>87.250650000000022</v>
      </c>
      <c r="C8" s="505"/>
      <c r="D8" s="505"/>
      <c r="E8" s="505"/>
      <c r="F8" s="505"/>
      <c r="G8" s="509"/>
      <c r="H8" s="505">
        <f>SUM(H9,J9,L9)</f>
        <v>64301.922000000006</v>
      </c>
      <c r="I8" s="505"/>
      <c r="J8" s="505"/>
      <c r="K8" s="505"/>
      <c r="L8" s="505"/>
      <c r="M8" s="505"/>
      <c r="N8" s="73"/>
    </row>
    <row r="9" spans="1:21">
      <c r="A9" s="576"/>
      <c r="B9" s="359">
        <f>SUM(B10:B17)</f>
        <v>86.80006000000003</v>
      </c>
      <c r="C9" s="354">
        <v>4.1422164120943194E-3</v>
      </c>
      <c r="D9" s="319">
        <f>SUM(D10:D17)</f>
        <v>87.691040000000029</v>
      </c>
      <c r="E9" s="354">
        <v>4.1814755717458334E-3</v>
      </c>
      <c r="F9" s="319">
        <f>SUM(F10:F17)</f>
        <v>87.250650000000022</v>
      </c>
      <c r="G9" s="360">
        <v>4.162500928791355E-3</v>
      </c>
      <c r="H9" s="319">
        <f>SUM(H10:H17)</f>
        <v>21289.441000000003</v>
      </c>
      <c r="I9" s="354">
        <v>3.1387210030728078E-3</v>
      </c>
      <c r="J9" s="319">
        <f>SUM(J10:J17)</f>
        <v>22342.477999999999</v>
      </c>
      <c r="K9" s="354">
        <v>3.2427098794937238E-3</v>
      </c>
      <c r="L9" s="319">
        <f>SUM(L10:L17)</f>
        <v>20670.003000000001</v>
      </c>
      <c r="M9" s="354">
        <v>2.9090245208544408E-3</v>
      </c>
      <c r="N9" s="10"/>
    </row>
    <row r="10" spans="1:21">
      <c r="A10" s="56" t="s">
        <v>7</v>
      </c>
      <c r="B10" s="248">
        <v>0</v>
      </c>
      <c r="C10" s="353">
        <v>0</v>
      </c>
      <c r="D10" s="23">
        <v>0</v>
      </c>
      <c r="E10" s="353">
        <v>0</v>
      </c>
      <c r="F10" s="23">
        <v>0</v>
      </c>
      <c r="G10" s="361">
        <v>0</v>
      </c>
      <c r="H10" s="23">
        <v>0</v>
      </c>
      <c r="I10" s="353">
        <v>0</v>
      </c>
      <c r="J10" s="23">
        <v>0</v>
      </c>
      <c r="K10" s="353">
        <v>0</v>
      </c>
      <c r="L10" s="23">
        <v>0</v>
      </c>
      <c r="M10" s="353">
        <v>0</v>
      </c>
      <c r="N10" s="76"/>
      <c r="O10" s="85"/>
    </row>
    <row r="11" spans="1:21">
      <c r="A11" s="56" t="s">
        <v>20</v>
      </c>
      <c r="B11" s="248">
        <v>17.440000000000001</v>
      </c>
      <c r="C11" s="353">
        <v>1.8412362381052074E-3</v>
      </c>
      <c r="D11" s="23">
        <v>17.440000000000001</v>
      </c>
      <c r="E11" s="353">
        <v>1.8411670380848147E-3</v>
      </c>
      <c r="F11" s="23">
        <v>17.440000000000001</v>
      </c>
      <c r="G11" s="361">
        <v>1.8411670380848147E-3</v>
      </c>
      <c r="H11" s="23">
        <v>9885.6110000000008</v>
      </c>
      <c r="I11" s="353">
        <v>3.1096158952433465E-3</v>
      </c>
      <c r="J11" s="23">
        <v>9908.6129999999994</v>
      </c>
      <c r="K11" s="353">
        <v>2.9647279443259229E-3</v>
      </c>
      <c r="L11" s="23">
        <v>7676.4409999999998</v>
      </c>
      <c r="M11" s="353">
        <v>2.2710286429895722E-3</v>
      </c>
      <c r="N11" s="76"/>
      <c r="O11" s="85"/>
    </row>
    <row r="12" spans="1:21">
      <c r="A12" s="56" t="s">
        <v>21</v>
      </c>
      <c r="B12" s="248">
        <v>0</v>
      </c>
      <c r="C12" s="353">
        <v>0</v>
      </c>
      <c r="D12" s="23">
        <v>0</v>
      </c>
      <c r="E12" s="353">
        <v>0</v>
      </c>
      <c r="F12" s="23">
        <v>0</v>
      </c>
      <c r="G12" s="361">
        <v>0</v>
      </c>
      <c r="H12" s="23">
        <v>0</v>
      </c>
      <c r="I12" s="353">
        <v>0</v>
      </c>
      <c r="J12" s="23">
        <v>0</v>
      </c>
      <c r="K12" s="353">
        <v>0</v>
      </c>
      <c r="L12" s="23">
        <v>0</v>
      </c>
      <c r="M12" s="353">
        <v>0</v>
      </c>
      <c r="N12" s="76"/>
      <c r="O12" s="85"/>
    </row>
    <row r="13" spans="1:21">
      <c r="A13" s="56" t="s">
        <v>22</v>
      </c>
      <c r="B13" s="248">
        <v>35.27999999999998</v>
      </c>
      <c r="C13" s="353">
        <v>3.3314384675382988E-2</v>
      </c>
      <c r="D13" s="23">
        <v>36.278999999999982</v>
      </c>
      <c r="E13" s="353">
        <v>3.418931488491881E-2</v>
      </c>
      <c r="F13" s="23">
        <v>36.278999999999982</v>
      </c>
      <c r="G13" s="361">
        <v>3.4167226247331137E-2</v>
      </c>
      <c r="H13" s="23">
        <v>6209.6990000000005</v>
      </c>
      <c r="I13" s="353">
        <v>1.9954627917661057E-2</v>
      </c>
      <c r="J13" s="23">
        <v>7649.0039999999981</v>
      </c>
      <c r="K13" s="353">
        <v>2.2417919836473833E-2</v>
      </c>
      <c r="L13" s="23">
        <v>8155.366</v>
      </c>
      <c r="M13" s="353">
        <v>2.3256113109714715E-2</v>
      </c>
      <c r="N13" s="76"/>
      <c r="O13" s="85"/>
    </row>
    <row r="14" spans="1:21">
      <c r="A14" s="56" t="s">
        <v>43</v>
      </c>
      <c r="B14" s="248">
        <v>11.205999999999998</v>
      </c>
      <c r="C14" s="353">
        <v>1.0099355632991752E-2</v>
      </c>
      <c r="D14" s="23">
        <v>11.205999999999998</v>
      </c>
      <c r="E14" s="353">
        <v>1.0105207054664528E-2</v>
      </c>
      <c r="F14" s="23">
        <v>11.205999999999998</v>
      </c>
      <c r="G14" s="361">
        <v>1.0130869205072291E-2</v>
      </c>
      <c r="H14" s="23">
        <v>3864.659000000001</v>
      </c>
      <c r="I14" s="353">
        <v>2.6363335987954185E-2</v>
      </c>
      <c r="J14" s="23">
        <v>4225.9930000000004</v>
      </c>
      <c r="K14" s="353">
        <v>2.2578906248614191E-2</v>
      </c>
      <c r="L14" s="23">
        <v>4516.3960000000006</v>
      </c>
      <c r="M14" s="353">
        <v>1.7022701600343804E-2</v>
      </c>
      <c r="N14" s="76"/>
      <c r="O14" s="85"/>
    </row>
    <row r="15" spans="1:21">
      <c r="A15" s="56" t="s">
        <v>44</v>
      </c>
      <c r="B15" s="248">
        <v>0</v>
      </c>
      <c r="C15" s="353">
        <v>0</v>
      </c>
      <c r="D15" s="23">
        <v>0</v>
      </c>
      <c r="E15" s="353">
        <v>0</v>
      </c>
      <c r="F15" s="23">
        <v>0</v>
      </c>
      <c r="G15" s="361">
        <v>0</v>
      </c>
      <c r="H15" s="23">
        <v>0</v>
      </c>
      <c r="I15" s="353">
        <v>0</v>
      </c>
      <c r="J15" s="23">
        <v>0</v>
      </c>
      <c r="K15" s="353">
        <v>0</v>
      </c>
      <c r="L15" s="23">
        <v>0</v>
      </c>
      <c r="M15" s="353">
        <v>0</v>
      </c>
      <c r="N15" s="76"/>
      <c r="O15" s="85"/>
      <c r="P15" s="56"/>
      <c r="Q15" s="71"/>
      <c r="R15" s="48"/>
      <c r="S15" s="48"/>
      <c r="T15" s="48"/>
      <c r="U15" s="48"/>
    </row>
    <row r="16" spans="1:21">
      <c r="A16" s="56" t="s">
        <v>45</v>
      </c>
      <c r="B16" s="248">
        <v>0</v>
      </c>
      <c r="C16" s="353">
        <v>0</v>
      </c>
      <c r="D16" s="23">
        <v>0</v>
      </c>
      <c r="E16" s="74">
        <v>0</v>
      </c>
      <c r="F16" s="23">
        <v>0</v>
      </c>
      <c r="G16" s="362">
        <v>0</v>
      </c>
      <c r="H16" s="23">
        <v>0</v>
      </c>
      <c r="I16" s="353">
        <v>0</v>
      </c>
      <c r="J16" s="23">
        <v>0</v>
      </c>
      <c r="K16" s="74">
        <v>0</v>
      </c>
      <c r="L16" s="23">
        <v>0</v>
      </c>
      <c r="M16" s="74">
        <v>0</v>
      </c>
      <c r="N16" s="76"/>
      <c r="O16" s="85"/>
      <c r="P16" s="56"/>
      <c r="Q16" s="71"/>
      <c r="R16" s="48"/>
      <c r="S16" s="48"/>
      <c r="T16" s="48"/>
      <c r="U16" s="48"/>
    </row>
    <row r="17" spans="1:21">
      <c r="A17" s="277" t="s">
        <v>46</v>
      </c>
      <c r="B17" s="249">
        <v>22.87406000000005</v>
      </c>
      <c r="C17" s="354">
        <v>1.0629718999184815E-2</v>
      </c>
      <c r="D17" s="243">
        <v>22.766040000000046</v>
      </c>
      <c r="E17" s="355">
        <v>1.0538176351465648E-2</v>
      </c>
      <c r="F17" s="243">
        <v>22.325650000000035</v>
      </c>
      <c r="G17" s="363">
        <v>1.0365893067771159E-2</v>
      </c>
      <c r="H17" s="243">
        <v>1329.4720000000004</v>
      </c>
      <c r="I17" s="354">
        <v>8.5400528402408363E-3</v>
      </c>
      <c r="J17" s="243">
        <v>558.86799999999948</v>
      </c>
      <c r="K17" s="355">
        <v>8.2403582214657916E-3</v>
      </c>
      <c r="L17" s="243">
        <v>321.80000000000024</v>
      </c>
      <c r="M17" s="355">
        <v>8.7767135080793948E-3</v>
      </c>
      <c r="N17" s="76"/>
      <c r="O17" s="85"/>
      <c r="P17" s="56"/>
      <c r="Q17" s="71"/>
      <c r="R17" s="48"/>
      <c r="S17" s="48"/>
      <c r="T17" s="48"/>
      <c r="U17" s="48"/>
    </row>
    <row r="18" spans="1:21">
      <c r="A18" s="215"/>
      <c r="B18" s="68"/>
      <c r="C18" s="68"/>
      <c r="D18" s="68"/>
      <c r="E18" s="68"/>
      <c r="F18" s="68"/>
      <c r="G18" s="68"/>
      <c r="H18" s="68"/>
      <c r="I18" s="68"/>
      <c r="J18" s="68"/>
      <c r="K18" s="68"/>
      <c r="L18" s="69"/>
      <c r="M18" s="77" t="s">
        <v>298</v>
      </c>
      <c r="N18" s="77"/>
      <c r="O18" s="69"/>
    </row>
    <row r="19" spans="1:21">
      <c r="A19" s="436" t="str">
        <f>'3.1'!A4</f>
        <v>2023</v>
      </c>
      <c r="B19" s="577" t="s">
        <v>232</v>
      </c>
      <c r="C19" s="577"/>
      <c r="D19" s="577"/>
      <c r="E19" s="577"/>
      <c r="F19" s="577"/>
      <c r="G19" s="577"/>
      <c r="H19" s="22"/>
      <c r="I19" s="22"/>
      <c r="J19" s="22"/>
      <c r="K19" s="22"/>
      <c r="L19" s="22"/>
      <c r="M19" s="22"/>
      <c r="N19" s="78"/>
      <c r="O19" s="68"/>
      <c r="P19" s="89"/>
      <c r="Q19" s="71"/>
      <c r="R19" s="23"/>
      <c r="S19" s="23"/>
      <c r="T19" s="23"/>
    </row>
    <row r="20" spans="1:21">
      <c r="A20" s="356"/>
      <c r="B20" s="578" t="s">
        <v>5</v>
      </c>
      <c r="C20" s="578"/>
      <c r="D20" s="578"/>
      <c r="E20" s="578"/>
      <c r="F20" s="578"/>
      <c r="G20" s="578"/>
      <c r="H20" s="78" t="str">
        <f>A25</f>
        <v>VO z vvn</v>
      </c>
      <c r="I20" s="86">
        <f>(B25+D25+F25)/'6.1, 6.2'!B25</f>
        <v>2.2124196693794451E-2</v>
      </c>
      <c r="J20" s="87" t="str">
        <f>A10</f>
        <v>JE</v>
      </c>
      <c r="K20" s="76">
        <f t="shared" ref="K20:K27" si="0">H10+J10+L10</f>
        <v>0</v>
      </c>
      <c r="L20" s="87" t="str">
        <f>A10</f>
        <v>JE</v>
      </c>
      <c r="M20" s="85">
        <f>K20/'6.1, 6.2'!B5</f>
        <v>0</v>
      </c>
      <c r="N20" s="78"/>
      <c r="O20" s="68"/>
      <c r="P20" s="89"/>
      <c r="Q20" s="71"/>
      <c r="R20" s="23"/>
      <c r="S20" s="23"/>
      <c r="T20" s="23"/>
    </row>
    <row r="21" spans="1:21">
      <c r="A21" s="84"/>
      <c r="B21" s="579" t="s">
        <v>69</v>
      </c>
      <c r="C21" s="579"/>
      <c r="D21" s="579" t="s">
        <v>70</v>
      </c>
      <c r="E21" s="579"/>
      <c r="F21" s="579" t="s">
        <v>71</v>
      </c>
      <c r="G21" s="579"/>
      <c r="H21" s="78" t="str">
        <f>A26</f>
        <v>VO z vn</v>
      </c>
      <c r="I21" s="86">
        <f>(B26+D26+F26)/'6.1, 6.2'!C25</f>
        <v>0.13696278462933872</v>
      </c>
      <c r="J21" s="87" t="str">
        <f t="shared" ref="J21:J27" si="1">A11</f>
        <v>PE</v>
      </c>
      <c r="K21" s="76">
        <f t="shared" si="0"/>
        <v>27470.665000000001</v>
      </c>
      <c r="L21" s="87" t="str">
        <f t="shared" ref="L21:L27" si="2">A11</f>
        <v>PE</v>
      </c>
      <c r="M21" s="85">
        <f>K21/'6.1, 6.2'!C5</f>
        <v>2.7744301297855955E-3</v>
      </c>
      <c r="N21" s="78"/>
      <c r="O21" s="68"/>
      <c r="P21" s="89"/>
      <c r="Q21" s="71"/>
      <c r="R21" s="75"/>
      <c r="S21" s="75"/>
      <c r="T21" s="75"/>
    </row>
    <row r="22" spans="1:21">
      <c r="A22" s="84"/>
      <c r="B22" s="357" t="s">
        <v>209</v>
      </c>
      <c r="C22" s="357" t="s">
        <v>208</v>
      </c>
      <c r="D22" s="357" t="s">
        <v>209</v>
      </c>
      <c r="E22" s="357" t="s">
        <v>208</v>
      </c>
      <c r="F22" s="357" t="s">
        <v>209</v>
      </c>
      <c r="G22" s="357" t="s">
        <v>208</v>
      </c>
      <c r="H22" s="78" t="str">
        <f>A27</f>
        <v>MOP</v>
      </c>
      <c r="I22" s="86">
        <f>(B27+D27+F27)/'6.1, 6.2'!D25</f>
        <v>0.15340421311976737</v>
      </c>
      <c r="J22" s="87" t="str">
        <f t="shared" si="1"/>
        <v>PPE</v>
      </c>
      <c r="K22" s="76">
        <f t="shared" si="0"/>
        <v>0</v>
      </c>
      <c r="L22" s="87" t="str">
        <f t="shared" si="2"/>
        <v>PPE</v>
      </c>
      <c r="M22" s="85">
        <f>K22/'6.1, 6.2'!D5</f>
        <v>0</v>
      </c>
      <c r="N22" s="78"/>
      <c r="O22" s="68"/>
      <c r="P22" s="89"/>
      <c r="Q22" s="71"/>
      <c r="R22" s="23"/>
      <c r="S22" s="23"/>
      <c r="T22" s="23"/>
    </row>
    <row r="23" spans="1:21">
      <c r="A23" s="572" t="s">
        <v>53</v>
      </c>
      <c r="B23" s="574">
        <f>SUM(B24,D24,F24)</f>
        <v>1516565.7080000001</v>
      </c>
      <c r="C23" s="574"/>
      <c r="D23" s="574"/>
      <c r="E23" s="574"/>
      <c r="F23" s="574"/>
      <c r="G23" s="574"/>
      <c r="H23" s="78" t="str">
        <f>A28</f>
        <v>MOO</v>
      </c>
      <c r="I23" s="86">
        <f>(B28+D28+F28)/'6.1, 6.2'!E25</f>
        <v>9.5468828100822981E-2</v>
      </c>
      <c r="J23" s="87" t="str">
        <f t="shared" si="1"/>
        <v>PSE</v>
      </c>
      <c r="K23" s="76">
        <f t="shared" si="0"/>
        <v>22014.068999999996</v>
      </c>
      <c r="L23" s="87" t="str">
        <f t="shared" si="2"/>
        <v>PSE</v>
      </c>
      <c r="M23" s="85">
        <f>K23/'6.1, 6.2'!E5</f>
        <v>2.1946745580246202E-2</v>
      </c>
      <c r="N23" s="78"/>
      <c r="O23" s="68"/>
      <c r="P23" s="89"/>
      <c r="Q23" s="71"/>
      <c r="R23" s="23"/>
      <c r="S23" s="23"/>
      <c r="T23" s="23"/>
    </row>
    <row r="24" spans="1:21">
      <c r="A24" s="573"/>
      <c r="B24" s="319">
        <f>SUM(B25:B28)</f>
        <v>464707.64199999999</v>
      </c>
      <c r="C24" s="364">
        <v>0.10967959773853798</v>
      </c>
      <c r="D24" s="319">
        <f>SUM(D25:D28)</f>
        <v>508251.027</v>
      </c>
      <c r="E24" s="364">
        <v>0.11073431619635982</v>
      </c>
      <c r="F24" s="319">
        <f>SUM(F25:F28)</f>
        <v>543607.03899999999</v>
      </c>
      <c r="G24" s="364">
        <v>0.11491640993389177</v>
      </c>
      <c r="H24" s="68"/>
      <c r="I24" s="68"/>
      <c r="J24" s="87" t="str">
        <f t="shared" si="1"/>
        <v>VE</v>
      </c>
      <c r="K24" s="76">
        <f t="shared" si="0"/>
        <v>12607.048000000003</v>
      </c>
      <c r="L24" s="87" t="str">
        <f t="shared" si="2"/>
        <v>VE</v>
      </c>
      <c r="M24" s="85">
        <f>K24/'6.1, 6.2'!F5</f>
        <v>2.1044233035013762E-2</v>
      </c>
      <c r="N24" s="78"/>
      <c r="O24" s="68"/>
      <c r="P24" s="89"/>
      <c r="Q24" s="71"/>
      <c r="R24" s="74"/>
      <c r="S24" s="75"/>
      <c r="T24" s="75"/>
    </row>
    <row r="25" spans="1:21">
      <c r="A25" s="71" t="s">
        <v>8</v>
      </c>
      <c r="B25" s="23">
        <v>11785.575000000001</v>
      </c>
      <c r="C25" s="353">
        <v>1.9453733109827315E-2</v>
      </c>
      <c r="D25" s="23">
        <v>12701.76</v>
      </c>
      <c r="E25" s="353">
        <v>2.2017654588939645E-2</v>
      </c>
      <c r="F25" s="23">
        <v>13132.928</v>
      </c>
      <c r="G25" s="353">
        <v>2.536798445031575E-2</v>
      </c>
      <c r="H25" s="68"/>
      <c r="I25" s="68"/>
      <c r="J25" s="87" t="str">
        <f t="shared" si="1"/>
        <v>PVE</v>
      </c>
      <c r="K25" s="76">
        <f t="shared" si="0"/>
        <v>0</v>
      </c>
      <c r="L25" s="87" t="str">
        <f t="shared" si="2"/>
        <v>PVE</v>
      </c>
      <c r="M25" s="85">
        <f>K25/'6.1, 6.2'!G5</f>
        <v>0</v>
      </c>
      <c r="N25" s="78"/>
      <c r="O25" s="86"/>
      <c r="T25" s="69"/>
    </row>
    <row r="26" spans="1:21">
      <c r="A26" s="71" t="s">
        <v>9</v>
      </c>
      <c r="B26" s="23">
        <v>247405.258</v>
      </c>
      <c r="C26" s="353">
        <v>0.12968426549322198</v>
      </c>
      <c r="D26" s="23">
        <v>251365.022</v>
      </c>
      <c r="E26" s="353">
        <v>0.1316804309833671</v>
      </c>
      <c r="F26" s="23">
        <v>254774.80600000001</v>
      </c>
      <c r="G26" s="353">
        <v>0.15118632368335014</v>
      </c>
      <c r="H26" s="68"/>
      <c r="I26" s="68"/>
      <c r="J26" s="87" t="str">
        <f t="shared" si="1"/>
        <v>VTE</v>
      </c>
      <c r="K26" s="76">
        <f t="shared" si="0"/>
        <v>0</v>
      </c>
      <c r="L26" s="87" t="str">
        <f t="shared" si="2"/>
        <v>VTE</v>
      </c>
      <c r="M26" s="85">
        <f>K26/'6.1, 6.2'!H5</f>
        <v>0</v>
      </c>
      <c r="N26" s="78"/>
      <c r="O26" s="86"/>
    </row>
    <row r="27" spans="1:21">
      <c r="A27" s="71" t="s">
        <v>132</v>
      </c>
      <c r="B27" s="23">
        <v>96500</v>
      </c>
      <c r="C27" s="353">
        <v>0.15909765421991462</v>
      </c>
      <c r="D27" s="23">
        <v>107000</v>
      </c>
      <c r="E27" s="74">
        <v>0.15121794864073904</v>
      </c>
      <c r="F27" s="23">
        <v>110789.079</v>
      </c>
      <c r="G27" s="74">
        <v>0.15080922493002555</v>
      </c>
      <c r="H27" s="68"/>
      <c r="I27" s="68"/>
      <c r="J27" s="87" t="str">
        <f t="shared" si="1"/>
        <v>FVE</v>
      </c>
      <c r="K27" s="76">
        <f t="shared" si="0"/>
        <v>2210.1400000000003</v>
      </c>
      <c r="L27" s="87" t="str">
        <f t="shared" si="2"/>
        <v>FVE</v>
      </c>
      <c r="M27" s="85">
        <f>K27/'6.1, 6.2'!I5</f>
        <v>8.4952792955198132E-3</v>
      </c>
      <c r="N27" s="78"/>
      <c r="O27" s="86"/>
    </row>
    <row r="28" spans="1:21">
      <c r="A28" s="423" t="s">
        <v>130</v>
      </c>
      <c r="B28" s="243">
        <v>109016.80899999999</v>
      </c>
      <c r="C28" s="354">
        <v>9.7612388247092841E-2</v>
      </c>
      <c r="D28" s="243">
        <v>137184.245</v>
      </c>
      <c r="E28" s="355">
        <v>9.8238242030561529E-2</v>
      </c>
      <c r="F28" s="243">
        <v>164910.226</v>
      </c>
      <c r="G28" s="355">
        <v>9.1976646798559256E-2</v>
      </c>
      <c r="H28" s="68"/>
      <c r="I28" s="68"/>
      <c r="J28" s="68"/>
      <c r="K28" s="68"/>
      <c r="L28" s="68"/>
      <c r="M28" s="68"/>
      <c r="N28" s="78"/>
      <c r="O28" s="86"/>
    </row>
    <row r="29" spans="1:21">
      <c r="A29" s="56"/>
      <c r="B29" s="56"/>
      <c r="C29" s="71"/>
      <c r="D29" s="48"/>
      <c r="E29" s="48"/>
      <c r="F29" s="48"/>
      <c r="G29" s="77" t="s">
        <v>299</v>
      </c>
      <c r="H29" s="68"/>
      <c r="I29" s="68"/>
      <c r="J29" s="68"/>
      <c r="K29" s="68"/>
      <c r="L29" s="68"/>
      <c r="M29" s="68"/>
    </row>
    <row r="30" spans="1:21">
      <c r="H30" s="68"/>
      <c r="I30" s="68"/>
      <c r="J30" s="68"/>
      <c r="K30" s="68"/>
      <c r="L30" s="68"/>
      <c r="M30" s="68"/>
    </row>
    <row r="31" spans="1:21">
      <c r="J31" s="87"/>
      <c r="K31" s="87" t="str">
        <f>H6</f>
        <v>Říjen</v>
      </c>
      <c r="L31" s="87" t="str">
        <f>J6</f>
        <v>Listopad</v>
      </c>
      <c r="M31" s="87" t="str">
        <f>L6</f>
        <v>Prosinec</v>
      </c>
    </row>
    <row r="32" spans="1:21">
      <c r="H32" s="87" t="str">
        <f t="shared" ref="H32:H39" si="3">A10</f>
        <v>JE</v>
      </c>
      <c r="I32" s="88">
        <f t="shared" ref="I32:I39" si="4">G10</f>
        <v>0</v>
      </c>
      <c r="J32" s="87" t="str">
        <f t="shared" ref="J32:J39" si="5">A10</f>
        <v>JE</v>
      </c>
      <c r="K32" s="70">
        <f t="shared" ref="K32:K39" si="6">H10</f>
        <v>0</v>
      </c>
      <c r="L32" s="70">
        <f t="shared" ref="L32:L39" si="7">J10</f>
        <v>0</v>
      </c>
      <c r="M32" s="70">
        <f t="shared" ref="M32:M39" si="8">L10</f>
        <v>0</v>
      </c>
    </row>
    <row r="33" spans="8:13" ht="12.75" customHeight="1">
      <c r="H33" s="87" t="str">
        <f t="shared" si="3"/>
        <v>PE</v>
      </c>
      <c r="I33" s="88">
        <f t="shared" si="4"/>
        <v>1.8411670380848147E-3</v>
      </c>
      <c r="J33" s="87" t="str">
        <f t="shared" si="5"/>
        <v>PE</v>
      </c>
      <c r="K33" s="70">
        <f t="shared" si="6"/>
        <v>9885.6110000000008</v>
      </c>
      <c r="L33" s="70">
        <f t="shared" si="7"/>
        <v>9908.6129999999994</v>
      </c>
      <c r="M33" s="70">
        <f t="shared" si="8"/>
        <v>7676.4409999999998</v>
      </c>
    </row>
    <row r="34" spans="8:13">
      <c r="H34" s="87" t="str">
        <f t="shared" si="3"/>
        <v>PPE</v>
      </c>
      <c r="I34" s="88">
        <f t="shared" si="4"/>
        <v>0</v>
      </c>
      <c r="J34" s="87" t="str">
        <f t="shared" si="5"/>
        <v>PPE</v>
      </c>
      <c r="K34" s="70">
        <f t="shared" si="6"/>
        <v>0</v>
      </c>
      <c r="L34" s="70">
        <f t="shared" si="7"/>
        <v>0</v>
      </c>
      <c r="M34" s="70">
        <f t="shared" si="8"/>
        <v>0</v>
      </c>
    </row>
    <row r="35" spans="8:13" ht="13.5" customHeight="1">
      <c r="H35" s="87" t="str">
        <f t="shared" si="3"/>
        <v>PSE</v>
      </c>
      <c r="I35" s="88">
        <f t="shared" si="4"/>
        <v>3.4167226247331137E-2</v>
      </c>
      <c r="J35" s="87" t="str">
        <f t="shared" si="5"/>
        <v>PSE</v>
      </c>
      <c r="K35" s="70">
        <f t="shared" si="6"/>
        <v>6209.6990000000005</v>
      </c>
      <c r="L35" s="70">
        <f t="shared" si="7"/>
        <v>7649.0039999999981</v>
      </c>
      <c r="M35" s="70">
        <f t="shared" si="8"/>
        <v>8155.366</v>
      </c>
    </row>
    <row r="36" spans="8:13" ht="12.75" customHeight="1">
      <c r="H36" s="87" t="str">
        <f t="shared" si="3"/>
        <v>VE</v>
      </c>
      <c r="I36" s="88">
        <f t="shared" si="4"/>
        <v>1.0130869205072291E-2</v>
      </c>
      <c r="J36" s="87" t="str">
        <f t="shared" si="5"/>
        <v>VE</v>
      </c>
      <c r="K36" s="70">
        <f t="shared" si="6"/>
        <v>3864.659000000001</v>
      </c>
      <c r="L36" s="70">
        <f t="shared" si="7"/>
        <v>4225.9930000000004</v>
      </c>
      <c r="M36" s="70">
        <f t="shared" si="8"/>
        <v>4516.3960000000006</v>
      </c>
    </row>
    <row r="37" spans="8:13" ht="12.75" customHeight="1">
      <c r="H37" s="87" t="str">
        <f t="shared" si="3"/>
        <v>PVE</v>
      </c>
      <c r="I37" s="88">
        <f t="shared" si="4"/>
        <v>0</v>
      </c>
      <c r="J37" s="87" t="str">
        <f t="shared" si="5"/>
        <v>PVE</v>
      </c>
      <c r="K37" s="70">
        <f t="shared" si="6"/>
        <v>0</v>
      </c>
      <c r="L37" s="70">
        <f t="shared" si="7"/>
        <v>0</v>
      </c>
      <c r="M37" s="70">
        <f t="shared" si="8"/>
        <v>0</v>
      </c>
    </row>
    <row r="38" spans="8:13" ht="12.75" customHeight="1">
      <c r="H38" s="87" t="str">
        <f t="shared" si="3"/>
        <v>VTE</v>
      </c>
      <c r="I38" s="88">
        <f t="shared" si="4"/>
        <v>0</v>
      </c>
      <c r="J38" s="87" t="str">
        <f t="shared" si="5"/>
        <v>VTE</v>
      </c>
      <c r="K38" s="70">
        <f t="shared" si="6"/>
        <v>0</v>
      </c>
      <c r="L38" s="70">
        <f t="shared" si="7"/>
        <v>0</v>
      </c>
      <c r="M38" s="70">
        <f t="shared" si="8"/>
        <v>0</v>
      </c>
    </row>
    <row r="39" spans="8:13" ht="12.75" customHeight="1">
      <c r="H39" s="87" t="str">
        <f t="shared" si="3"/>
        <v>FVE</v>
      </c>
      <c r="I39" s="88">
        <f t="shared" si="4"/>
        <v>1.0365893067771159E-2</v>
      </c>
      <c r="J39" s="87" t="str">
        <f t="shared" si="5"/>
        <v>FVE</v>
      </c>
      <c r="K39" s="70">
        <f t="shared" si="6"/>
        <v>1329.4720000000004</v>
      </c>
      <c r="L39" s="70">
        <f t="shared" si="7"/>
        <v>558.86799999999948</v>
      </c>
      <c r="M39" s="70">
        <f t="shared" si="8"/>
        <v>321.80000000000024</v>
      </c>
    </row>
  </sheetData>
  <mergeCells count="20">
    <mergeCell ref="L6:M6"/>
    <mergeCell ref="B4:G4"/>
    <mergeCell ref="H4:M4"/>
    <mergeCell ref="B5:G5"/>
    <mergeCell ref="H5:M5"/>
    <mergeCell ref="B6:C6"/>
    <mergeCell ref="D6:E6"/>
    <mergeCell ref="F6:G6"/>
    <mergeCell ref="H6:I6"/>
    <mergeCell ref="J6:K6"/>
    <mergeCell ref="A23:A24"/>
    <mergeCell ref="B23:G23"/>
    <mergeCell ref="A8:A9"/>
    <mergeCell ref="B8:G8"/>
    <mergeCell ref="H8:M8"/>
    <mergeCell ref="B19:G19"/>
    <mergeCell ref="B20:G20"/>
    <mergeCell ref="B21:C21"/>
    <mergeCell ref="D21:E21"/>
    <mergeCell ref="F21:G21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List2"/>
  <dimension ref="A1:M53"/>
  <sheetViews>
    <sheetView showGridLines="0" zoomScaleNormal="100" zoomScaleSheetLayoutView="115" workbookViewId="0"/>
  </sheetViews>
  <sheetFormatPr defaultColWidth="9.140625" defaultRowHeight="12"/>
  <cols>
    <col min="1" max="1" width="5.5703125" style="108" customWidth="1"/>
    <col min="2" max="2" width="13.7109375" style="108" bestFit="1" customWidth="1"/>
    <col min="3" max="6" width="9.140625" style="108"/>
    <col min="7" max="7" width="9.140625" style="108" customWidth="1"/>
    <col min="8" max="8" width="9.140625" style="194" customWidth="1"/>
    <col min="9" max="9" width="9.140625" style="108" customWidth="1"/>
    <col min="10" max="10" width="12.28515625" style="108" customWidth="1"/>
    <col min="11" max="11" width="3.7109375" style="108" customWidth="1"/>
    <col min="12" max="16384" width="9.140625" style="9"/>
  </cols>
  <sheetData>
    <row r="1" spans="1:13" ht="20.25">
      <c r="A1" s="193" t="s">
        <v>325</v>
      </c>
      <c r="J1" s="195"/>
      <c r="K1" s="195"/>
    </row>
    <row r="2" spans="1:13" ht="6" customHeight="1">
      <c r="A2" s="196"/>
      <c r="B2" s="12"/>
      <c r="C2" s="12"/>
      <c r="D2" s="12"/>
      <c r="E2" s="12"/>
      <c r="F2" s="12"/>
      <c r="G2" s="12"/>
      <c r="H2" s="197"/>
      <c r="I2" s="12"/>
      <c r="J2" s="137"/>
      <c r="K2" s="137"/>
    </row>
    <row r="3" spans="1:13" s="2" customFormat="1" ht="15">
      <c r="A3" s="198">
        <v>1</v>
      </c>
      <c r="B3" s="199" t="s">
        <v>364</v>
      </c>
      <c r="C3" s="200"/>
      <c r="D3" s="200"/>
      <c r="E3" s="200"/>
      <c r="F3" s="200"/>
      <c r="G3" s="200"/>
      <c r="H3" s="201"/>
      <c r="I3" s="202"/>
      <c r="J3" s="203"/>
      <c r="K3" s="188">
        <v>4</v>
      </c>
      <c r="L3" s="191"/>
      <c r="M3" s="189"/>
    </row>
    <row r="4" spans="1:13" s="2" customFormat="1" ht="15">
      <c r="A4" s="198">
        <v>2</v>
      </c>
      <c r="B4" s="199" t="str">
        <f>"STRUČNÝ PŘEHLED ZA "&amp;UPPER('3.1'!N1)</f>
        <v>STRUČNÝ PŘEHLED ZA IV. ČTVRTLETÍ 2023</v>
      </c>
      <c r="C4" s="200"/>
      <c r="D4" s="204"/>
      <c r="E4" s="202"/>
      <c r="F4" s="202"/>
      <c r="G4" s="202"/>
      <c r="H4" s="201"/>
      <c r="I4" s="202"/>
      <c r="J4" s="203"/>
      <c r="K4" s="188">
        <v>6</v>
      </c>
      <c r="L4" s="191"/>
      <c r="M4" s="189"/>
    </row>
    <row r="5" spans="1:13" s="2" customFormat="1" ht="15">
      <c r="A5" s="205">
        <v>3</v>
      </c>
      <c r="B5" s="205" t="s">
        <v>365</v>
      </c>
      <c r="C5" s="200"/>
      <c r="D5" s="204"/>
      <c r="E5" s="202"/>
      <c r="F5" s="202"/>
      <c r="G5" s="202"/>
      <c r="H5" s="201"/>
      <c r="I5" s="202"/>
      <c r="J5" s="203"/>
      <c r="K5" s="188">
        <v>7</v>
      </c>
      <c r="L5" s="191"/>
      <c r="M5" s="189"/>
    </row>
    <row r="6" spans="1:13" s="2" customFormat="1" ht="15">
      <c r="A6" s="198" t="s">
        <v>326</v>
      </c>
      <c r="B6" s="199" t="s">
        <v>256</v>
      </c>
      <c r="C6" s="200"/>
      <c r="D6" s="200"/>
      <c r="E6" s="202"/>
      <c r="F6" s="202"/>
      <c r="G6" s="202"/>
      <c r="H6" s="200"/>
      <c r="I6" s="202"/>
      <c r="J6" s="200"/>
      <c r="K6" s="188">
        <v>7</v>
      </c>
      <c r="L6" s="191"/>
      <c r="M6" s="190"/>
    </row>
    <row r="7" spans="1:13" s="2" customFormat="1" ht="15">
      <c r="A7" s="198" t="s">
        <v>327</v>
      </c>
      <c r="B7" s="199" t="s">
        <v>257</v>
      </c>
      <c r="C7" s="200"/>
      <c r="D7" s="200"/>
      <c r="E7" s="202"/>
      <c r="F7" s="202"/>
      <c r="G7" s="202"/>
      <c r="H7" s="200"/>
      <c r="I7" s="202"/>
      <c r="J7" s="200"/>
      <c r="K7" s="188">
        <v>8</v>
      </c>
      <c r="L7" s="191"/>
      <c r="M7" s="190"/>
    </row>
    <row r="8" spans="1:13" s="2" customFormat="1" ht="15">
      <c r="A8" s="198" t="s">
        <v>328</v>
      </c>
      <c r="B8" s="199" t="s">
        <v>366</v>
      </c>
      <c r="C8" s="200"/>
      <c r="D8" s="200"/>
      <c r="E8" s="202"/>
      <c r="F8" s="202"/>
      <c r="G8" s="202"/>
      <c r="H8" s="200"/>
      <c r="I8" s="202"/>
      <c r="J8" s="200"/>
      <c r="K8" s="188">
        <v>9</v>
      </c>
      <c r="L8" s="191"/>
      <c r="M8" s="190"/>
    </row>
    <row r="9" spans="1:13" s="2" customFormat="1" ht="15">
      <c r="A9" s="198" t="s">
        <v>329</v>
      </c>
      <c r="B9" s="199" t="s">
        <v>284</v>
      </c>
      <c r="C9" s="200"/>
      <c r="D9" s="200"/>
      <c r="E9" s="202"/>
      <c r="F9" s="202"/>
      <c r="G9" s="202"/>
      <c r="H9" s="200"/>
      <c r="I9" s="202"/>
      <c r="J9" s="200"/>
      <c r="K9" s="188">
        <v>9</v>
      </c>
      <c r="L9" s="191"/>
      <c r="M9" s="190"/>
    </row>
    <row r="10" spans="1:13" s="2" customFormat="1" ht="15">
      <c r="A10" s="198" t="s">
        <v>330</v>
      </c>
      <c r="B10" s="199" t="s">
        <v>287</v>
      </c>
      <c r="C10" s="200"/>
      <c r="D10" s="200"/>
      <c r="E10" s="202"/>
      <c r="F10" s="202"/>
      <c r="G10" s="202"/>
      <c r="H10" s="200"/>
      <c r="I10" s="202"/>
      <c r="J10" s="200"/>
      <c r="K10" s="188">
        <v>10</v>
      </c>
      <c r="L10" s="191"/>
      <c r="M10" s="190"/>
    </row>
    <row r="11" spans="1:13" s="2" customFormat="1" ht="15">
      <c r="A11" s="198" t="s">
        <v>331</v>
      </c>
      <c r="B11" s="199" t="s">
        <v>259</v>
      </c>
      <c r="C11" s="200"/>
      <c r="D11" s="200"/>
      <c r="E11" s="202"/>
      <c r="F11" s="202"/>
      <c r="G11" s="202"/>
      <c r="H11" s="200"/>
      <c r="I11" s="202"/>
      <c r="J11" s="200"/>
      <c r="K11" s="188">
        <v>11</v>
      </c>
      <c r="L11" s="191"/>
      <c r="M11" s="190"/>
    </row>
    <row r="12" spans="1:13" s="2" customFormat="1" ht="15">
      <c r="A12" s="198" t="s">
        <v>332</v>
      </c>
      <c r="B12" s="199" t="s">
        <v>286</v>
      </c>
      <c r="C12" s="200"/>
      <c r="D12" s="200"/>
      <c r="E12" s="202"/>
      <c r="F12" s="202"/>
      <c r="G12" s="202"/>
      <c r="H12" s="200"/>
      <c r="I12" s="202"/>
      <c r="J12" s="200"/>
      <c r="K12" s="188">
        <v>12</v>
      </c>
      <c r="L12" s="191"/>
      <c r="M12" s="190"/>
    </row>
    <row r="13" spans="1:13" s="2" customFormat="1" ht="15">
      <c r="A13" s="198" t="s">
        <v>333</v>
      </c>
      <c r="B13" s="199" t="s">
        <v>285</v>
      </c>
      <c r="C13" s="200"/>
      <c r="D13" s="200"/>
      <c r="E13" s="202"/>
      <c r="F13" s="202"/>
      <c r="G13" s="202"/>
      <c r="H13" s="200"/>
      <c r="I13" s="202"/>
      <c r="J13" s="200"/>
      <c r="K13" s="188">
        <v>13</v>
      </c>
      <c r="L13" s="191"/>
      <c r="M13" s="190"/>
    </row>
    <row r="14" spans="1:13" s="2" customFormat="1" ht="15">
      <c r="A14" s="198" t="s">
        <v>334</v>
      </c>
      <c r="B14" s="199" t="s">
        <v>260</v>
      </c>
      <c r="C14" s="200"/>
      <c r="D14" s="200"/>
      <c r="E14" s="202"/>
      <c r="F14" s="202"/>
      <c r="G14" s="202"/>
      <c r="H14" s="200"/>
      <c r="I14" s="202"/>
      <c r="J14" s="200"/>
      <c r="K14" s="188">
        <v>14</v>
      </c>
      <c r="L14" s="191"/>
      <c r="M14" s="190"/>
    </row>
    <row r="15" spans="1:13" s="2" customFormat="1" ht="15">
      <c r="A15" s="198" t="s">
        <v>335</v>
      </c>
      <c r="B15" s="199" t="s">
        <v>367</v>
      </c>
      <c r="C15" s="200"/>
      <c r="D15" s="200"/>
      <c r="E15" s="202"/>
      <c r="F15" s="202"/>
      <c r="G15" s="202"/>
      <c r="H15" s="200"/>
      <c r="I15" s="202"/>
      <c r="J15" s="200"/>
      <c r="K15" s="188">
        <v>15</v>
      </c>
      <c r="L15" s="191"/>
      <c r="M15" s="190"/>
    </row>
    <row r="16" spans="1:13" s="2" customFormat="1" ht="15">
      <c r="A16" s="205" t="s">
        <v>336</v>
      </c>
      <c r="B16" s="205" t="s">
        <v>368</v>
      </c>
      <c r="C16" s="200"/>
      <c r="D16" s="200"/>
      <c r="E16" s="202"/>
      <c r="F16" s="202"/>
      <c r="G16" s="202"/>
      <c r="H16" s="200"/>
      <c r="I16" s="202"/>
      <c r="J16" s="200"/>
      <c r="K16" s="188">
        <v>16</v>
      </c>
      <c r="L16" s="191"/>
      <c r="M16" s="190"/>
    </row>
    <row r="17" spans="1:13" s="2" customFormat="1" ht="15">
      <c r="A17" s="198" t="s">
        <v>337</v>
      </c>
      <c r="B17" s="199" t="str">
        <f>"Výroba elektřiny v krajích ČR podle technologie elektráren za "&amp;LEFT('3.1'!N1,SEARCH(" ",'3.1'!N1)-1)&amp;" čtvrtletí"</f>
        <v>Výroba elektřiny v krajích ČR podle technologie elektráren za IV. čtvrtletí</v>
      </c>
      <c r="C17" s="200"/>
      <c r="D17" s="200"/>
      <c r="E17" s="202"/>
      <c r="F17" s="202"/>
      <c r="G17" s="202"/>
      <c r="H17" s="200"/>
      <c r="I17" s="202"/>
      <c r="J17" s="200"/>
      <c r="K17" s="188">
        <v>16</v>
      </c>
      <c r="L17" s="191"/>
      <c r="M17" s="190"/>
    </row>
    <row r="18" spans="1:13" s="2" customFormat="1" ht="15">
      <c r="A18" s="198" t="s">
        <v>338</v>
      </c>
      <c r="B18" s="199" t="str">
        <f>"Spotřeba elektřiny netto v krajích ČR podle kategorie spotřeb za "&amp;LEFT('3.1'!N1,SEARCH(" ",'3.1'!N1)-1)&amp;" čtvrtletí"</f>
        <v>Spotřeba elektřiny netto v krajích ČR podle kategorie spotřeb za IV. čtvrtletí</v>
      </c>
      <c r="C18" s="200"/>
      <c r="D18" s="200"/>
      <c r="E18" s="202"/>
      <c r="F18" s="202"/>
      <c r="G18" s="202"/>
      <c r="H18" s="200"/>
      <c r="I18" s="202"/>
      <c r="J18" s="200"/>
      <c r="K18" s="188">
        <v>16</v>
      </c>
      <c r="L18" s="191"/>
      <c r="M18" s="190"/>
    </row>
    <row r="19" spans="1:13" s="2" customFormat="1" ht="15">
      <c r="A19" s="198" t="s">
        <v>339</v>
      </c>
      <c r="B19" s="199" t="str">
        <f>"Spotřeba elektřiny v krajích ČR podle sektorů národního hospodářství za "&amp;LEFT('3.1'!N1,SEARCH(" ",'3.1'!N1)-1)&amp;" čtvrtletí"</f>
        <v>Spotřeba elektřiny v krajích ČR podle sektorů národního hospodářství za IV. čtvrtletí</v>
      </c>
      <c r="C19" s="200"/>
      <c r="D19" s="200"/>
      <c r="E19" s="202"/>
      <c r="F19" s="202"/>
      <c r="G19" s="202"/>
      <c r="H19" s="200"/>
      <c r="I19" s="202"/>
      <c r="J19" s="200"/>
      <c r="K19" s="188">
        <v>17</v>
      </c>
      <c r="L19" s="191"/>
      <c r="M19" s="190"/>
    </row>
    <row r="20" spans="1:13" s="2" customFormat="1" ht="15">
      <c r="A20" s="198" t="s">
        <v>340</v>
      </c>
      <c r="B20" s="199" t="s">
        <v>167</v>
      </c>
      <c r="C20" s="200"/>
      <c r="D20" s="200"/>
      <c r="E20" s="202"/>
      <c r="F20" s="202"/>
      <c r="G20" s="202"/>
      <c r="H20" s="200"/>
      <c r="I20" s="202"/>
      <c r="J20" s="200"/>
      <c r="K20" s="188">
        <v>18</v>
      </c>
      <c r="L20" s="191"/>
      <c r="M20" s="190"/>
    </row>
    <row r="21" spans="1:13" s="2" customFormat="1" ht="15">
      <c r="A21" s="198" t="s">
        <v>341</v>
      </c>
      <c r="B21" s="199" t="s">
        <v>233</v>
      </c>
      <c r="C21" s="200"/>
      <c r="D21" s="200"/>
      <c r="E21" s="202"/>
      <c r="F21" s="202"/>
      <c r="G21" s="202"/>
      <c r="H21" s="200"/>
      <c r="I21" s="202"/>
      <c r="J21" s="200"/>
      <c r="K21" s="188">
        <v>19</v>
      </c>
      <c r="L21" s="191"/>
      <c r="M21" s="190"/>
    </row>
    <row r="22" spans="1:13" s="2" customFormat="1" ht="15">
      <c r="A22" s="198" t="s">
        <v>342</v>
      </c>
      <c r="B22" s="199" t="s">
        <v>369</v>
      </c>
      <c r="C22" s="200"/>
      <c r="D22" s="200"/>
      <c r="E22" s="202"/>
      <c r="F22" s="202"/>
      <c r="G22" s="202"/>
      <c r="H22" s="200"/>
      <c r="I22" s="202"/>
      <c r="J22" s="200"/>
      <c r="K22" s="188">
        <v>20</v>
      </c>
      <c r="L22" s="191"/>
      <c r="M22" s="190"/>
    </row>
    <row r="23" spans="1:13" s="2" customFormat="1" ht="15">
      <c r="A23" s="198" t="s">
        <v>343</v>
      </c>
      <c r="B23" s="199" t="s">
        <v>248</v>
      </c>
      <c r="C23" s="200"/>
      <c r="D23" s="200"/>
      <c r="E23" s="202"/>
      <c r="F23" s="202"/>
      <c r="G23" s="202"/>
      <c r="H23" s="200"/>
      <c r="I23" s="202"/>
      <c r="J23" s="200"/>
      <c r="K23" s="188">
        <v>20</v>
      </c>
      <c r="L23" s="191"/>
      <c r="M23" s="190"/>
    </row>
    <row r="24" spans="1:13" s="2" customFormat="1" ht="15">
      <c r="A24" s="198" t="s">
        <v>344</v>
      </c>
      <c r="B24" s="199" t="s">
        <v>211</v>
      </c>
      <c r="C24" s="200"/>
      <c r="D24" s="200"/>
      <c r="E24" s="202"/>
      <c r="F24" s="202"/>
      <c r="G24" s="202"/>
      <c r="H24" s="200"/>
      <c r="I24" s="202"/>
      <c r="J24" s="200"/>
      <c r="K24" s="188">
        <v>21</v>
      </c>
      <c r="L24" s="191"/>
      <c r="M24" s="190"/>
    </row>
    <row r="25" spans="1:13" s="2" customFormat="1" ht="15">
      <c r="A25" s="205" t="s">
        <v>345</v>
      </c>
      <c r="B25" s="205" t="s">
        <v>212</v>
      </c>
      <c r="C25" s="200"/>
      <c r="D25" s="200"/>
      <c r="E25" s="202"/>
      <c r="F25" s="202"/>
      <c r="G25" s="202"/>
      <c r="H25" s="200"/>
      <c r="I25" s="202"/>
      <c r="J25" s="200"/>
      <c r="K25" s="188">
        <v>22</v>
      </c>
      <c r="L25" s="191"/>
      <c r="M25" s="190"/>
    </row>
    <row r="26" spans="1:13" s="2" customFormat="1" ht="15">
      <c r="A26" s="205" t="s">
        <v>346</v>
      </c>
      <c r="B26" s="199" t="s">
        <v>213</v>
      </c>
      <c r="C26" s="200"/>
      <c r="D26" s="200"/>
      <c r="E26" s="202"/>
      <c r="F26" s="202"/>
      <c r="G26" s="202"/>
      <c r="H26" s="200"/>
      <c r="I26" s="202"/>
      <c r="J26" s="200"/>
      <c r="K26" s="188">
        <v>23</v>
      </c>
      <c r="L26" s="191"/>
      <c r="M26" s="190"/>
    </row>
    <row r="27" spans="1:13" s="2" customFormat="1" ht="15">
      <c r="A27" s="205" t="s">
        <v>347</v>
      </c>
      <c r="B27" s="199" t="s">
        <v>249</v>
      </c>
      <c r="C27" s="200"/>
      <c r="D27" s="200"/>
      <c r="E27" s="202"/>
      <c r="F27" s="202"/>
      <c r="G27" s="202"/>
      <c r="H27" s="200"/>
      <c r="I27" s="202"/>
      <c r="J27" s="200"/>
      <c r="K27" s="188">
        <v>24</v>
      </c>
      <c r="L27" s="191"/>
      <c r="M27" s="190"/>
    </row>
    <row r="28" spans="1:13" s="2" customFormat="1" ht="15">
      <c r="A28" s="205" t="s">
        <v>348</v>
      </c>
      <c r="B28" s="199" t="s">
        <v>214</v>
      </c>
      <c r="C28" s="200"/>
      <c r="D28" s="200"/>
      <c r="E28" s="202"/>
      <c r="F28" s="202"/>
      <c r="G28" s="202"/>
      <c r="H28" s="200"/>
      <c r="I28" s="202"/>
      <c r="J28" s="200"/>
      <c r="K28" s="188">
        <v>25</v>
      </c>
      <c r="L28" s="191"/>
      <c r="M28" s="190"/>
    </row>
    <row r="29" spans="1:13" s="2" customFormat="1" ht="15">
      <c r="A29" s="205" t="s">
        <v>349</v>
      </c>
      <c r="B29" s="199" t="s">
        <v>215</v>
      </c>
      <c r="C29" s="200"/>
      <c r="D29" s="200"/>
      <c r="E29" s="202"/>
      <c r="F29" s="202"/>
      <c r="G29" s="202"/>
      <c r="H29" s="200"/>
      <c r="I29" s="202"/>
      <c r="J29" s="200"/>
      <c r="K29" s="188">
        <v>26</v>
      </c>
      <c r="L29" s="191"/>
      <c r="M29" s="190"/>
    </row>
    <row r="30" spans="1:13" s="2" customFormat="1" ht="15">
      <c r="A30" s="205" t="s">
        <v>350</v>
      </c>
      <c r="B30" s="199" t="s">
        <v>216</v>
      </c>
      <c r="C30" s="200"/>
      <c r="D30" s="200"/>
      <c r="E30" s="202"/>
      <c r="F30" s="202"/>
      <c r="G30" s="202"/>
      <c r="H30" s="200"/>
      <c r="I30" s="202"/>
      <c r="J30" s="200"/>
      <c r="K30" s="188">
        <v>27</v>
      </c>
      <c r="L30" s="191"/>
      <c r="M30" s="190"/>
    </row>
    <row r="31" spans="1:13" s="2" customFormat="1" ht="15">
      <c r="A31" s="205" t="s">
        <v>351</v>
      </c>
      <c r="B31" s="199" t="s">
        <v>217</v>
      </c>
      <c r="C31" s="200"/>
      <c r="D31" s="200"/>
      <c r="E31" s="202"/>
      <c r="F31" s="202"/>
      <c r="G31" s="202"/>
      <c r="H31" s="200"/>
      <c r="I31" s="202"/>
      <c r="J31" s="200"/>
      <c r="K31" s="188">
        <v>28</v>
      </c>
      <c r="L31" s="191"/>
      <c r="M31" s="190"/>
    </row>
    <row r="32" spans="1:13" s="2" customFormat="1" ht="15">
      <c r="A32" s="205" t="s">
        <v>352</v>
      </c>
      <c r="B32" s="199" t="s">
        <v>218</v>
      </c>
      <c r="C32" s="200"/>
      <c r="D32" s="200"/>
      <c r="E32" s="202"/>
      <c r="F32" s="202"/>
      <c r="G32" s="202"/>
      <c r="H32" s="200"/>
      <c r="I32" s="202"/>
      <c r="J32" s="200"/>
      <c r="K32" s="188">
        <v>29</v>
      </c>
      <c r="L32" s="191"/>
      <c r="M32" s="190"/>
    </row>
    <row r="33" spans="1:13" s="2" customFormat="1" ht="15">
      <c r="A33" s="205" t="s">
        <v>353</v>
      </c>
      <c r="B33" s="199" t="s">
        <v>219</v>
      </c>
      <c r="C33" s="200"/>
      <c r="D33" s="206"/>
      <c r="E33" s="202"/>
      <c r="F33" s="202"/>
      <c r="G33" s="202"/>
      <c r="H33" s="200"/>
      <c r="I33" s="202"/>
      <c r="J33" s="200"/>
      <c r="K33" s="188">
        <v>30</v>
      </c>
      <c r="L33" s="191"/>
      <c r="M33" s="190"/>
    </row>
    <row r="34" spans="1:13" s="2" customFormat="1" ht="15">
      <c r="A34" s="205" t="s">
        <v>354</v>
      </c>
      <c r="B34" s="199" t="s">
        <v>220</v>
      </c>
      <c r="C34" s="200"/>
      <c r="D34" s="200"/>
      <c r="E34" s="202"/>
      <c r="F34" s="202"/>
      <c r="G34" s="202"/>
      <c r="H34" s="200"/>
      <c r="I34" s="202"/>
      <c r="J34" s="200"/>
      <c r="K34" s="188">
        <v>31</v>
      </c>
      <c r="L34" s="191"/>
      <c r="M34" s="190"/>
    </row>
    <row r="35" spans="1:13" s="2" customFormat="1" ht="15">
      <c r="A35" s="205" t="s">
        <v>355</v>
      </c>
      <c r="B35" s="207" t="s">
        <v>221</v>
      </c>
      <c r="C35" s="200"/>
      <c r="D35" s="200"/>
      <c r="E35" s="202"/>
      <c r="F35" s="202"/>
      <c r="G35" s="202"/>
      <c r="H35" s="200"/>
      <c r="I35" s="202"/>
      <c r="J35" s="200"/>
      <c r="K35" s="188">
        <v>32</v>
      </c>
      <c r="L35" s="191"/>
      <c r="M35" s="190"/>
    </row>
    <row r="36" spans="1:13" s="2" customFormat="1" ht="15">
      <c r="A36" s="205" t="s">
        <v>356</v>
      </c>
      <c r="B36" s="205" t="s">
        <v>222</v>
      </c>
      <c r="C36" s="200"/>
      <c r="D36" s="200"/>
      <c r="E36" s="202"/>
      <c r="F36" s="202"/>
      <c r="G36" s="202"/>
      <c r="H36" s="200"/>
      <c r="I36" s="202"/>
      <c r="J36" s="200"/>
      <c r="K36" s="188">
        <v>33</v>
      </c>
      <c r="L36" s="191"/>
      <c r="M36" s="190"/>
    </row>
    <row r="37" spans="1:13" s="2" customFormat="1" ht="15">
      <c r="A37" s="205" t="s">
        <v>357</v>
      </c>
      <c r="B37" s="199" t="s">
        <v>370</v>
      </c>
      <c r="C37" s="200"/>
      <c r="D37" s="200"/>
      <c r="E37" s="202"/>
      <c r="F37" s="202"/>
      <c r="G37" s="202"/>
      <c r="H37" s="200"/>
      <c r="I37" s="202"/>
      <c r="J37" s="200"/>
      <c r="K37" s="188">
        <v>34</v>
      </c>
      <c r="L37" s="191"/>
      <c r="M37" s="190"/>
    </row>
    <row r="38" spans="1:13" s="2" customFormat="1" ht="15">
      <c r="A38" s="205" t="s">
        <v>358</v>
      </c>
      <c r="B38" s="199" t="s">
        <v>371</v>
      </c>
      <c r="C38" s="200"/>
      <c r="D38" s="200"/>
      <c r="E38" s="202"/>
      <c r="F38" s="202"/>
      <c r="G38" s="202"/>
      <c r="H38" s="200"/>
      <c r="I38" s="202"/>
      <c r="J38" s="200"/>
      <c r="K38" s="188">
        <v>35</v>
      </c>
      <c r="L38" s="191"/>
      <c r="M38" s="190"/>
    </row>
    <row r="39" spans="1:13" s="2" customFormat="1" ht="15">
      <c r="A39" s="205" t="s">
        <v>359</v>
      </c>
      <c r="B39" s="199" t="s">
        <v>293</v>
      </c>
      <c r="C39" s="200"/>
      <c r="D39" s="200"/>
      <c r="E39" s="202"/>
      <c r="F39" s="202"/>
      <c r="G39" s="202"/>
      <c r="H39" s="200"/>
      <c r="I39" s="202"/>
      <c r="J39" s="200"/>
      <c r="K39" s="188">
        <v>35</v>
      </c>
      <c r="L39" s="191"/>
      <c r="M39" s="190"/>
    </row>
    <row r="40" spans="1:13" s="2" customFormat="1" ht="15">
      <c r="A40" s="205" t="s">
        <v>360</v>
      </c>
      <c r="B40" s="438" t="str">
        <f>"Denní maxima a minima zatížení brutto ES ČR za "&amp;'3.1'!N1</f>
        <v>Denní maxima a minima zatížení brutto ES ČR za IV. čtvrtletí 2023</v>
      </c>
      <c r="C40" s="200"/>
      <c r="D40" s="200"/>
      <c r="E40" s="202"/>
      <c r="F40" s="202"/>
      <c r="G40" s="202"/>
      <c r="H40" s="200"/>
      <c r="I40" s="202"/>
      <c r="J40" s="200"/>
      <c r="K40" s="188">
        <v>36</v>
      </c>
      <c r="L40" s="191"/>
      <c r="M40" s="190"/>
    </row>
    <row r="41" spans="1:13" s="2" customFormat="1" ht="15">
      <c r="A41" s="205" t="s">
        <v>361</v>
      </c>
      <c r="B41" s="199" t="str">
        <f>"Maxima zatížení ES ČR za "&amp;'3.1'!N1</f>
        <v>Maxima zatížení ES ČR za IV. čtvrtletí 2023</v>
      </c>
      <c r="C41" s="200"/>
      <c r="D41" s="200"/>
      <c r="E41" s="202"/>
      <c r="F41" s="202"/>
      <c r="G41" s="202"/>
      <c r="H41" s="200"/>
      <c r="I41" s="202"/>
      <c r="J41" s="200"/>
      <c r="K41" s="188">
        <v>37</v>
      </c>
      <c r="L41" s="191"/>
      <c r="M41" s="190"/>
    </row>
    <row r="42" spans="1:13" s="2" customFormat="1" ht="15">
      <c r="A42" s="205" t="s">
        <v>362</v>
      </c>
      <c r="B42" s="199" t="str">
        <f>"Minima zatížení ES ČR za "&amp;'3.1'!N1</f>
        <v>Minima zatížení ES ČR za IV. čtvrtletí 2023</v>
      </c>
      <c r="C42" s="200"/>
      <c r="D42" s="200"/>
      <c r="E42" s="202"/>
      <c r="F42" s="202"/>
      <c r="G42" s="202"/>
      <c r="H42" s="200"/>
      <c r="I42" s="202"/>
      <c r="J42" s="200"/>
      <c r="K42" s="188">
        <v>38</v>
      </c>
      <c r="L42" s="191"/>
      <c r="M42" s="190"/>
    </row>
    <row r="43" spans="1:13" s="2" customFormat="1" ht="15">
      <c r="A43" s="205" t="s">
        <v>363</v>
      </c>
      <c r="B43" s="199" t="s">
        <v>372</v>
      </c>
      <c r="C43" s="200"/>
      <c r="D43" s="200"/>
      <c r="E43" s="202"/>
      <c r="F43" s="202"/>
      <c r="G43" s="202"/>
      <c r="H43" s="200"/>
      <c r="I43" s="202"/>
      <c r="J43" s="200"/>
      <c r="K43" s="188">
        <v>39</v>
      </c>
      <c r="L43" s="191"/>
      <c r="M43" s="190"/>
    </row>
    <row r="44" spans="1:13" ht="15">
      <c r="A44" s="205"/>
      <c r="B44" s="205"/>
      <c r="C44" s="200"/>
      <c r="D44" s="200"/>
      <c r="E44" s="202"/>
      <c r="F44" s="202"/>
      <c r="G44" s="202"/>
      <c r="H44" s="200"/>
      <c r="I44" s="202"/>
      <c r="J44" s="200"/>
      <c r="K44" s="188"/>
    </row>
    <row r="45" spans="1:13" ht="15">
      <c r="A45" s="205"/>
      <c r="B45" s="199"/>
      <c r="C45" s="200"/>
      <c r="D45" s="200"/>
      <c r="E45" s="202"/>
      <c r="F45" s="202"/>
      <c r="G45" s="202"/>
      <c r="H45" s="200"/>
      <c r="I45" s="202"/>
      <c r="J45" s="200"/>
      <c r="K45" s="188"/>
    </row>
    <row r="46" spans="1:13" ht="15">
      <c r="A46" s="205"/>
      <c r="B46" s="199"/>
      <c r="C46" s="200"/>
      <c r="D46" s="200"/>
      <c r="E46" s="202"/>
      <c r="F46" s="202"/>
      <c r="G46" s="202"/>
      <c r="H46" s="200"/>
      <c r="I46" s="202"/>
      <c r="J46" s="200"/>
      <c r="K46" s="188"/>
    </row>
    <row r="47" spans="1:13" ht="15">
      <c r="A47" s="205"/>
      <c r="B47" s="199"/>
      <c r="C47" s="200"/>
      <c r="D47" s="200"/>
      <c r="E47" s="202"/>
      <c r="F47" s="202"/>
      <c r="G47" s="202"/>
      <c r="H47" s="200"/>
      <c r="I47" s="202"/>
      <c r="J47" s="200"/>
      <c r="K47" s="188"/>
    </row>
    <row r="48" spans="1:13" ht="15">
      <c r="A48" s="205"/>
      <c r="B48" s="199"/>
      <c r="C48" s="200"/>
      <c r="D48" s="200"/>
      <c r="E48" s="202"/>
      <c r="F48" s="202"/>
      <c r="G48" s="202"/>
      <c r="H48" s="200"/>
      <c r="I48" s="202"/>
      <c r="J48" s="200"/>
      <c r="K48" s="188"/>
    </row>
    <row r="49" spans="1:11" ht="15">
      <c r="A49" s="205"/>
      <c r="B49" s="199"/>
      <c r="C49" s="200"/>
      <c r="D49" s="200"/>
      <c r="E49" s="202"/>
      <c r="F49" s="202"/>
      <c r="G49" s="202"/>
      <c r="H49" s="200"/>
      <c r="I49" s="202"/>
      <c r="J49" s="200"/>
      <c r="K49" s="188"/>
    </row>
    <row r="50" spans="1:11" ht="15">
      <c r="A50" s="205"/>
      <c r="B50" s="199"/>
      <c r="C50" s="200"/>
      <c r="D50" s="200"/>
      <c r="E50" s="202"/>
      <c r="F50" s="202"/>
      <c r="G50" s="202"/>
      <c r="H50" s="200"/>
      <c r="I50" s="202"/>
      <c r="J50" s="200"/>
      <c r="K50" s="188"/>
    </row>
    <row r="51" spans="1:11" ht="15">
      <c r="A51" s="205"/>
      <c r="B51" s="199"/>
      <c r="C51" s="200"/>
      <c r="D51" s="200"/>
      <c r="E51" s="202"/>
      <c r="F51" s="202"/>
      <c r="G51" s="202"/>
      <c r="H51" s="200"/>
      <c r="I51" s="202"/>
      <c r="J51" s="200"/>
      <c r="K51" s="188"/>
    </row>
    <row r="52" spans="1:11" ht="15">
      <c r="A52" s="205"/>
      <c r="B52" s="205"/>
      <c r="C52" s="200"/>
      <c r="D52" s="200"/>
      <c r="E52" s="202"/>
      <c r="F52" s="202"/>
      <c r="G52" s="202"/>
      <c r="H52" s="200"/>
      <c r="I52" s="202"/>
      <c r="J52" s="200"/>
      <c r="K52" s="188"/>
    </row>
    <row r="53" spans="1:11" ht="12.75">
      <c r="A53" s="119"/>
      <c r="B53" s="119"/>
      <c r="C53" s="119"/>
      <c r="D53" s="119"/>
      <c r="E53" s="119"/>
      <c r="F53" s="119"/>
      <c r="G53" s="119"/>
      <c r="H53" s="208"/>
      <c r="I53" s="119"/>
      <c r="J53" s="119"/>
      <c r="K53" s="119"/>
    </row>
  </sheetData>
  <sortState ref="B23:B36">
    <sortCondition ref="B36"/>
  </sortState>
  <pageMargins left="0.31496062992125984" right="0.31496062992125984" top="0.35433070866141736" bottom="0.35433070866141736" header="0.31496062992125984" footer="0.19685039370078741"/>
  <pageSetup paperSize="9" orientation="portrait" r:id="rId1"/>
  <headerFooter differentFirst="1" scaleWithDoc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List9"/>
  <dimension ref="A1:X39"/>
  <sheetViews>
    <sheetView showGridLines="0" zoomScaleNormal="100" workbookViewId="0"/>
  </sheetViews>
  <sheetFormatPr defaultColWidth="9.140625" defaultRowHeight="12"/>
  <cols>
    <col min="1" max="1" width="9.42578125" style="9" customWidth="1"/>
    <col min="2" max="2" width="13.42578125" style="9" customWidth="1"/>
    <col min="3" max="3" width="9" style="9" customWidth="1"/>
    <col min="4" max="4" width="13.42578125" style="9" customWidth="1"/>
    <col min="5" max="5" width="9" style="9" customWidth="1"/>
    <col min="6" max="6" width="13.42578125" style="9" customWidth="1"/>
    <col min="7" max="7" width="9" style="9" customWidth="1"/>
    <col min="8" max="8" width="13.42578125" style="9" customWidth="1"/>
    <col min="9" max="9" width="9" style="9" customWidth="1"/>
    <col min="10" max="10" width="13.42578125" style="9" customWidth="1"/>
    <col min="11" max="11" width="9" style="9" customWidth="1"/>
    <col min="12" max="12" width="13.42578125" style="9" customWidth="1"/>
    <col min="13" max="13" width="9" style="9" customWidth="1"/>
    <col min="14" max="26" width="9.140625" style="9" customWidth="1"/>
    <col min="27" max="16384" width="9.140625" style="9"/>
  </cols>
  <sheetData>
    <row r="1" spans="1:24" ht="18">
      <c r="A1" s="232" t="s">
        <v>392</v>
      </c>
      <c r="M1" s="349" t="str">
        <f>'3.1'!N1</f>
        <v>IV. čtvrtletí 2023</v>
      </c>
    </row>
    <row r="2" spans="1:24" ht="6" customHeight="1">
      <c r="A2" s="351"/>
      <c r="B2" s="68"/>
      <c r="C2" s="68"/>
      <c r="D2" s="68"/>
      <c r="E2" s="68"/>
      <c r="F2" s="68"/>
      <c r="G2" s="68"/>
      <c r="H2" s="68"/>
      <c r="I2" s="68"/>
      <c r="J2" s="68"/>
      <c r="K2" s="68"/>
      <c r="L2" s="68"/>
      <c r="M2" s="68"/>
    </row>
    <row r="3" spans="1:24">
      <c r="A3" s="436" t="str">
        <f>'3.1'!A4</f>
        <v>2023</v>
      </c>
      <c r="B3" s="577" t="s">
        <v>187</v>
      </c>
      <c r="C3" s="577"/>
      <c r="D3" s="577"/>
      <c r="E3" s="577"/>
      <c r="F3" s="577"/>
      <c r="G3" s="580"/>
      <c r="H3" s="584" t="s">
        <v>19</v>
      </c>
      <c r="I3" s="577"/>
      <c r="J3" s="577"/>
      <c r="K3" s="577"/>
      <c r="L3" s="577"/>
      <c r="M3" s="577"/>
      <c r="N3" s="24"/>
    </row>
    <row r="4" spans="1:24" ht="13.5">
      <c r="A4" s="22"/>
      <c r="B4" s="586" t="s">
        <v>168</v>
      </c>
      <c r="C4" s="586"/>
      <c r="D4" s="586"/>
      <c r="E4" s="586"/>
      <c r="F4" s="586"/>
      <c r="G4" s="588"/>
      <c r="H4" s="585" t="s">
        <v>5</v>
      </c>
      <c r="I4" s="586"/>
      <c r="J4" s="586"/>
      <c r="K4" s="586"/>
      <c r="L4" s="586"/>
      <c r="M4" s="586"/>
      <c r="N4" s="72"/>
    </row>
    <row r="5" spans="1:24">
      <c r="A5" s="22"/>
      <c r="B5" s="579" t="s">
        <v>69</v>
      </c>
      <c r="C5" s="579"/>
      <c r="D5" s="579" t="s">
        <v>70</v>
      </c>
      <c r="E5" s="579"/>
      <c r="F5" s="579" t="s">
        <v>71</v>
      </c>
      <c r="G5" s="582"/>
      <c r="H5" s="583" t="s">
        <v>69</v>
      </c>
      <c r="I5" s="579"/>
      <c r="J5" s="579" t="s">
        <v>70</v>
      </c>
      <c r="K5" s="579"/>
      <c r="L5" s="579" t="s">
        <v>71</v>
      </c>
      <c r="M5" s="579"/>
      <c r="N5" s="67"/>
    </row>
    <row r="6" spans="1:24">
      <c r="A6" s="368"/>
      <c r="B6" s="365" t="s">
        <v>209</v>
      </c>
      <c r="C6" s="365" t="s">
        <v>208</v>
      </c>
      <c r="D6" s="365" t="s">
        <v>209</v>
      </c>
      <c r="E6" s="365" t="s">
        <v>208</v>
      </c>
      <c r="F6" s="365" t="s">
        <v>209</v>
      </c>
      <c r="G6" s="366" t="s">
        <v>208</v>
      </c>
      <c r="H6" s="358" t="s">
        <v>209</v>
      </c>
      <c r="I6" s="358" t="s">
        <v>208</v>
      </c>
      <c r="J6" s="358" t="s">
        <v>209</v>
      </c>
      <c r="K6" s="358" t="s">
        <v>208</v>
      </c>
      <c r="L6" s="358" t="s">
        <v>209</v>
      </c>
      <c r="M6" s="358" t="s">
        <v>208</v>
      </c>
      <c r="N6" s="67"/>
    </row>
    <row r="7" spans="1:24">
      <c r="A7" s="592" t="s">
        <v>53</v>
      </c>
      <c r="B7" s="587">
        <f>F8</f>
        <v>2947.2078900000006</v>
      </c>
      <c r="C7" s="574"/>
      <c r="D7" s="574"/>
      <c r="E7" s="574"/>
      <c r="F7" s="574"/>
      <c r="G7" s="589"/>
      <c r="H7" s="587">
        <f>SUM(H8,J8,L8)</f>
        <v>4928092.7819999997</v>
      </c>
      <c r="I7" s="574"/>
      <c r="J7" s="574"/>
      <c r="K7" s="574"/>
      <c r="L7" s="574"/>
      <c r="M7" s="574"/>
      <c r="N7" s="73"/>
    </row>
    <row r="8" spans="1:24">
      <c r="A8" s="593"/>
      <c r="B8" s="359">
        <f>SUM(B9:B16)</f>
        <v>2945.7856400000001</v>
      </c>
      <c r="C8" s="354">
        <v>0.14057688006805252</v>
      </c>
      <c r="D8" s="319">
        <f>SUM(D9:D16)</f>
        <v>2947.5768900000003</v>
      </c>
      <c r="E8" s="354">
        <v>0.14055279491927056</v>
      </c>
      <c r="F8" s="319">
        <f>SUM(F9:F16)</f>
        <v>2947.2078900000006</v>
      </c>
      <c r="G8" s="360">
        <v>0.14060360099857375</v>
      </c>
      <c r="H8" s="319">
        <f>SUM(H9:H16)</f>
        <v>1523245.2639999997</v>
      </c>
      <c r="I8" s="354">
        <v>0.22457338842048422</v>
      </c>
      <c r="J8" s="319">
        <f>SUM(J9:J16)</f>
        <v>1668017.1130000001</v>
      </c>
      <c r="K8" s="354">
        <v>0.24209022703254759</v>
      </c>
      <c r="L8" s="319">
        <f>SUM(L9:L16)</f>
        <v>1736830.4049999996</v>
      </c>
      <c r="M8" s="354">
        <v>0.24443548637658871</v>
      </c>
      <c r="N8" s="10"/>
    </row>
    <row r="9" spans="1:24">
      <c r="A9" s="56" t="s">
        <v>7</v>
      </c>
      <c r="B9" s="248">
        <v>2250</v>
      </c>
      <c r="C9" s="353">
        <v>0.52447552447552448</v>
      </c>
      <c r="D9" s="23">
        <v>2250</v>
      </c>
      <c r="E9" s="353">
        <v>0.52447552447552448</v>
      </c>
      <c r="F9" s="23">
        <v>2250</v>
      </c>
      <c r="G9" s="361">
        <v>0.52447552447552448</v>
      </c>
      <c r="H9" s="23">
        <v>1433158.91</v>
      </c>
      <c r="I9" s="353">
        <v>0.54029986899275217</v>
      </c>
      <c r="J9" s="23">
        <v>1580200.87</v>
      </c>
      <c r="K9" s="353">
        <v>0.59541325860555661</v>
      </c>
      <c r="L9" s="23">
        <v>1633008.13</v>
      </c>
      <c r="M9" s="353">
        <v>0.60305794648971245</v>
      </c>
      <c r="X9" s="70"/>
    </row>
    <row r="10" spans="1:24">
      <c r="A10" s="56" t="s">
        <v>20</v>
      </c>
      <c r="B10" s="248">
        <v>215.44500000000002</v>
      </c>
      <c r="C10" s="353">
        <v>2.2745707644413787E-2</v>
      </c>
      <c r="D10" s="23">
        <v>215.44500000000002</v>
      </c>
      <c r="E10" s="353">
        <v>2.274485278212058E-2</v>
      </c>
      <c r="F10" s="23">
        <v>215.44500000000002</v>
      </c>
      <c r="G10" s="361">
        <v>2.274485278212058E-2</v>
      </c>
      <c r="H10" s="23">
        <v>32424.112999999998</v>
      </c>
      <c r="I10" s="353">
        <v>1.0199322750406263E-2</v>
      </c>
      <c r="J10" s="23">
        <v>40736.589999999997</v>
      </c>
      <c r="K10" s="353">
        <v>1.218867935699456E-2</v>
      </c>
      <c r="L10" s="23">
        <v>38245.51</v>
      </c>
      <c r="M10" s="353">
        <v>1.1314702825924686E-2</v>
      </c>
      <c r="X10" s="70"/>
    </row>
    <row r="11" spans="1:24">
      <c r="A11" s="56" t="s">
        <v>21</v>
      </c>
      <c r="B11" s="248">
        <v>0</v>
      </c>
      <c r="C11" s="353">
        <v>0</v>
      </c>
      <c r="D11" s="23">
        <v>0</v>
      </c>
      <c r="E11" s="353">
        <v>0</v>
      </c>
      <c r="F11" s="23">
        <v>0</v>
      </c>
      <c r="G11" s="361">
        <v>0</v>
      </c>
      <c r="H11" s="23">
        <v>0</v>
      </c>
      <c r="I11" s="353">
        <v>0</v>
      </c>
      <c r="J11" s="23">
        <v>0</v>
      </c>
      <c r="K11" s="353">
        <v>0</v>
      </c>
      <c r="L11" s="23">
        <v>0</v>
      </c>
      <c r="M11" s="353">
        <v>0</v>
      </c>
      <c r="X11" s="70"/>
    </row>
    <row r="12" spans="1:24">
      <c r="A12" s="56" t="s">
        <v>22</v>
      </c>
      <c r="B12" s="248">
        <v>55.018999999999998</v>
      </c>
      <c r="C12" s="353">
        <v>5.1953631815615013E-2</v>
      </c>
      <c r="D12" s="23">
        <v>55.818999999999996</v>
      </c>
      <c r="E12" s="353">
        <v>5.2603802959323133E-2</v>
      </c>
      <c r="F12" s="23">
        <v>55.602999999999994</v>
      </c>
      <c r="G12" s="361">
        <v>5.2366390502228674E-2</v>
      </c>
      <c r="H12" s="23">
        <v>25234.772999999997</v>
      </c>
      <c r="I12" s="353">
        <v>8.1090968467495667E-2</v>
      </c>
      <c r="J12" s="23">
        <v>26018.585000000006</v>
      </c>
      <c r="K12" s="353">
        <v>7.6256013565750624E-2</v>
      </c>
      <c r="L12" s="23">
        <v>26794.950999999997</v>
      </c>
      <c r="M12" s="353">
        <v>7.6409374052036821E-2</v>
      </c>
      <c r="X12" s="70"/>
    </row>
    <row r="13" spans="1:24">
      <c r="A13" s="56" t="s">
        <v>43</v>
      </c>
      <c r="B13" s="248">
        <v>175.30545000000006</v>
      </c>
      <c r="C13" s="353">
        <v>0.15799322541064206</v>
      </c>
      <c r="D13" s="23">
        <v>175.30545000000006</v>
      </c>
      <c r="E13" s="353">
        <v>0.15808476441737826</v>
      </c>
      <c r="F13" s="23">
        <v>175.2464500000001</v>
      </c>
      <c r="G13" s="361">
        <v>0.15843288092122454</v>
      </c>
      <c r="H13" s="23">
        <v>12979.372999999996</v>
      </c>
      <c r="I13" s="353">
        <v>8.8540689181627844E-2</v>
      </c>
      <c r="J13" s="23">
        <v>11755.444000000007</v>
      </c>
      <c r="K13" s="353">
        <v>6.280773962163079E-2</v>
      </c>
      <c r="L13" s="23">
        <v>33969.335999999996</v>
      </c>
      <c r="M13" s="353">
        <v>0.12803347409966181</v>
      </c>
      <c r="X13" s="70"/>
    </row>
    <row r="14" spans="1:24">
      <c r="A14" s="56" t="s">
        <v>44</v>
      </c>
      <c r="B14" s="248">
        <v>0</v>
      </c>
      <c r="C14" s="353">
        <v>0</v>
      </c>
      <c r="D14" s="23">
        <v>0</v>
      </c>
      <c r="E14" s="353">
        <v>0</v>
      </c>
      <c r="F14" s="23">
        <v>0</v>
      </c>
      <c r="G14" s="361">
        <v>0</v>
      </c>
      <c r="H14" s="23">
        <v>0</v>
      </c>
      <c r="I14" s="353">
        <v>0</v>
      </c>
      <c r="J14" s="23">
        <v>0</v>
      </c>
      <c r="K14" s="353">
        <v>0</v>
      </c>
      <c r="L14" s="23">
        <v>0</v>
      </c>
      <c r="M14" s="353">
        <v>0</v>
      </c>
      <c r="P14" s="56"/>
      <c r="Q14" s="71"/>
      <c r="R14" s="48"/>
      <c r="S14" s="48"/>
      <c r="T14" s="48"/>
      <c r="U14" s="48"/>
      <c r="X14" s="70"/>
    </row>
    <row r="15" spans="1:24">
      <c r="A15" s="56" t="s">
        <v>45</v>
      </c>
      <c r="B15" s="248">
        <v>0</v>
      </c>
      <c r="C15" s="353">
        <v>0</v>
      </c>
      <c r="D15" s="23">
        <v>0</v>
      </c>
      <c r="E15" s="74">
        <v>0</v>
      </c>
      <c r="F15" s="23">
        <v>0</v>
      </c>
      <c r="G15" s="362">
        <v>0</v>
      </c>
      <c r="H15" s="23">
        <v>0</v>
      </c>
      <c r="I15" s="353">
        <v>0</v>
      </c>
      <c r="J15" s="23">
        <v>0</v>
      </c>
      <c r="K15" s="74">
        <v>0</v>
      </c>
      <c r="L15" s="23">
        <v>0</v>
      </c>
      <c r="M15" s="74">
        <v>0</v>
      </c>
      <c r="P15" s="56"/>
      <c r="Q15" s="71"/>
      <c r="R15" s="48"/>
      <c r="S15" s="48"/>
      <c r="T15" s="48"/>
      <c r="U15" s="48"/>
      <c r="X15" s="70"/>
    </row>
    <row r="16" spans="1:24">
      <c r="A16" s="277" t="s">
        <v>46</v>
      </c>
      <c r="B16" s="249">
        <v>250.01619000000019</v>
      </c>
      <c r="C16" s="354">
        <v>0.11618408996683564</v>
      </c>
      <c r="D16" s="243">
        <v>251.00744000000014</v>
      </c>
      <c r="E16" s="355">
        <v>0.11618887906065037</v>
      </c>
      <c r="F16" s="243">
        <v>250.91344000000015</v>
      </c>
      <c r="G16" s="363">
        <v>0.11650016408510445</v>
      </c>
      <c r="H16" s="243">
        <v>19448.095000000012</v>
      </c>
      <c r="I16" s="354">
        <v>0.12492760956381456</v>
      </c>
      <c r="J16" s="243">
        <v>9305.6239999999707</v>
      </c>
      <c r="K16" s="355">
        <v>0.13720892095140394</v>
      </c>
      <c r="L16" s="243">
        <v>4812.4779999999837</v>
      </c>
      <c r="M16" s="355">
        <v>0.13125463228693204</v>
      </c>
      <c r="P16" s="56"/>
      <c r="Q16" s="71"/>
      <c r="R16" s="48"/>
      <c r="S16" s="48"/>
      <c r="T16" s="48"/>
      <c r="U16" s="48"/>
      <c r="X16" s="70"/>
    </row>
    <row r="17" spans="1:15">
      <c r="A17" s="215"/>
      <c r="B17" s="68"/>
      <c r="C17" s="68"/>
      <c r="D17" s="68"/>
      <c r="E17" s="68"/>
      <c r="F17" s="68"/>
      <c r="G17" s="68"/>
      <c r="H17" s="68"/>
      <c r="I17" s="68"/>
      <c r="J17" s="68"/>
      <c r="K17" s="68"/>
      <c r="L17" s="69"/>
      <c r="M17" s="77" t="s">
        <v>298</v>
      </c>
      <c r="N17" s="77"/>
      <c r="O17" s="69"/>
    </row>
    <row r="18" spans="1:15">
      <c r="A18" s="436" t="str">
        <f>'3.1'!A4</f>
        <v>2023</v>
      </c>
      <c r="B18" s="577" t="s">
        <v>232</v>
      </c>
      <c r="C18" s="577"/>
      <c r="D18" s="577"/>
      <c r="E18" s="577"/>
      <c r="F18" s="577"/>
      <c r="G18" s="577"/>
      <c r="H18" s="68"/>
      <c r="I18" s="68"/>
      <c r="J18" s="68"/>
      <c r="K18" s="68"/>
      <c r="L18" s="68"/>
      <c r="M18" s="68"/>
      <c r="N18" s="78"/>
      <c r="O18" s="68"/>
    </row>
    <row r="19" spans="1:15">
      <c r="A19" s="356"/>
      <c r="B19" s="578" t="s">
        <v>5</v>
      </c>
      <c r="C19" s="578"/>
      <c r="D19" s="578"/>
      <c r="E19" s="578"/>
      <c r="F19" s="578"/>
      <c r="G19" s="578"/>
      <c r="H19" s="78" t="str">
        <f>A24</f>
        <v>VO z vvn</v>
      </c>
      <c r="I19" s="86">
        <f>(B24+D24+F24)/'6.1, 6.2'!B25</f>
        <v>1.995706091588801E-2</v>
      </c>
      <c r="J19" s="87" t="str">
        <f>A9</f>
        <v>JE</v>
      </c>
      <c r="K19" s="76">
        <f t="shared" ref="K19:K26" si="0">H9+J9+L9</f>
        <v>4646367.91</v>
      </c>
      <c r="L19" s="87" t="str">
        <f>A9</f>
        <v>JE</v>
      </c>
      <c r="M19" s="85">
        <f>K19/'6.1, 6.2'!B5</f>
        <v>0.57975527223489343</v>
      </c>
      <c r="N19" s="78"/>
      <c r="O19" s="68"/>
    </row>
    <row r="20" spans="1:15">
      <c r="A20" s="352"/>
      <c r="B20" s="579" t="s">
        <v>69</v>
      </c>
      <c r="C20" s="579"/>
      <c r="D20" s="579" t="s">
        <v>70</v>
      </c>
      <c r="E20" s="579"/>
      <c r="F20" s="579" t="s">
        <v>71</v>
      </c>
      <c r="G20" s="579"/>
      <c r="H20" s="78" t="str">
        <f>A25</f>
        <v>VO z vn</v>
      </c>
      <c r="I20" s="86">
        <f>(B25+D25+F25)/'6.1, 6.2'!C25</f>
        <v>4.7838487439353247E-2</v>
      </c>
      <c r="J20" s="87" t="str">
        <f t="shared" ref="J20:J26" si="1">A10</f>
        <v>PE</v>
      </c>
      <c r="K20" s="76">
        <f t="shared" si="0"/>
        <v>111406.21299999999</v>
      </c>
      <c r="L20" s="87" t="str">
        <f t="shared" ref="L20:L26" si="2">A10</f>
        <v>PE</v>
      </c>
      <c r="M20" s="85">
        <f>K20/'6.1, 6.2'!C5</f>
        <v>1.1251593435852815E-2</v>
      </c>
      <c r="N20" s="78"/>
      <c r="O20" s="68"/>
    </row>
    <row r="21" spans="1:15">
      <c r="A21" s="352"/>
      <c r="B21" s="367" t="s">
        <v>209</v>
      </c>
      <c r="C21" s="367" t="s">
        <v>208</v>
      </c>
      <c r="D21" s="367" t="s">
        <v>209</v>
      </c>
      <c r="E21" s="367" t="s">
        <v>208</v>
      </c>
      <c r="F21" s="367" t="s">
        <v>209</v>
      </c>
      <c r="G21" s="367" t="s">
        <v>208</v>
      </c>
      <c r="H21" s="78" t="str">
        <f>A26</f>
        <v>MOP</v>
      </c>
      <c r="I21" s="86">
        <f>(B26+D26+F26)/'6.1, 6.2'!D25</f>
        <v>6.8863558960645319E-2</v>
      </c>
      <c r="J21" s="87" t="str">
        <f t="shared" si="1"/>
        <v>PPE</v>
      </c>
      <c r="K21" s="76">
        <f t="shared" si="0"/>
        <v>0</v>
      </c>
      <c r="L21" s="87" t="str">
        <f t="shared" si="2"/>
        <v>PPE</v>
      </c>
      <c r="M21" s="85">
        <f>K21/'6.1, 6.2'!D5</f>
        <v>0</v>
      </c>
      <c r="N21" s="78"/>
      <c r="O21" s="68"/>
    </row>
    <row r="22" spans="1:15">
      <c r="A22" s="572" t="s">
        <v>53</v>
      </c>
      <c r="B22" s="574">
        <f>SUM(B23,D23,F23)</f>
        <v>746805.14502387482</v>
      </c>
      <c r="C22" s="574"/>
      <c r="D22" s="574"/>
      <c r="E22" s="574"/>
      <c r="F22" s="574"/>
      <c r="G22" s="574"/>
      <c r="H22" s="78" t="str">
        <f>A27</f>
        <v>MOO</v>
      </c>
      <c r="I22" s="86">
        <f>(B27+D27+F27)/'6.1, 6.2'!E25</f>
        <v>7.1660215916362111E-2</v>
      </c>
      <c r="J22" s="87" t="str">
        <f t="shared" si="1"/>
        <v>PSE</v>
      </c>
      <c r="K22" s="76">
        <f t="shared" si="0"/>
        <v>78048.309000000008</v>
      </c>
      <c r="L22" s="87" t="str">
        <f t="shared" si="2"/>
        <v>PSE</v>
      </c>
      <c r="M22" s="85">
        <f>K22/'6.1, 6.2'!E5</f>
        <v>7.7809621682908336E-2</v>
      </c>
      <c r="N22" s="78"/>
      <c r="O22" s="68"/>
    </row>
    <row r="23" spans="1:15">
      <c r="A23" s="573"/>
      <c r="B23" s="319">
        <f>SUM(B24:B27)</f>
        <v>230874.96399537471</v>
      </c>
      <c r="C23" s="364">
        <v>5.449076126643973E-2</v>
      </c>
      <c r="D23" s="319">
        <f>SUM(D24:D27)</f>
        <v>248314.60231899179</v>
      </c>
      <c r="E23" s="364">
        <v>5.4101115843617521E-2</v>
      </c>
      <c r="F23" s="319">
        <f>SUM(F24:F27)</f>
        <v>267615.57870950829</v>
      </c>
      <c r="G23" s="364">
        <v>5.6572890601730298E-2</v>
      </c>
      <c r="H23" s="68"/>
      <c r="I23" s="68"/>
      <c r="J23" s="87" t="str">
        <f t="shared" si="1"/>
        <v>VE</v>
      </c>
      <c r="K23" s="76">
        <f t="shared" si="0"/>
        <v>58704.152999999998</v>
      </c>
      <c r="L23" s="87" t="str">
        <f t="shared" si="2"/>
        <v>VE</v>
      </c>
      <c r="M23" s="85">
        <f>K23/'6.1, 6.2'!F5</f>
        <v>9.7991526315684835E-2</v>
      </c>
      <c r="N23" s="78"/>
      <c r="O23" s="68"/>
    </row>
    <row r="24" spans="1:15">
      <c r="A24" s="18" t="s">
        <v>8</v>
      </c>
      <c r="B24" s="23">
        <v>11231.701999999999</v>
      </c>
      <c r="C24" s="353">
        <v>1.8539488576256452E-2</v>
      </c>
      <c r="D24" s="23">
        <v>11798.413</v>
      </c>
      <c r="E24" s="353">
        <v>2.0451762758204782E-2</v>
      </c>
      <c r="F24" s="23">
        <v>10905.123</v>
      </c>
      <c r="G24" s="353">
        <v>2.1064684942518577E-2</v>
      </c>
      <c r="H24" s="68"/>
      <c r="I24" s="68"/>
      <c r="J24" s="87" t="str">
        <f t="shared" si="1"/>
        <v>PVE</v>
      </c>
      <c r="K24" s="76">
        <f t="shared" si="0"/>
        <v>0</v>
      </c>
      <c r="L24" s="87" t="str">
        <f t="shared" si="2"/>
        <v>PVE</v>
      </c>
      <c r="M24" s="85">
        <f>K24/'6.1, 6.2'!G5</f>
        <v>0</v>
      </c>
    </row>
    <row r="25" spans="1:15">
      <c r="A25" s="18" t="s">
        <v>9</v>
      </c>
      <c r="B25" s="23">
        <v>93666.744000000006</v>
      </c>
      <c r="C25" s="353">
        <v>4.9097998138671974E-2</v>
      </c>
      <c r="D25" s="23">
        <v>93028.21700000031</v>
      </c>
      <c r="E25" s="353">
        <v>4.8733891496543377E-2</v>
      </c>
      <c r="F25" s="23">
        <v>76503.959999999905</v>
      </c>
      <c r="G25" s="353">
        <v>4.5398336834051235E-2</v>
      </c>
      <c r="H25" s="68"/>
      <c r="I25" s="68"/>
      <c r="J25" s="87" t="str">
        <f t="shared" si="1"/>
        <v>VTE</v>
      </c>
      <c r="K25" s="76">
        <f t="shared" si="0"/>
        <v>0</v>
      </c>
      <c r="L25" s="87" t="str">
        <f t="shared" si="2"/>
        <v>VTE</v>
      </c>
      <c r="M25" s="85">
        <f>K25/'6.1, 6.2'!H5</f>
        <v>0</v>
      </c>
    </row>
    <row r="26" spans="1:15">
      <c r="A26" s="18" t="s">
        <v>132</v>
      </c>
      <c r="B26" s="23">
        <v>41123.767960065001</v>
      </c>
      <c r="C26" s="353">
        <v>6.7799948343320468E-2</v>
      </c>
      <c r="D26" s="23">
        <v>49708.021309338998</v>
      </c>
      <c r="E26" s="74">
        <v>7.0249953396153142E-2</v>
      </c>
      <c r="F26" s="23">
        <v>50253.413556844404</v>
      </c>
      <c r="G26" s="74">
        <v>6.8406366557084042E-2</v>
      </c>
      <c r="H26" s="68"/>
      <c r="I26" s="68"/>
      <c r="J26" s="87" t="str">
        <f t="shared" si="1"/>
        <v>FVE</v>
      </c>
      <c r="K26" s="76">
        <f t="shared" si="0"/>
        <v>33566.196999999964</v>
      </c>
      <c r="L26" s="87" t="str">
        <f t="shared" si="2"/>
        <v>FVE</v>
      </c>
      <c r="M26" s="85">
        <f>K26/'6.1, 6.2'!I5</f>
        <v>0.12902088483238117</v>
      </c>
    </row>
    <row r="27" spans="1:15">
      <c r="A27" s="430" t="s">
        <v>130</v>
      </c>
      <c r="B27" s="243">
        <v>84852.750035309698</v>
      </c>
      <c r="C27" s="354">
        <v>7.5976169695814263E-2</v>
      </c>
      <c r="D27" s="243">
        <v>93779.95100965249</v>
      </c>
      <c r="E27" s="355">
        <v>6.7156235943132137E-2</v>
      </c>
      <c r="F27" s="243">
        <v>129953.08215266401</v>
      </c>
      <c r="G27" s="355">
        <v>7.2479730502217204E-2</v>
      </c>
      <c r="H27" s="68"/>
      <c r="I27" s="68"/>
      <c r="J27" s="68"/>
      <c r="K27" s="68"/>
      <c r="L27" s="68"/>
      <c r="M27" s="68"/>
    </row>
    <row r="28" spans="1:15" ht="12" customHeight="1">
      <c r="A28" s="590"/>
      <c r="B28" s="590"/>
      <c r="C28" s="590"/>
      <c r="D28" s="590"/>
      <c r="E28" s="590"/>
      <c r="F28" s="48"/>
      <c r="G28" s="77" t="s">
        <v>299</v>
      </c>
      <c r="H28" s="68"/>
      <c r="I28" s="68"/>
      <c r="J28" s="68"/>
      <c r="K28" s="68"/>
      <c r="L28" s="68"/>
      <c r="M28" s="68"/>
      <c r="N28" s="78"/>
      <c r="O28" s="68"/>
    </row>
    <row r="29" spans="1:15">
      <c r="A29" s="591"/>
      <c r="B29" s="591"/>
      <c r="C29" s="591"/>
      <c r="D29" s="591"/>
      <c r="E29" s="591"/>
      <c r="F29" s="48"/>
      <c r="G29" s="69"/>
      <c r="H29" s="68"/>
      <c r="I29" s="68"/>
      <c r="J29" s="68"/>
      <c r="K29" s="68"/>
      <c r="L29" s="68"/>
      <c r="M29" s="68"/>
      <c r="N29" s="78"/>
      <c r="O29" s="68"/>
    </row>
    <row r="30" spans="1:15">
      <c r="J30" s="87"/>
      <c r="K30" s="87" t="str">
        <f>H5</f>
        <v>Říjen</v>
      </c>
      <c r="L30" s="87" t="str">
        <f>J5</f>
        <v>Listopad</v>
      </c>
      <c r="M30" s="87" t="str">
        <f>L5</f>
        <v>Prosinec</v>
      </c>
    </row>
    <row r="31" spans="1:15">
      <c r="H31" s="87" t="str">
        <f t="shared" ref="H31:H38" si="3">A9</f>
        <v>JE</v>
      </c>
      <c r="I31" s="88">
        <f t="shared" ref="I31:I38" si="4">G9</f>
        <v>0.52447552447552448</v>
      </c>
      <c r="J31" s="87" t="str">
        <f t="shared" ref="J31:J38" si="5">A9</f>
        <v>JE</v>
      </c>
      <c r="K31" s="70">
        <f t="shared" ref="K31:K38" si="6">H9</f>
        <v>1433158.91</v>
      </c>
      <c r="L31" s="70">
        <f t="shared" ref="L31:L38" si="7">J9</f>
        <v>1580200.87</v>
      </c>
      <c r="M31" s="70">
        <f t="shared" ref="M31:M38" si="8">L9</f>
        <v>1633008.13</v>
      </c>
    </row>
    <row r="32" spans="1:15">
      <c r="H32" s="87" t="str">
        <f t="shared" si="3"/>
        <v>PE</v>
      </c>
      <c r="I32" s="88">
        <f t="shared" si="4"/>
        <v>2.274485278212058E-2</v>
      </c>
      <c r="J32" s="87" t="str">
        <f t="shared" si="5"/>
        <v>PE</v>
      </c>
      <c r="K32" s="70">
        <f t="shared" si="6"/>
        <v>32424.112999999998</v>
      </c>
      <c r="L32" s="70">
        <f t="shared" si="7"/>
        <v>40736.589999999997</v>
      </c>
      <c r="M32" s="70">
        <f t="shared" si="8"/>
        <v>38245.51</v>
      </c>
    </row>
    <row r="33" spans="8:13" ht="12.75" customHeight="1">
      <c r="H33" s="87" t="str">
        <f t="shared" si="3"/>
        <v>PPE</v>
      </c>
      <c r="I33" s="88">
        <f t="shared" si="4"/>
        <v>0</v>
      </c>
      <c r="J33" s="87" t="str">
        <f t="shared" si="5"/>
        <v>PPE</v>
      </c>
      <c r="K33" s="70">
        <f t="shared" si="6"/>
        <v>0</v>
      </c>
      <c r="L33" s="70">
        <f t="shared" si="7"/>
        <v>0</v>
      </c>
      <c r="M33" s="70">
        <f t="shared" si="8"/>
        <v>0</v>
      </c>
    </row>
    <row r="34" spans="8:13">
      <c r="H34" s="87" t="str">
        <f t="shared" si="3"/>
        <v>PSE</v>
      </c>
      <c r="I34" s="88">
        <f t="shared" si="4"/>
        <v>5.2366390502228674E-2</v>
      </c>
      <c r="J34" s="87" t="str">
        <f t="shared" si="5"/>
        <v>PSE</v>
      </c>
      <c r="K34" s="70">
        <f t="shared" si="6"/>
        <v>25234.772999999997</v>
      </c>
      <c r="L34" s="70">
        <f t="shared" si="7"/>
        <v>26018.585000000006</v>
      </c>
      <c r="M34" s="70">
        <f t="shared" si="8"/>
        <v>26794.950999999997</v>
      </c>
    </row>
    <row r="35" spans="8:13" ht="13.5" customHeight="1">
      <c r="H35" s="87" t="str">
        <f t="shared" si="3"/>
        <v>VE</v>
      </c>
      <c r="I35" s="88">
        <f t="shared" si="4"/>
        <v>0.15843288092122454</v>
      </c>
      <c r="J35" s="87" t="str">
        <f t="shared" si="5"/>
        <v>VE</v>
      </c>
      <c r="K35" s="70">
        <f t="shared" si="6"/>
        <v>12979.372999999996</v>
      </c>
      <c r="L35" s="70">
        <f t="shared" si="7"/>
        <v>11755.444000000007</v>
      </c>
      <c r="M35" s="70">
        <f t="shared" si="8"/>
        <v>33969.335999999996</v>
      </c>
    </row>
    <row r="36" spans="8:13" ht="12.75" customHeight="1">
      <c r="H36" s="87" t="str">
        <f t="shared" si="3"/>
        <v>PVE</v>
      </c>
      <c r="I36" s="88">
        <f t="shared" si="4"/>
        <v>0</v>
      </c>
      <c r="J36" s="87" t="str">
        <f t="shared" si="5"/>
        <v>PVE</v>
      </c>
      <c r="K36" s="70">
        <f t="shared" si="6"/>
        <v>0</v>
      </c>
      <c r="L36" s="70">
        <f t="shared" si="7"/>
        <v>0</v>
      </c>
      <c r="M36" s="70">
        <f t="shared" si="8"/>
        <v>0</v>
      </c>
    </row>
    <row r="37" spans="8:13" ht="12.75" customHeight="1">
      <c r="H37" s="87" t="str">
        <f t="shared" si="3"/>
        <v>VTE</v>
      </c>
      <c r="I37" s="88">
        <f t="shared" si="4"/>
        <v>0</v>
      </c>
      <c r="J37" s="87" t="str">
        <f t="shared" si="5"/>
        <v>VTE</v>
      </c>
      <c r="K37" s="70">
        <f t="shared" si="6"/>
        <v>0</v>
      </c>
      <c r="L37" s="70">
        <f t="shared" si="7"/>
        <v>0</v>
      </c>
      <c r="M37" s="70">
        <f t="shared" si="8"/>
        <v>0</v>
      </c>
    </row>
    <row r="38" spans="8:13" ht="12.75" customHeight="1">
      <c r="H38" s="87" t="str">
        <f t="shared" si="3"/>
        <v>FVE</v>
      </c>
      <c r="I38" s="88">
        <f t="shared" si="4"/>
        <v>0.11650016408510445</v>
      </c>
      <c r="J38" s="87" t="str">
        <f t="shared" si="5"/>
        <v>FVE</v>
      </c>
      <c r="K38" s="70">
        <f t="shared" si="6"/>
        <v>19448.095000000012</v>
      </c>
      <c r="L38" s="70">
        <f t="shared" si="7"/>
        <v>9305.6239999999707</v>
      </c>
      <c r="M38" s="70">
        <f t="shared" si="8"/>
        <v>4812.4779999999837</v>
      </c>
    </row>
    <row r="39" spans="8:13" ht="12.75" customHeight="1"/>
  </sheetData>
  <mergeCells count="21">
    <mergeCell ref="A28:E29"/>
    <mergeCell ref="H5:I5"/>
    <mergeCell ref="J5:K5"/>
    <mergeCell ref="L5:M5"/>
    <mergeCell ref="A7:A8"/>
    <mergeCell ref="H3:M3"/>
    <mergeCell ref="H4:M4"/>
    <mergeCell ref="H7:M7"/>
    <mergeCell ref="B22:G22"/>
    <mergeCell ref="A22:A23"/>
    <mergeCell ref="B5:C5"/>
    <mergeCell ref="B3:G3"/>
    <mergeCell ref="B4:G4"/>
    <mergeCell ref="D5:E5"/>
    <mergeCell ref="F5:G5"/>
    <mergeCell ref="B7:G7"/>
    <mergeCell ref="B20:C20"/>
    <mergeCell ref="D20:E20"/>
    <mergeCell ref="F20:G20"/>
    <mergeCell ref="B18:G18"/>
    <mergeCell ref="B19:G19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List12"/>
  <dimension ref="A1:U38"/>
  <sheetViews>
    <sheetView showGridLines="0" zoomScaleNormal="100" workbookViewId="0"/>
  </sheetViews>
  <sheetFormatPr defaultColWidth="9.140625" defaultRowHeight="12"/>
  <cols>
    <col min="1" max="1" width="9.42578125" style="9" customWidth="1"/>
    <col min="2" max="2" width="13.42578125" style="9" customWidth="1"/>
    <col min="3" max="3" width="9" style="9" customWidth="1"/>
    <col min="4" max="4" width="13.42578125" style="9" customWidth="1"/>
    <col min="5" max="5" width="9" style="9" customWidth="1"/>
    <col min="6" max="6" width="13.42578125" style="9" customWidth="1"/>
    <col min="7" max="7" width="9" style="9" customWidth="1"/>
    <col min="8" max="8" width="13.42578125" style="9" customWidth="1"/>
    <col min="9" max="9" width="9" style="9" customWidth="1"/>
    <col min="10" max="10" width="13.42578125" style="9" customWidth="1"/>
    <col min="11" max="11" width="9" style="9" customWidth="1"/>
    <col min="12" max="12" width="13.42578125" style="9" customWidth="1"/>
    <col min="13" max="13" width="9" style="9" customWidth="1"/>
    <col min="14" max="26" width="9.140625" style="9" customWidth="1"/>
    <col min="27" max="16384" width="9.140625" style="9"/>
  </cols>
  <sheetData>
    <row r="1" spans="1:21" ht="18">
      <c r="A1" s="232" t="s">
        <v>393</v>
      </c>
      <c r="M1" s="349" t="str">
        <f>'3.1'!N1</f>
        <v>IV. čtvrtletí 2023</v>
      </c>
      <c r="N1" s="78"/>
      <c r="O1" s="68"/>
    </row>
    <row r="2" spans="1:21" ht="6" customHeight="1">
      <c r="A2" s="351"/>
      <c r="B2" s="68"/>
      <c r="C2" s="68"/>
      <c r="D2" s="68"/>
      <c r="E2" s="68"/>
      <c r="F2" s="68"/>
      <c r="G2" s="68"/>
      <c r="H2" s="68"/>
      <c r="I2" s="68"/>
      <c r="J2" s="68"/>
      <c r="K2" s="68"/>
      <c r="L2" s="68"/>
      <c r="M2" s="68"/>
      <c r="N2" s="78"/>
      <c r="O2" s="68"/>
    </row>
    <row r="3" spans="1:21">
      <c r="A3" s="436" t="str">
        <f>'3.1'!A4</f>
        <v>2023</v>
      </c>
      <c r="B3" s="577" t="s">
        <v>187</v>
      </c>
      <c r="C3" s="577"/>
      <c r="D3" s="577"/>
      <c r="E3" s="577"/>
      <c r="F3" s="577"/>
      <c r="G3" s="580"/>
      <c r="H3" s="584" t="s">
        <v>19</v>
      </c>
      <c r="I3" s="577"/>
      <c r="J3" s="577"/>
      <c r="K3" s="577"/>
      <c r="L3" s="577"/>
      <c r="M3" s="577"/>
      <c r="N3" s="79"/>
    </row>
    <row r="4" spans="1:21" ht="13.5" customHeight="1">
      <c r="A4" s="22"/>
      <c r="B4" s="586" t="s">
        <v>168</v>
      </c>
      <c r="C4" s="586"/>
      <c r="D4" s="586"/>
      <c r="E4" s="586"/>
      <c r="F4" s="586"/>
      <c r="G4" s="588"/>
      <c r="H4" s="585" t="s">
        <v>5</v>
      </c>
      <c r="I4" s="586"/>
      <c r="J4" s="586"/>
      <c r="K4" s="586"/>
      <c r="L4" s="586"/>
      <c r="M4" s="586"/>
      <c r="N4" s="80"/>
    </row>
    <row r="5" spans="1:21">
      <c r="A5" s="22"/>
      <c r="B5" s="579" t="s">
        <v>69</v>
      </c>
      <c r="C5" s="579"/>
      <c r="D5" s="579" t="s">
        <v>70</v>
      </c>
      <c r="E5" s="579"/>
      <c r="F5" s="579" t="s">
        <v>71</v>
      </c>
      <c r="G5" s="582"/>
      <c r="H5" s="583" t="s">
        <v>69</v>
      </c>
      <c r="I5" s="579"/>
      <c r="J5" s="579" t="s">
        <v>70</v>
      </c>
      <c r="K5" s="579"/>
      <c r="L5" s="579" t="s">
        <v>71</v>
      </c>
      <c r="M5" s="579"/>
      <c r="N5" s="81"/>
    </row>
    <row r="6" spans="1:21">
      <c r="A6" s="368"/>
      <c r="B6" s="365" t="s">
        <v>209</v>
      </c>
      <c r="C6" s="365" t="s">
        <v>208</v>
      </c>
      <c r="D6" s="365" t="s">
        <v>209</v>
      </c>
      <c r="E6" s="365" t="s">
        <v>208</v>
      </c>
      <c r="F6" s="365" t="s">
        <v>209</v>
      </c>
      <c r="G6" s="366" t="s">
        <v>208</v>
      </c>
      <c r="H6" s="358" t="s">
        <v>209</v>
      </c>
      <c r="I6" s="358" t="s">
        <v>208</v>
      </c>
      <c r="J6" s="358" t="s">
        <v>209</v>
      </c>
      <c r="K6" s="358" t="s">
        <v>208</v>
      </c>
      <c r="L6" s="358" t="s">
        <v>209</v>
      </c>
      <c r="M6" s="358" t="s">
        <v>208</v>
      </c>
      <c r="N6" s="81"/>
    </row>
    <row r="7" spans="1:21">
      <c r="A7" s="592" t="s">
        <v>53</v>
      </c>
      <c r="B7" s="587">
        <f>F8</f>
        <v>932.36043999999947</v>
      </c>
      <c r="C7" s="574"/>
      <c r="D7" s="574"/>
      <c r="E7" s="574"/>
      <c r="F7" s="574"/>
      <c r="G7" s="589"/>
      <c r="H7" s="587">
        <f>SUM(H8,J8,L8)</f>
        <v>418597.32300000009</v>
      </c>
      <c r="I7" s="574"/>
      <c r="J7" s="574"/>
      <c r="K7" s="574"/>
      <c r="L7" s="574"/>
      <c r="M7" s="574"/>
      <c r="N7" s="82"/>
    </row>
    <row r="8" spans="1:21">
      <c r="A8" s="593"/>
      <c r="B8" s="359">
        <f>SUM(B9:B16)</f>
        <v>930.48403999999891</v>
      </c>
      <c r="C8" s="354">
        <v>4.4403958495879164E-2</v>
      </c>
      <c r="D8" s="319">
        <f>SUM(D9:D16)</f>
        <v>931.90802999999937</v>
      </c>
      <c r="E8" s="354">
        <v>4.4437272753964134E-2</v>
      </c>
      <c r="F8" s="319">
        <f>SUM(F9:F16)</f>
        <v>932.36043999999947</v>
      </c>
      <c r="G8" s="360">
        <v>4.4480484643590772E-2</v>
      </c>
      <c r="H8" s="319">
        <f>SUM(H9:H16)</f>
        <v>131469.55900000001</v>
      </c>
      <c r="I8" s="354">
        <v>1.9382672663787633E-2</v>
      </c>
      <c r="J8" s="319">
        <f>SUM(J9:J16)</f>
        <v>141039.59400000001</v>
      </c>
      <c r="K8" s="354">
        <v>2.0469998218800252E-2</v>
      </c>
      <c r="L8" s="319">
        <f>SUM(L9:L16)</f>
        <v>146088.17000000001</v>
      </c>
      <c r="M8" s="354">
        <v>2.0559942286256665E-2</v>
      </c>
      <c r="N8" s="83"/>
    </row>
    <row r="9" spans="1:21">
      <c r="A9" s="56" t="s">
        <v>7</v>
      </c>
      <c r="B9" s="248">
        <v>0</v>
      </c>
      <c r="C9" s="353">
        <v>0</v>
      </c>
      <c r="D9" s="23">
        <v>0</v>
      </c>
      <c r="E9" s="353">
        <v>0</v>
      </c>
      <c r="F9" s="23">
        <v>0</v>
      </c>
      <c r="G9" s="361">
        <v>0</v>
      </c>
      <c r="H9" s="23">
        <v>0</v>
      </c>
      <c r="I9" s="353">
        <v>0</v>
      </c>
      <c r="J9" s="23">
        <v>0</v>
      </c>
      <c r="K9" s="353">
        <v>0</v>
      </c>
      <c r="L9" s="23">
        <v>0</v>
      </c>
      <c r="M9" s="353">
        <v>0</v>
      </c>
      <c r="N9" s="76"/>
      <c r="O9" s="85"/>
    </row>
    <row r="10" spans="1:21">
      <c r="A10" s="56" t="s">
        <v>20</v>
      </c>
      <c r="B10" s="248">
        <v>226.29999999999998</v>
      </c>
      <c r="C10" s="353">
        <v>2.3891729396972958E-2</v>
      </c>
      <c r="D10" s="23">
        <v>226.29999999999998</v>
      </c>
      <c r="E10" s="353">
        <v>2.3890831463222104E-2</v>
      </c>
      <c r="F10" s="23">
        <v>226.29999999999998</v>
      </c>
      <c r="G10" s="361">
        <v>2.3890831463222104E-2</v>
      </c>
      <c r="H10" s="23">
        <v>45648.822</v>
      </c>
      <c r="I10" s="353">
        <v>1.4359284670450228E-2</v>
      </c>
      <c r="J10" s="23">
        <v>49439.975000000006</v>
      </c>
      <c r="K10" s="353">
        <v>1.479279445561907E-2</v>
      </c>
      <c r="L10" s="23">
        <v>55347.567999999999</v>
      </c>
      <c r="M10" s="353">
        <v>1.6374243252545429E-2</v>
      </c>
      <c r="N10" s="76"/>
      <c r="O10" s="85"/>
    </row>
    <row r="11" spans="1:21">
      <c r="A11" s="56" t="s">
        <v>21</v>
      </c>
      <c r="B11" s="248">
        <v>118.5</v>
      </c>
      <c r="C11" s="353">
        <v>8.690869086908691E-2</v>
      </c>
      <c r="D11" s="23">
        <v>118.5</v>
      </c>
      <c r="E11" s="353">
        <v>8.690869086908691E-2</v>
      </c>
      <c r="F11" s="23">
        <v>118.5</v>
      </c>
      <c r="G11" s="361">
        <v>8.690869086908691E-2</v>
      </c>
      <c r="H11" s="23">
        <v>16759.042999999998</v>
      </c>
      <c r="I11" s="353">
        <v>9.9990845780711851E-2</v>
      </c>
      <c r="J11" s="23">
        <v>37180.519999999997</v>
      </c>
      <c r="K11" s="353">
        <v>0.31606453304838616</v>
      </c>
      <c r="L11" s="23">
        <v>41181.289999999994</v>
      </c>
      <c r="M11" s="353">
        <v>0.24484317447603535</v>
      </c>
      <c r="N11" s="76"/>
      <c r="O11" s="85"/>
    </row>
    <row r="12" spans="1:21">
      <c r="A12" s="56" t="s">
        <v>22</v>
      </c>
      <c r="B12" s="248">
        <v>86.240999999999943</v>
      </c>
      <c r="C12" s="353">
        <v>8.1436106825104992E-2</v>
      </c>
      <c r="D12" s="23">
        <v>86.268999999999949</v>
      </c>
      <c r="E12" s="353">
        <v>8.1299870608535524E-2</v>
      </c>
      <c r="F12" s="23">
        <v>87.700999999999951</v>
      </c>
      <c r="G12" s="361">
        <v>8.2595989666671851E-2</v>
      </c>
      <c r="H12" s="23">
        <v>28059.799999999996</v>
      </c>
      <c r="I12" s="353">
        <v>9.0169083629333013E-2</v>
      </c>
      <c r="J12" s="23">
        <v>30169.533999999989</v>
      </c>
      <c r="K12" s="353">
        <v>8.8421733694448543E-2</v>
      </c>
      <c r="L12" s="23">
        <v>32239.729000000003</v>
      </c>
      <c r="M12" s="353">
        <v>9.1935884208084559E-2</v>
      </c>
      <c r="N12" s="76"/>
      <c r="O12" s="85"/>
    </row>
    <row r="13" spans="1:21">
      <c r="A13" s="56" t="s">
        <v>43</v>
      </c>
      <c r="B13" s="248">
        <v>34.964199999999998</v>
      </c>
      <c r="C13" s="353">
        <v>3.1511323418084082E-2</v>
      </c>
      <c r="D13" s="23">
        <v>34.964199999999998</v>
      </c>
      <c r="E13" s="353">
        <v>3.1529580626512718E-2</v>
      </c>
      <c r="F13" s="23">
        <v>33.044199999999996</v>
      </c>
      <c r="G13" s="361">
        <v>2.9873859377677121E-2</v>
      </c>
      <c r="H13" s="23">
        <v>3030.4729999999995</v>
      </c>
      <c r="I13" s="353">
        <v>2.0672814315939245E-2</v>
      </c>
      <c r="J13" s="23">
        <v>4760.887999999999</v>
      </c>
      <c r="K13" s="353">
        <v>2.5436777536581887E-2</v>
      </c>
      <c r="L13" s="23">
        <v>6404.9250000000011</v>
      </c>
      <c r="M13" s="353">
        <v>2.4140736783838716E-2</v>
      </c>
      <c r="N13" s="76"/>
      <c r="O13" s="85"/>
    </row>
    <row r="14" spans="1:21">
      <c r="A14" s="56" t="s">
        <v>44</v>
      </c>
      <c r="B14" s="248">
        <v>0</v>
      </c>
      <c r="C14" s="353">
        <v>0</v>
      </c>
      <c r="D14" s="23">
        <v>0</v>
      </c>
      <c r="E14" s="353">
        <v>0</v>
      </c>
      <c r="F14" s="23">
        <v>0</v>
      </c>
      <c r="G14" s="361">
        <v>0</v>
      </c>
      <c r="H14" s="23">
        <v>0</v>
      </c>
      <c r="I14" s="353">
        <v>0</v>
      </c>
      <c r="J14" s="23">
        <v>0</v>
      </c>
      <c r="K14" s="353">
        <v>0</v>
      </c>
      <c r="L14" s="23">
        <v>0</v>
      </c>
      <c r="M14" s="353">
        <v>0</v>
      </c>
      <c r="N14" s="76"/>
      <c r="O14" s="85"/>
      <c r="P14" s="56"/>
      <c r="Q14" s="71"/>
      <c r="R14" s="48"/>
      <c r="S14" s="48"/>
      <c r="T14" s="48"/>
      <c r="U14" s="48"/>
    </row>
    <row r="15" spans="1:21">
      <c r="A15" s="56" t="s">
        <v>45</v>
      </c>
      <c r="B15" s="248">
        <v>8.2601999999999993</v>
      </c>
      <c r="C15" s="353">
        <v>2.4466851772974429E-2</v>
      </c>
      <c r="D15" s="23">
        <v>8.2601999999999993</v>
      </c>
      <c r="E15" s="74">
        <v>2.4035420251766377E-2</v>
      </c>
      <c r="F15" s="23">
        <v>8.2601999999999993</v>
      </c>
      <c r="G15" s="362">
        <v>2.4140787064124668E-2</v>
      </c>
      <c r="H15" s="23">
        <v>1023.029</v>
      </c>
      <c r="I15" s="353">
        <v>1.5071201082927177E-2</v>
      </c>
      <c r="J15" s="23">
        <v>1346.0119999999999</v>
      </c>
      <c r="K15" s="74">
        <v>1.686081969634835E-2</v>
      </c>
      <c r="L15" s="23">
        <v>1396.9670000000001</v>
      </c>
      <c r="M15" s="74">
        <v>1.4999651359924999E-2</v>
      </c>
      <c r="N15" s="76"/>
      <c r="O15" s="85"/>
      <c r="P15" s="56"/>
      <c r="Q15" s="71"/>
      <c r="R15" s="48"/>
      <c r="S15" s="48"/>
      <c r="T15" s="48"/>
      <c r="U15" s="48"/>
    </row>
    <row r="16" spans="1:21">
      <c r="A16" s="277" t="s">
        <v>46</v>
      </c>
      <c r="B16" s="249">
        <v>456.21863999999908</v>
      </c>
      <c r="C16" s="354">
        <v>0.21200766044113886</v>
      </c>
      <c r="D16" s="243">
        <v>457.61462999999947</v>
      </c>
      <c r="E16" s="355">
        <v>0.21182531841069799</v>
      </c>
      <c r="F16" s="243">
        <v>458.55503999999956</v>
      </c>
      <c r="G16" s="363">
        <v>0.21290903110670975</v>
      </c>
      <c r="H16" s="243">
        <v>36948.392000000029</v>
      </c>
      <c r="I16" s="354">
        <v>0.23734326111563986</v>
      </c>
      <c r="J16" s="243">
        <v>18142.66500000003</v>
      </c>
      <c r="K16" s="355">
        <v>0.26750871170303192</v>
      </c>
      <c r="L16" s="243">
        <v>9517.6910000000098</v>
      </c>
      <c r="M16" s="355">
        <v>0.259583738860863</v>
      </c>
      <c r="N16" s="76"/>
      <c r="O16" s="85"/>
      <c r="P16" s="56"/>
      <c r="Q16" s="71"/>
      <c r="R16" s="48"/>
      <c r="S16" s="48"/>
      <c r="T16" s="48"/>
      <c r="U16" s="48"/>
    </row>
    <row r="17" spans="1:20">
      <c r="A17" s="215"/>
      <c r="B17" s="68"/>
      <c r="C17" s="68"/>
      <c r="D17" s="68"/>
      <c r="E17" s="68"/>
      <c r="F17" s="68"/>
      <c r="G17" s="68"/>
      <c r="H17" s="68"/>
      <c r="I17" s="68"/>
      <c r="J17" s="68"/>
      <c r="K17" s="68"/>
      <c r="L17" s="69"/>
      <c r="M17" s="77" t="s">
        <v>298</v>
      </c>
      <c r="N17" s="77"/>
      <c r="O17" s="69"/>
    </row>
    <row r="18" spans="1:20">
      <c r="A18" s="436" t="str">
        <f>'3.1'!A4</f>
        <v>2023</v>
      </c>
      <c r="B18" s="577" t="s">
        <v>232</v>
      </c>
      <c r="C18" s="577"/>
      <c r="D18" s="577"/>
      <c r="E18" s="577"/>
      <c r="F18" s="577"/>
      <c r="G18" s="577"/>
      <c r="H18" s="68"/>
      <c r="I18" s="68"/>
      <c r="J18" s="68"/>
      <c r="K18" s="68"/>
      <c r="L18" s="68"/>
      <c r="M18" s="68"/>
      <c r="N18" s="78"/>
      <c r="O18" s="68"/>
      <c r="P18" s="89"/>
      <c r="Q18" s="71"/>
      <c r="R18" s="23"/>
      <c r="S18" s="23"/>
      <c r="T18" s="23"/>
    </row>
    <row r="19" spans="1:20">
      <c r="A19" s="356"/>
      <c r="B19" s="578" t="s">
        <v>5</v>
      </c>
      <c r="C19" s="578"/>
      <c r="D19" s="578"/>
      <c r="E19" s="578"/>
      <c r="F19" s="578"/>
      <c r="G19" s="578"/>
      <c r="H19" s="78" t="str">
        <f>A24</f>
        <v>VO z vvn</v>
      </c>
      <c r="I19" s="86">
        <f>(B24+D24+F24)/'6.1, 6.2'!B25</f>
        <v>8.061967157561796E-2</v>
      </c>
      <c r="J19" s="87" t="str">
        <f>A9</f>
        <v>JE</v>
      </c>
      <c r="K19" s="76">
        <f t="shared" ref="K19:K26" si="0">H9+J9+L9</f>
        <v>0</v>
      </c>
      <c r="L19" s="87" t="str">
        <f>A9</f>
        <v>JE</v>
      </c>
      <c r="M19" s="85">
        <f>K19/'6.1, 6.2'!B5</f>
        <v>0</v>
      </c>
      <c r="N19" s="78"/>
      <c r="O19" s="68"/>
      <c r="P19" s="89"/>
      <c r="Q19" s="71"/>
      <c r="R19" s="23"/>
      <c r="S19" s="23"/>
      <c r="T19" s="23"/>
    </row>
    <row r="20" spans="1:20">
      <c r="A20" s="352"/>
      <c r="B20" s="579" t="s">
        <v>69</v>
      </c>
      <c r="C20" s="579"/>
      <c r="D20" s="579" t="s">
        <v>70</v>
      </c>
      <c r="E20" s="579"/>
      <c r="F20" s="579" t="s">
        <v>71</v>
      </c>
      <c r="G20" s="579"/>
      <c r="H20" s="78" t="str">
        <f>A25</f>
        <v>VO z vn</v>
      </c>
      <c r="I20" s="86">
        <f>(B25+D25+F25)/'6.1, 6.2'!C25</f>
        <v>0.10417920251772493</v>
      </c>
      <c r="J20" s="87" t="str">
        <f t="shared" ref="J20:J26" si="1">A10</f>
        <v>PE</v>
      </c>
      <c r="K20" s="76">
        <f t="shared" si="0"/>
        <v>150436.36499999999</v>
      </c>
      <c r="L20" s="87" t="str">
        <f t="shared" ref="L20:L26" si="2">A10</f>
        <v>PE</v>
      </c>
      <c r="M20" s="85">
        <f>K20/'6.1, 6.2'!C5</f>
        <v>1.5193486712878016E-2</v>
      </c>
      <c r="N20" s="78"/>
      <c r="O20" s="68"/>
      <c r="P20" s="89"/>
      <c r="Q20" s="71"/>
      <c r="R20" s="75"/>
      <c r="S20" s="75"/>
      <c r="T20" s="75"/>
    </row>
    <row r="21" spans="1:20">
      <c r="A21" s="352"/>
      <c r="B21" s="367" t="s">
        <v>209</v>
      </c>
      <c r="C21" s="367" t="s">
        <v>208</v>
      </c>
      <c r="D21" s="367" t="s">
        <v>209</v>
      </c>
      <c r="E21" s="367" t="s">
        <v>208</v>
      </c>
      <c r="F21" s="367" t="s">
        <v>209</v>
      </c>
      <c r="G21" s="367" t="s">
        <v>208</v>
      </c>
      <c r="H21" s="78" t="str">
        <f>A26</f>
        <v>MOP</v>
      </c>
      <c r="I21" s="86">
        <f>(B26+D26+F26)/'6.1, 6.2'!D25</f>
        <v>9.4430914867163207E-2</v>
      </c>
      <c r="J21" s="87" t="str">
        <f t="shared" si="1"/>
        <v>PPE</v>
      </c>
      <c r="K21" s="76">
        <f t="shared" si="0"/>
        <v>95120.852999999988</v>
      </c>
      <c r="L21" s="87" t="str">
        <f t="shared" si="2"/>
        <v>PPE</v>
      </c>
      <c r="M21" s="85">
        <f>K21/'6.1, 6.2'!D5</f>
        <v>0.20977781784123739</v>
      </c>
      <c r="N21" s="78"/>
      <c r="O21" s="68"/>
      <c r="P21" s="89"/>
      <c r="Q21" s="71"/>
      <c r="R21" s="23"/>
      <c r="S21" s="23"/>
      <c r="T21" s="23"/>
    </row>
    <row r="22" spans="1:20">
      <c r="A22" s="572" t="s">
        <v>53</v>
      </c>
      <c r="B22" s="574">
        <f>SUM(B23,D23,F23)</f>
        <v>1326501.3271055149</v>
      </c>
      <c r="C22" s="574"/>
      <c r="D22" s="574"/>
      <c r="E22" s="574"/>
      <c r="F22" s="574"/>
      <c r="G22" s="574"/>
      <c r="H22" s="78" t="str">
        <f>A27</f>
        <v>MOO</v>
      </c>
      <c r="I22" s="86">
        <f>(B27+D27+F27)/'6.1, 6.2'!E25</f>
        <v>9.8176773817424817E-2</v>
      </c>
      <c r="J22" s="87" t="str">
        <f t="shared" si="1"/>
        <v>PSE</v>
      </c>
      <c r="K22" s="76">
        <f t="shared" si="0"/>
        <v>90469.062999999995</v>
      </c>
      <c r="L22" s="87" t="str">
        <f t="shared" si="2"/>
        <v>PSE</v>
      </c>
      <c r="M22" s="85">
        <f>K22/'6.1, 6.2'!E5</f>
        <v>9.0192390536445829E-2</v>
      </c>
      <c r="N22" s="78"/>
      <c r="O22" s="68"/>
      <c r="P22" s="89"/>
      <c r="Q22" s="71"/>
      <c r="R22" s="23"/>
      <c r="S22" s="23"/>
      <c r="T22" s="23"/>
    </row>
    <row r="23" spans="1:20">
      <c r="A23" s="573"/>
      <c r="B23" s="319">
        <f>SUM(B24:B27)</f>
        <v>418460.09966224537</v>
      </c>
      <c r="C23" s="364">
        <v>9.8764322452402423E-2</v>
      </c>
      <c r="D23" s="319">
        <f>SUM(D24:D27)</f>
        <v>435286.16950106202</v>
      </c>
      <c r="E23" s="364">
        <v>9.4837223672610257E-2</v>
      </c>
      <c r="F23" s="319">
        <f>SUM(F24:F27)</f>
        <v>472755.0579422075</v>
      </c>
      <c r="G23" s="364">
        <v>9.9938577205964899E-2</v>
      </c>
      <c r="H23" s="68"/>
      <c r="I23" s="68"/>
      <c r="J23" s="87" t="str">
        <f t="shared" si="1"/>
        <v>VE</v>
      </c>
      <c r="K23" s="76">
        <f t="shared" si="0"/>
        <v>14196.286</v>
      </c>
      <c r="L23" s="87" t="str">
        <f t="shared" si="2"/>
        <v>VE</v>
      </c>
      <c r="M23" s="85">
        <f>K23/'6.1, 6.2'!F5</f>
        <v>2.3697058249933158E-2</v>
      </c>
      <c r="N23" s="78"/>
      <c r="O23" s="68"/>
      <c r="P23" s="89"/>
      <c r="Q23" s="71"/>
      <c r="R23" s="74"/>
      <c r="S23" s="75"/>
      <c r="T23" s="75"/>
    </row>
    <row r="24" spans="1:20">
      <c r="A24" s="18" t="s">
        <v>8</v>
      </c>
      <c r="B24" s="23">
        <v>50001.605000000003</v>
      </c>
      <c r="C24" s="353">
        <v>8.253461360459774E-2</v>
      </c>
      <c r="D24" s="23">
        <v>46304.567000000003</v>
      </c>
      <c r="E24" s="353">
        <v>8.0265881428747923E-2</v>
      </c>
      <c r="F24" s="23">
        <v>40780.534</v>
      </c>
      <c r="G24" s="353">
        <v>7.8772985916588656E-2</v>
      </c>
      <c r="H24" s="68"/>
      <c r="I24" s="68"/>
      <c r="J24" s="87" t="str">
        <f t="shared" si="1"/>
        <v>PVE</v>
      </c>
      <c r="K24" s="76">
        <f t="shared" si="0"/>
        <v>0</v>
      </c>
      <c r="L24" s="87" t="str">
        <f t="shared" si="2"/>
        <v>PVE</v>
      </c>
      <c r="M24" s="85">
        <f>K24/'6.1, 6.2'!G5</f>
        <v>0</v>
      </c>
      <c r="N24" s="78"/>
      <c r="O24" s="86"/>
      <c r="T24" s="69"/>
    </row>
    <row r="25" spans="1:20">
      <c r="A25" s="18" t="s">
        <v>9</v>
      </c>
      <c r="B25" s="23">
        <v>198562.46799999999</v>
      </c>
      <c r="C25" s="353">
        <v>0.10408197475375158</v>
      </c>
      <c r="D25" s="23">
        <v>196196.15900000898</v>
      </c>
      <c r="E25" s="353">
        <v>0.10277959347264473</v>
      </c>
      <c r="F25" s="23">
        <v>178416.97200000001</v>
      </c>
      <c r="G25" s="353">
        <v>0.1058746997118515</v>
      </c>
      <c r="H25" s="68"/>
      <c r="I25" s="68"/>
      <c r="J25" s="87" t="str">
        <f t="shared" si="1"/>
        <v>VTE</v>
      </c>
      <c r="K25" s="76">
        <f t="shared" si="0"/>
        <v>3766.0080000000003</v>
      </c>
      <c r="L25" s="87" t="str">
        <f t="shared" si="2"/>
        <v>VTE</v>
      </c>
      <c r="M25" s="85">
        <f>K25/'6.1, 6.2'!H5</f>
        <v>1.5636725118511569E-2</v>
      </c>
      <c r="N25" s="78"/>
      <c r="O25" s="86"/>
    </row>
    <row r="26" spans="1:20">
      <c r="A26" s="18" t="s">
        <v>132</v>
      </c>
      <c r="B26" s="23">
        <v>53645.061723400402</v>
      </c>
      <c r="C26" s="353">
        <v>8.8443559385238693E-2</v>
      </c>
      <c r="D26" s="23">
        <v>64303.929439893</v>
      </c>
      <c r="E26" s="74">
        <v>9.0877647658312591E-2</v>
      </c>
      <c r="F26" s="23">
        <v>75517.698304727499</v>
      </c>
      <c r="G26" s="74">
        <v>0.10279682485523196</v>
      </c>
      <c r="H26" s="68"/>
      <c r="I26" s="68"/>
      <c r="J26" s="87" t="str">
        <f t="shared" si="1"/>
        <v>FVE</v>
      </c>
      <c r="K26" s="76">
        <f t="shared" si="0"/>
        <v>64608.748000000065</v>
      </c>
      <c r="L26" s="87" t="str">
        <f t="shared" si="2"/>
        <v>FVE</v>
      </c>
      <c r="M26" s="85">
        <f>K26/'6.1, 6.2'!I5</f>
        <v>0.24834144406863712</v>
      </c>
      <c r="N26" s="78"/>
      <c r="O26" s="86"/>
    </row>
    <row r="27" spans="1:20">
      <c r="A27" s="430" t="s">
        <v>130</v>
      </c>
      <c r="B27" s="243">
        <v>116250.96493884499</v>
      </c>
      <c r="C27" s="354">
        <v>0.10408976769545433</v>
      </c>
      <c r="D27" s="243">
        <v>128481.51406116001</v>
      </c>
      <c r="E27" s="355">
        <v>9.2006178076740747E-2</v>
      </c>
      <c r="F27" s="243">
        <v>178039.85363748</v>
      </c>
      <c r="G27" s="355">
        <v>9.9299534851657323E-2</v>
      </c>
      <c r="H27" s="68"/>
      <c r="I27" s="68"/>
      <c r="J27" s="68"/>
      <c r="K27" s="68"/>
      <c r="L27" s="68"/>
      <c r="M27" s="68"/>
      <c r="N27" s="78"/>
      <c r="O27" s="86"/>
    </row>
    <row r="28" spans="1:20" ht="12" customHeight="1">
      <c r="A28" s="590"/>
      <c r="B28" s="590"/>
      <c r="C28" s="590"/>
      <c r="D28" s="590"/>
      <c r="E28" s="590"/>
      <c r="F28" s="48"/>
      <c r="G28" s="77" t="s">
        <v>299</v>
      </c>
      <c r="H28" s="68"/>
      <c r="I28" s="68"/>
      <c r="J28" s="68"/>
      <c r="K28" s="68"/>
      <c r="L28" s="68"/>
      <c r="M28" s="68"/>
    </row>
    <row r="29" spans="1:20">
      <c r="A29" s="591"/>
      <c r="B29" s="591"/>
      <c r="C29" s="591"/>
      <c r="D29" s="591"/>
      <c r="E29" s="591"/>
      <c r="F29" s="48"/>
      <c r="G29" s="69"/>
      <c r="H29" s="68"/>
      <c r="I29" s="68"/>
      <c r="J29" s="68"/>
      <c r="K29" s="68"/>
      <c r="L29" s="68"/>
      <c r="M29" s="68"/>
    </row>
    <row r="30" spans="1:20">
      <c r="J30" s="87"/>
      <c r="K30" s="87" t="str">
        <f>H5</f>
        <v>Říjen</v>
      </c>
      <c r="L30" s="87" t="str">
        <f>J5</f>
        <v>Listopad</v>
      </c>
      <c r="M30" s="87" t="str">
        <f>L5</f>
        <v>Prosinec</v>
      </c>
    </row>
    <row r="31" spans="1:20">
      <c r="H31" s="87" t="str">
        <f t="shared" ref="H31:H38" si="3">A9</f>
        <v>JE</v>
      </c>
      <c r="I31" s="88">
        <f t="shared" ref="I31:I38" si="4">G9</f>
        <v>0</v>
      </c>
      <c r="J31" s="87" t="str">
        <f t="shared" ref="J31:J38" si="5">A9</f>
        <v>JE</v>
      </c>
      <c r="K31" s="70">
        <f t="shared" ref="K31:K38" si="6">H9</f>
        <v>0</v>
      </c>
      <c r="L31" s="70">
        <f t="shared" ref="L31:L38" si="7">J9</f>
        <v>0</v>
      </c>
      <c r="M31" s="70">
        <f t="shared" ref="M31:M38" si="8">L9</f>
        <v>0</v>
      </c>
    </row>
    <row r="32" spans="1:20" ht="12.75" customHeight="1">
      <c r="H32" s="87" t="str">
        <f t="shared" si="3"/>
        <v>PE</v>
      </c>
      <c r="I32" s="88">
        <f t="shared" si="4"/>
        <v>2.3890831463222104E-2</v>
      </c>
      <c r="J32" s="87" t="str">
        <f t="shared" si="5"/>
        <v>PE</v>
      </c>
      <c r="K32" s="70">
        <f t="shared" si="6"/>
        <v>45648.822</v>
      </c>
      <c r="L32" s="70">
        <f t="shared" si="7"/>
        <v>49439.975000000006</v>
      </c>
      <c r="M32" s="70">
        <f t="shared" si="8"/>
        <v>55347.567999999999</v>
      </c>
    </row>
    <row r="33" spans="8:13">
      <c r="H33" s="87" t="str">
        <f t="shared" si="3"/>
        <v>PPE</v>
      </c>
      <c r="I33" s="88">
        <f t="shared" si="4"/>
        <v>8.690869086908691E-2</v>
      </c>
      <c r="J33" s="87" t="str">
        <f t="shared" si="5"/>
        <v>PPE</v>
      </c>
      <c r="K33" s="70">
        <f t="shared" si="6"/>
        <v>16759.042999999998</v>
      </c>
      <c r="L33" s="70">
        <f t="shared" si="7"/>
        <v>37180.519999999997</v>
      </c>
      <c r="M33" s="70">
        <f t="shared" si="8"/>
        <v>41181.289999999994</v>
      </c>
    </row>
    <row r="34" spans="8:13" ht="13.5" customHeight="1">
      <c r="H34" s="87" t="str">
        <f t="shared" si="3"/>
        <v>PSE</v>
      </c>
      <c r="I34" s="88">
        <f t="shared" si="4"/>
        <v>8.2595989666671851E-2</v>
      </c>
      <c r="J34" s="87" t="str">
        <f t="shared" si="5"/>
        <v>PSE</v>
      </c>
      <c r="K34" s="70">
        <f t="shared" si="6"/>
        <v>28059.799999999996</v>
      </c>
      <c r="L34" s="70">
        <f t="shared" si="7"/>
        <v>30169.533999999989</v>
      </c>
      <c r="M34" s="70">
        <f t="shared" si="8"/>
        <v>32239.729000000003</v>
      </c>
    </row>
    <row r="35" spans="8:13" ht="12.75" customHeight="1">
      <c r="H35" s="87" t="str">
        <f t="shared" si="3"/>
        <v>VE</v>
      </c>
      <c r="I35" s="88">
        <f t="shared" si="4"/>
        <v>2.9873859377677121E-2</v>
      </c>
      <c r="J35" s="87" t="str">
        <f t="shared" si="5"/>
        <v>VE</v>
      </c>
      <c r="K35" s="70">
        <f t="shared" si="6"/>
        <v>3030.4729999999995</v>
      </c>
      <c r="L35" s="70">
        <f t="shared" si="7"/>
        <v>4760.887999999999</v>
      </c>
      <c r="M35" s="70">
        <f t="shared" si="8"/>
        <v>6404.9250000000011</v>
      </c>
    </row>
    <row r="36" spans="8:13" ht="12.75" customHeight="1">
      <c r="H36" s="87" t="str">
        <f t="shared" si="3"/>
        <v>PVE</v>
      </c>
      <c r="I36" s="88">
        <f t="shared" si="4"/>
        <v>0</v>
      </c>
      <c r="J36" s="87" t="str">
        <f t="shared" si="5"/>
        <v>PVE</v>
      </c>
      <c r="K36" s="70">
        <f t="shared" si="6"/>
        <v>0</v>
      </c>
      <c r="L36" s="70">
        <f t="shared" si="7"/>
        <v>0</v>
      </c>
      <c r="M36" s="70">
        <f t="shared" si="8"/>
        <v>0</v>
      </c>
    </row>
    <row r="37" spans="8:13" ht="12.75" customHeight="1">
      <c r="H37" s="87" t="str">
        <f t="shared" si="3"/>
        <v>VTE</v>
      </c>
      <c r="I37" s="88">
        <f t="shared" si="4"/>
        <v>2.4140787064124668E-2</v>
      </c>
      <c r="J37" s="87" t="str">
        <f t="shared" si="5"/>
        <v>VTE</v>
      </c>
      <c r="K37" s="70">
        <f t="shared" si="6"/>
        <v>1023.029</v>
      </c>
      <c r="L37" s="70">
        <f t="shared" si="7"/>
        <v>1346.0119999999999</v>
      </c>
      <c r="M37" s="70">
        <f t="shared" si="8"/>
        <v>1396.9670000000001</v>
      </c>
    </row>
    <row r="38" spans="8:13" ht="12.75" customHeight="1">
      <c r="H38" s="87" t="str">
        <f t="shared" si="3"/>
        <v>FVE</v>
      </c>
      <c r="I38" s="88">
        <f t="shared" si="4"/>
        <v>0.21290903110670975</v>
      </c>
      <c r="J38" s="87" t="str">
        <f t="shared" si="5"/>
        <v>FVE</v>
      </c>
      <c r="K38" s="70">
        <f t="shared" si="6"/>
        <v>36948.392000000029</v>
      </c>
      <c r="L38" s="70">
        <f t="shared" si="7"/>
        <v>18142.66500000003</v>
      </c>
      <c r="M38" s="70">
        <f t="shared" si="8"/>
        <v>9517.6910000000098</v>
      </c>
    </row>
  </sheetData>
  <mergeCells count="21">
    <mergeCell ref="A28:E29"/>
    <mergeCell ref="L5:M5"/>
    <mergeCell ref="B3:G3"/>
    <mergeCell ref="H3:M3"/>
    <mergeCell ref="B4:G4"/>
    <mergeCell ref="H4:M4"/>
    <mergeCell ref="B5:C5"/>
    <mergeCell ref="D5:E5"/>
    <mergeCell ref="F5:G5"/>
    <mergeCell ref="H5:I5"/>
    <mergeCell ref="J5:K5"/>
    <mergeCell ref="A22:A23"/>
    <mergeCell ref="B22:G22"/>
    <mergeCell ref="A7:A8"/>
    <mergeCell ref="B7:G7"/>
    <mergeCell ref="H7:M7"/>
    <mergeCell ref="B18:G18"/>
    <mergeCell ref="B19:G19"/>
    <mergeCell ref="B20:C20"/>
    <mergeCell ref="D20:E20"/>
    <mergeCell ref="F20:G20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List17"/>
  <dimension ref="A1:X39"/>
  <sheetViews>
    <sheetView showGridLines="0" zoomScaleNormal="100" workbookViewId="0"/>
  </sheetViews>
  <sheetFormatPr defaultColWidth="9.140625" defaultRowHeight="12"/>
  <cols>
    <col min="1" max="1" width="9.42578125" style="9" customWidth="1"/>
    <col min="2" max="2" width="13.42578125" style="9" customWidth="1"/>
    <col min="3" max="3" width="9" style="9" customWidth="1"/>
    <col min="4" max="4" width="13.42578125" style="9" customWidth="1"/>
    <col min="5" max="5" width="9" style="9" customWidth="1"/>
    <col min="6" max="6" width="13.42578125" style="9" customWidth="1"/>
    <col min="7" max="7" width="9" style="9" customWidth="1"/>
    <col min="8" max="8" width="13.42578125" style="9" customWidth="1"/>
    <col min="9" max="9" width="9" style="9" customWidth="1"/>
    <col min="10" max="10" width="13.42578125" style="9" customWidth="1"/>
    <col min="11" max="11" width="9" style="9" customWidth="1"/>
    <col min="12" max="12" width="13.42578125" style="9" customWidth="1"/>
    <col min="13" max="13" width="9" style="9" customWidth="1"/>
    <col min="14" max="26" width="9.140625" style="9" customWidth="1"/>
    <col min="27" max="16384" width="9.140625" style="9"/>
  </cols>
  <sheetData>
    <row r="1" spans="1:24" ht="18">
      <c r="A1" s="232" t="s">
        <v>395</v>
      </c>
      <c r="M1" s="349" t="str">
        <f>'3.1'!N1</f>
        <v>IV. čtvrtletí 2023</v>
      </c>
    </row>
    <row r="2" spans="1:24" ht="6" customHeight="1">
      <c r="A2" s="351"/>
      <c r="B2" s="68"/>
      <c r="C2" s="68"/>
      <c r="D2" s="68"/>
      <c r="E2" s="68"/>
      <c r="F2" s="68"/>
      <c r="G2" s="68"/>
      <c r="H2" s="68"/>
      <c r="I2" s="68"/>
      <c r="J2" s="68"/>
      <c r="K2" s="68"/>
      <c r="L2" s="68"/>
      <c r="M2" s="68"/>
    </row>
    <row r="3" spans="1:24">
      <c r="A3" s="436" t="str">
        <f>'3.1'!A4</f>
        <v>2023</v>
      </c>
      <c r="B3" s="577" t="s">
        <v>187</v>
      </c>
      <c r="C3" s="577"/>
      <c r="D3" s="577"/>
      <c r="E3" s="577"/>
      <c r="F3" s="577"/>
      <c r="G3" s="580"/>
      <c r="H3" s="584" t="s">
        <v>19</v>
      </c>
      <c r="I3" s="577"/>
      <c r="J3" s="577"/>
      <c r="K3" s="577"/>
      <c r="L3" s="577"/>
      <c r="M3" s="577"/>
      <c r="N3" s="24"/>
    </row>
    <row r="4" spans="1:24" ht="13.5">
      <c r="A4" s="22"/>
      <c r="B4" s="586" t="s">
        <v>168</v>
      </c>
      <c r="C4" s="586"/>
      <c r="D4" s="586"/>
      <c r="E4" s="586"/>
      <c r="F4" s="586"/>
      <c r="G4" s="588"/>
      <c r="H4" s="585" t="s">
        <v>5</v>
      </c>
      <c r="I4" s="586"/>
      <c r="J4" s="586"/>
      <c r="K4" s="586"/>
      <c r="L4" s="586"/>
      <c r="M4" s="586"/>
      <c r="N4" s="72"/>
    </row>
    <row r="5" spans="1:24">
      <c r="A5" s="22"/>
      <c r="B5" s="579" t="s">
        <v>69</v>
      </c>
      <c r="C5" s="579"/>
      <c r="D5" s="579" t="s">
        <v>70</v>
      </c>
      <c r="E5" s="579"/>
      <c r="F5" s="579" t="s">
        <v>71</v>
      </c>
      <c r="G5" s="582"/>
      <c r="H5" s="583" t="s">
        <v>69</v>
      </c>
      <c r="I5" s="579"/>
      <c r="J5" s="579" t="s">
        <v>70</v>
      </c>
      <c r="K5" s="579"/>
      <c r="L5" s="579" t="s">
        <v>71</v>
      </c>
      <c r="M5" s="579"/>
      <c r="N5" s="67"/>
    </row>
    <row r="6" spans="1:24">
      <c r="A6" s="368"/>
      <c r="B6" s="365" t="s">
        <v>209</v>
      </c>
      <c r="C6" s="365" t="s">
        <v>208</v>
      </c>
      <c r="D6" s="365" t="s">
        <v>209</v>
      </c>
      <c r="E6" s="365" t="s">
        <v>208</v>
      </c>
      <c r="F6" s="365" t="s">
        <v>209</v>
      </c>
      <c r="G6" s="366" t="s">
        <v>208</v>
      </c>
      <c r="H6" s="358" t="s">
        <v>209</v>
      </c>
      <c r="I6" s="358" t="s">
        <v>208</v>
      </c>
      <c r="J6" s="358" t="s">
        <v>209</v>
      </c>
      <c r="K6" s="358" t="s">
        <v>208</v>
      </c>
      <c r="L6" s="358" t="s">
        <v>209</v>
      </c>
      <c r="M6" s="358" t="s">
        <v>208</v>
      </c>
      <c r="N6" s="67"/>
    </row>
    <row r="7" spans="1:24">
      <c r="A7" s="592" t="s">
        <v>53</v>
      </c>
      <c r="B7" s="587">
        <f>F8</f>
        <v>1051.7011400000001</v>
      </c>
      <c r="C7" s="574"/>
      <c r="D7" s="574"/>
      <c r="E7" s="574"/>
      <c r="F7" s="574"/>
      <c r="G7" s="589"/>
      <c r="H7" s="587">
        <f>SUM(H8,J8,L8)</f>
        <v>556518.61199999996</v>
      </c>
      <c r="I7" s="574"/>
      <c r="J7" s="574"/>
      <c r="K7" s="574"/>
      <c r="L7" s="574"/>
      <c r="M7" s="574"/>
      <c r="N7" s="73"/>
    </row>
    <row r="8" spans="1:24">
      <c r="A8" s="593"/>
      <c r="B8" s="359">
        <f>SUM(B9:B16)</f>
        <v>1051.4362400000002</v>
      </c>
      <c r="C8" s="354">
        <v>5.0175961279274935E-2</v>
      </c>
      <c r="D8" s="319">
        <f>SUM(D9:D16)</f>
        <v>1051.7732000000001</v>
      </c>
      <c r="E8" s="354">
        <v>5.0152945418562071E-2</v>
      </c>
      <c r="F8" s="319">
        <f>SUM(F9:F16)</f>
        <v>1051.7011400000001</v>
      </c>
      <c r="G8" s="360">
        <v>5.0173918154889689E-2</v>
      </c>
      <c r="H8" s="319">
        <f>SUM(H9:H16)</f>
        <v>163029.91699999996</v>
      </c>
      <c r="I8" s="354">
        <v>2.4035643989765459E-2</v>
      </c>
      <c r="J8" s="319">
        <f>SUM(J9:J16)</f>
        <v>189074.50499999998</v>
      </c>
      <c r="K8" s="354">
        <v>2.7441618844780129E-2</v>
      </c>
      <c r="L8" s="319">
        <f>SUM(L9:L16)</f>
        <v>204414.19000000003</v>
      </c>
      <c r="M8" s="354">
        <v>2.876854401620545E-2</v>
      </c>
      <c r="N8" s="10"/>
    </row>
    <row r="9" spans="1:24">
      <c r="A9" s="56" t="s">
        <v>7</v>
      </c>
      <c r="B9" s="248">
        <v>0</v>
      </c>
      <c r="C9" s="353">
        <v>0</v>
      </c>
      <c r="D9" s="23">
        <v>0</v>
      </c>
      <c r="E9" s="353">
        <v>0</v>
      </c>
      <c r="F9" s="23">
        <v>0</v>
      </c>
      <c r="G9" s="361">
        <v>0</v>
      </c>
      <c r="H9" s="23">
        <v>0</v>
      </c>
      <c r="I9" s="353">
        <v>0</v>
      </c>
      <c r="J9" s="23">
        <v>0</v>
      </c>
      <c r="K9" s="353">
        <v>0</v>
      </c>
      <c r="L9" s="23">
        <v>0</v>
      </c>
      <c r="M9" s="353">
        <v>0</v>
      </c>
      <c r="N9" s="76"/>
      <c r="O9" s="85"/>
      <c r="X9" s="70"/>
    </row>
    <row r="10" spans="1:24">
      <c r="A10" s="56" t="s">
        <v>20</v>
      </c>
      <c r="B10" s="248">
        <v>539.80600000000004</v>
      </c>
      <c r="C10" s="353">
        <v>5.6990273437306171E-2</v>
      </c>
      <c r="D10" s="23">
        <v>540.16200000000003</v>
      </c>
      <c r="E10" s="353">
        <v>5.7025715001489084E-2</v>
      </c>
      <c r="F10" s="23">
        <v>540.16200000000003</v>
      </c>
      <c r="G10" s="361">
        <v>5.7025715001489084E-2</v>
      </c>
      <c r="H10" s="23">
        <v>123571.56499999997</v>
      </c>
      <c r="I10" s="353">
        <v>3.887064772466732E-2</v>
      </c>
      <c r="J10" s="23">
        <v>138008.33499999996</v>
      </c>
      <c r="K10" s="353">
        <v>4.1293081819261002E-2</v>
      </c>
      <c r="L10" s="23">
        <v>155766.27600000001</v>
      </c>
      <c r="M10" s="353">
        <v>4.6082510685331812E-2</v>
      </c>
      <c r="N10" s="76"/>
      <c r="O10" s="85"/>
      <c r="X10" s="70"/>
    </row>
    <row r="11" spans="1:24">
      <c r="A11" s="56" t="s">
        <v>21</v>
      </c>
      <c r="B11" s="248">
        <v>400</v>
      </c>
      <c r="C11" s="353">
        <v>0.29336266960029334</v>
      </c>
      <c r="D11" s="23">
        <v>400</v>
      </c>
      <c r="E11" s="353">
        <v>0.29336266960029334</v>
      </c>
      <c r="F11" s="23">
        <v>400</v>
      </c>
      <c r="G11" s="361">
        <v>0.29336266960029334</v>
      </c>
      <c r="H11" s="23">
        <v>17233.96</v>
      </c>
      <c r="I11" s="353">
        <v>0.10282438183080961</v>
      </c>
      <c r="J11" s="23">
        <v>24236.04</v>
      </c>
      <c r="K11" s="353">
        <v>0.20602596912420831</v>
      </c>
      <c r="L11" s="23">
        <v>17984.57</v>
      </c>
      <c r="M11" s="353">
        <v>0.10692718004672684</v>
      </c>
      <c r="N11" s="76"/>
      <c r="O11" s="85"/>
      <c r="X11" s="70"/>
    </row>
    <row r="12" spans="1:24">
      <c r="A12" s="56" t="s">
        <v>22</v>
      </c>
      <c r="B12" s="248">
        <v>22.7</v>
      </c>
      <c r="C12" s="353">
        <v>2.1435275854058793E-2</v>
      </c>
      <c r="D12" s="23">
        <v>22.7</v>
      </c>
      <c r="E12" s="353">
        <v>2.1392470792680539E-2</v>
      </c>
      <c r="F12" s="23">
        <v>22.7</v>
      </c>
      <c r="G12" s="361">
        <v>2.1378649792288023E-2</v>
      </c>
      <c r="H12" s="23">
        <v>6481.8050000000012</v>
      </c>
      <c r="I12" s="353">
        <v>2.0829030039915791E-2</v>
      </c>
      <c r="J12" s="23">
        <v>7906.0359999999991</v>
      </c>
      <c r="K12" s="353">
        <v>2.3171236578288658E-2</v>
      </c>
      <c r="L12" s="23">
        <v>7975.1630000000005</v>
      </c>
      <c r="M12" s="353">
        <v>2.274224023745982E-2</v>
      </c>
      <c r="N12" s="76"/>
      <c r="O12" s="85"/>
      <c r="X12" s="70"/>
    </row>
    <row r="13" spans="1:24">
      <c r="A13" s="56" t="s">
        <v>43</v>
      </c>
      <c r="B13" s="248">
        <v>6.8594999999999979</v>
      </c>
      <c r="C13" s="353">
        <v>6.1820926257814485E-3</v>
      </c>
      <c r="D13" s="23">
        <v>6.8594999999999979</v>
      </c>
      <c r="E13" s="353">
        <v>6.1856744415019925E-3</v>
      </c>
      <c r="F13" s="23">
        <v>6.822499999999998</v>
      </c>
      <c r="G13" s="361">
        <v>6.1679328173840529E-3</v>
      </c>
      <c r="H13" s="23">
        <v>925.3689999999998</v>
      </c>
      <c r="I13" s="353">
        <v>6.3125398281807434E-3</v>
      </c>
      <c r="J13" s="23">
        <v>1875.798</v>
      </c>
      <c r="K13" s="353">
        <v>1.0022133776212597E-2</v>
      </c>
      <c r="L13" s="23">
        <v>2499.3710000000005</v>
      </c>
      <c r="M13" s="353">
        <v>9.4203534680202747E-3</v>
      </c>
      <c r="N13" s="76"/>
      <c r="O13" s="85"/>
      <c r="X13" s="70"/>
    </row>
    <row r="14" spans="1:24">
      <c r="A14" s="56" t="s">
        <v>44</v>
      </c>
      <c r="B14" s="248">
        <v>0</v>
      </c>
      <c r="C14" s="353">
        <v>0</v>
      </c>
      <c r="D14" s="23">
        <v>0</v>
      </c>
      <c r="E14" s="353">
        <v>0</v>
      </c>
      <c r="F14" s="23">
        <v>0</v>
      </c>
      <c r="G14" s="361">
        <v>0</v>
      </c>
      <c r="H14" s="23">
        <v>0</v>
      </c>
      <c r="I14" s="353">
        <v>0</v>
      </c>
      <c r="J14" s="23">
        <v>0</v>
      </c>
      <c r="K14" s="353">
        <v>0</v>
      </c>
      <c r="L14" s="23">
        <v>0</v>
      </c>
      <c r="M14" s="353">
        <v>0</v>
      </c>
      <c r="N14" s="76"/>
      <c r="O14" s="85"/>
      <c r="P14" s="56"/>
      <c r="Q14" s="71"/>
      <c r="R14" s="48"/>
      <c r="S14" s="48"/>
      <c r="T14" s="48"/>
      <c r="U14" s="48"/>
      <c r="X14" s="70"/>
    </row>
    <row r="15" spans="1:24">
      <c r="A15" s="56" t="s">
        <v>45</v>
      </c>
      <c r="B15" s="248">
        <v>67.594999999999999</v>
      </c>
      <c r="C15" s="353">
        <v>0.20021753051914079</v>
      </c>
      <c r="D15" s="23">
        <v>67.594999999999999</v>
      </c>
      <c r="E15" s="74">
        <v>0.19668703323383796</v>
      </c>
      <c r="F15" s="23">
        <v>67.594999999999999</v>
      </c>
      <c r="G15" s="362">
        <v>0.19754927260835173</v>
      </c>
      <c r="H15" s="23">
        <v>13979.294000000004</v>
      </c>
      <c r="I15" s="353">
        <v>0.20594211001971346</v>
      </c>
      <c r="J15" s="23">
        <v>16787.266000000003</v>
      </c>
      <c r="K15" s="74">
        <v>0.21028569226770569</v>
      </c>
      <c r="L15" s="23">
        <v>20036.475000000002</v>
      </c>
      <c r="M15" s="74">
        <v>0.21513760846308699</v>
      </c>
      <c r="N15" s="76"/>
      <c r="O15" s="85"/>
      <c r="P15" s="56"/>
      <c r="Q15" s="71"/>
      <c r="R15" s="48"/>
      <c r="S15" s="48"/>
      <c r="T15" s="48"/>
      <c r="U15" s="48"/>
      <c r="X15" s="70"/>
    </row>
    <row r="16" spans="1:24">
      <c r="A16" s="277" t="s">
        <v>46</v>
      </c>
      <c r="B16" s="249">
        <v>14.475739999999989</v>
      </c>
      <c r="C16" s="354">
        <v>6.7269670755982598E-3</v>
      </c>
      <c r="D16" s="243">
        <v>14.456699999999989</v>
      </c>
      <c r="E16" s="355">
        <v>6.6918644639222718E-3</v>
      </c>
      <c r="F16" s="243">
        <v>14.421639999999986</v>
      </c>
      <c r="G16" s="363">
        <v>6.6960280261444067E-3</v>
      </c>
      <c r="H16" s="243">
        <v>837.92400000000043</v>
      </c>
      <c r="I16" s="354">
        <v>5.382524217212521E-3</v>
      </c>
      <c r="J16" s="243">
        <v>261.02999999999992</v>
      </c>
      <c r="K16" s="355">
        <v>3.8488170848021658E-3</v>
      </c>
      <c r="L16" s="243">
        <v>152.33500000000001</v>
      </c>
      <c r="M16" s="355">
        <v>4.1547565327945107E-3</v>
      </c>
      <c r="N16" s="76"/>
      <c r="O16" s="85"/>
      <c r="P16" s="56"/>
      <c r="Q16" s="71"/>
      <c r="R16" s="48"/>
      <c r="S16" s="48"/>
      <c r="T16" s="48"/>
      <c r="U16" s="48"/>
      <c r="X16" s="70"/>
    </row>
    <row r="17" spans="1:15">
      <c r="A17" s="215"/>
      <c r="B17" s="68"/>
      <c r="C17" s="68"/>
      <c r="D17" s="68"/>
      <c r="E17" s="68"/>
      <c r="F17" s="68"/>
      <c r="G17" s="68"/>
      <c r="H17" s="68"/>
      <c r="I17" s="68"/>
      <c r="J17" s="68"/>
      <c r="K17" s="68"/>
      <c r="L17" s="69"/>
      <c r="M17" s="77" t="s">
        <v>298</v>
      </c>
      <c r="N17" s="77"/>
      <c r="O17" s="69"/>
    </row>
    <row r="18" spans="1:15">
      <c r="A18" s="436" t="str">
        <f>'3.1'!A4</f>
        <v>2023</v>
      </c>
      <c r="B18" s="577" t="s">
        <v>232</v>
      </c>
      <c r="C18" s="577"/>
      <c r="D18" s="577"/>
      <c r="E18" s="577"/>
      <c r="F18" s="577"/>
      <c r="G18" s="577"/>
      <c r="H18" s="68"/>
      <c r="I18" s="68"/>
      <c r="J18" s="68"/>
      <c r="K18" s="68"/>
      <c r="L18" s="68"/>
      <c r="M18" s="68"/>
      <c r="N18" s="78"/>
      <c r="O18" s="68"/>
    </row>
    <row r="19" spans="1:15">
      <c r="A19" s="356"/>
      <c r="B19" s="578" t="s">
        <v>5</v>
      </c>
      <c r="C19" s="578"/>
      <c r="D19" s="578"/>
      <c r="E19" s="578"/>
      <c r="F19" s="578"/>
      <c r="G19" s="578"/>
      <c r="H19" s="78" t="str">
        <f>A24</f>
        <v>VO z vvn</v>
      </c>
      <c r="I19" s="86">
        <f>(B24+D24+F24)/'6.1, 6.2'!B25</f>
        <v>1.6524409938978763E-2</v>
      </c>
      <c r="J19" s="87" t="str">
        <f>A9</f>
        <v>JE</v>
      </c>
      <c r="K19" s="76">
        <f t="shared" ref="K19:K26" si="0">H9+J9+L9</f>
        <v>0</v>
      </c>
      <c r="L19" s="87" t="str">
        <f>A9</f>
        <v>JE</v>
      </c>
      <c r="M19" s="85">
        <f>K19/'6.1, 6.2'!B5</f>
        <v>0</v>
      </c>
      <c r="N19" s="78"/>
      <c r="O19" s="68"/>
    </row>
    <row r="20" spans="1:15">
      <c r="A20" s="352"/>
      <c r="B20" s="579" t="s">
        <v>69</v>
      </c>
      <c r="C20" s="579"/>
      <c r="D20" s="579" t="s">
        <v>70</v>
      </c>
      <c r="E20" s="579"/>
      <c r="F20" s="579" t="s">
        <v>71</v>
      </c>
      <c r="G20" s="579"/>
      <c r="H20" s="78" t="str">
        <f>A25</f>
        <v>VO z vn</v>
      </c>
      <c r="I20" s="86">
        <f>(B25+D25+F25)/'6.1, 6.2'!C25</f>
        <v>2.1587150155030072E-2</v>
      </c>
      <c r="J20" s="87" t="str">
        <f t="shared" ref="J20:J26" si="1">A10</f>
        <v>PE</v>
      </c>
      <c r="K20" s="76">
        <f t="shared" si="0"/>
        <v>417346.17599999998</v>
      </c>
      <c r="L20" s="87" t="str">
        <f t="shared" ref="L20:L26" si="2">A10</f>
        <v>PE</v>
      </c>
      <c r="M20" s="85">
        <f>K20/'6.1, 6.2'!C5</f>
        <v>4.2150337650916053E-2</v>
      </c>
      <c r="N20" s="78"/>
      <c r="O20" s="68"/>
    </row>
    <row r="21" spans="1:15">
      <c r="A21" s="352"/>
      <c r="B21" s="367" t="s">
        <v>209</v>
      </c>
      <c r="C21" s="367" t="s">
        <v>208</v>
      </c>
      <c r="D21" s="367" t="s">
        <v>209</v>
      </c>
      <c r="E21" s="367" t="s">
        <v>208</v>
      </c>
      <c r="F21" s="367" t="s">
        <v>209</v>
      </c>
      <c r="G21" s="367" t="s">
        <v>208</v>
      </c>
      <c r="H21" s="78" t="str">
        <f>A26</f>
        <v>MOP</v>
      </c>
      <c r="I21" s="86">
        <f>(B26+D26+F26)/'6.1, 6.2'!D25</f>
        <v>3.1378795132794304E-2</v>
      </c>
      <c r="J21" s="87" t="str">
        <f t="shared" si="1"/>
        <v>PPE</v>
      </c>
      <c r="K21" s="76">
        <f t="shared" si="0"/>
        <v>59454.57</v>
      </c>
      <c r="L21" s="87" t="str">
        <f t="shared" si="2"/>
        <v>PPE</v>
      </c>
      <c r="M21" s="85">
        <f>K21/'6.1, 6.2'!D5</f>
        <v>0.13112003900226904</v>
      </c>
      <c r="N21" s="78"/>
      <c r="O21" s="68"/>
    </row>
    <row r="22" spans="1:15">
      <c r="A22" s="572" t="s">
        <v>53</v>
      </c>
      <c r="B22" s="574">
        <f>SUM(B23,D23,F23)</f>
        <v>318862.00599999999</v>
      </c>
      <c r="C22" s="574"/>
      <c r="D22" s="574"/>
      <c r="E22" s="574"/>
      <c r="F22" s="574"/>
      <c r="G22" s="574"/>
      <c r="H22" s="78" t="str">
        <f>A27</f>
        <v>MOO</v>
      </c>
      <c r="I22" s="86">
        <f>(B27+D27+F27)/'6.1, 6.2'!E25</f>
        <v>2.50119241965624E-2</v>
      </c>
      <c r="J22" s="87" t="str">
        <f t="shared" si="1"/>
        <v>PSE</v>
      </c>
      <c r="K22" s="76">
        <f t="shared" si="0"/>
        <v>22363.004000000001</v>
      </c>
      <c r="L22" s="87" t="str">
        <f t="shared" si="2"/>
        <v>PSE</v>
      </c>
      <c r="M22" s="85">
        <f>K22/'6.1, 6.2'!E5</f>
        <v>2.2294613467325291E-2</v>
      </c>
      <c r="N22" s="78"/>
      <c r="O22" s="68"/>
    </row>
    <row r="23" spans="1:15">
      <c r="A23" s="573"/>
      <c r="B23" s="319">
        <f>SUM(B24:B27)</f>
        <v>97724.18299999999</v>
      </c>
      <c r="C23" s="364">
        <v>2.3064714482933492E-2</v>
      </c>
      <c r="D23" s="319">
        <f>SUM(D24:D27)</f>
        <v>106873.27499999999</v>
      </c>
      <c r="E23" s="364">
        <v>2.3284830522911103E-2</v>
      </c>
      <c r="F23" s="319">
        <f>SUM(F24:F27)</f>
        <v>114264.548</v>
      </c>
      <c r="G23" s="364">
        <v>2.4155080226764415E-2</v>
      </c>
      <c r="H23" s="68"/>
      <c r="I23" s="68"/>
      <c r="J23" s="87" t="str">
        <f t="shared" si="1"/>
        <v>VE</v>
      </c>
      <c r="K23" s="76">
        <f t="shared" si="0"/>
        <v>5300.5380000000005</v>
      </c>
      <c r="L23" s="87" t="str">
        <f t="shared" si="2"/>
        <v>VE</v>
      </c>
      <c r="M23" s="85">
        <f>K23/'6.1, 6.2'!F5</f>
        <v>8.8478886479170828E-3</v>
      </c>
      <c r="N23" s="78"/>
      <c r="O23" s="68"/>
    </row>
    <row r="24" spans="1:15">
      <c r="A24" s="18" t="s">
        <v>8</v>
      </c>
      <c r="B24" s="23">
        <v>10334.799000000001</v>
      </c>
      <c r="C24" s="353">
        <v>1.7059025248213195E-2</v>
      </c>
      <c r="D24" s="23">
        <v>8637.4480000000003</v>
      </c>
      <c r="E24" s="353">
        <v>1.4972440558940458E-2</v>
      </c>
      <c r="F24" s="23">
        <v>9126.0679999999993</v>
      </c>
      <c r="G24" s="353">
        <v>1.7628205310843411E-2</v>
      </c>
      <c r="H24" s="68"/>
      <c r="I24" s="68"/>
      <c r="J24" s="87" t="str">
        <f t="shared" si="1"/>
        <v>PVE</v>
      </c>
      <c r="K24" s="76">
        <f t="shared" si="0"/>
        <v>0</v>
      </c>
      <c r="L24" s="87" t="str">
        <f t="shared" si="2"/>
        <v>PVE</v>
      </c>
      <c r="M24" s="85">
        <f>K24/'6.1, 6.2'!G5</f>
        <v>0</v>
      </c>
      <c r="N24" s="78"/>
      <c r="O24" s="86"/>
    </row>
    <row r="25" spans="1:15">
      <c r="A25" s="18" t="s">
        <v>9</v>
      </c>
      <c r="B25" s="23">
        <v>41127.063999999998</v>
      </c>
      <c r="C25" s="353">
        <v>2.1557880902970672E-2</v>
      </c>
      <c r="D25" s="23">
        <v>40666.324999999997</v>
      </c>
      <c r="E25" s="353">
        <v>2.1303517728531361E-2</v>
      </c>
      <c r="F25" s="23">
        <v>36975.303999999996</v>
      </c>
      <c r="G25" s="353">
        <v>2.1941574077125471E-2</v>
      </c>
      <c r="H25" s="68"/>
      <c r="I25" s="68"/>
      <c r="J25" s="87" t="str">
        <f t="shared" si="1"/>
        <v>VTE</v>
      </c>
      <c r="K25" s="76">
        <f t="shared" si="0"/>
        <v>50803.035000000003</v>
      </c>
      <c r="L25" s="87" t="str">
        <f t="shared" si="2"/>
        <v>VTE</v>
      </c>
      <c r="M25" s="85">
        <f>K25/'6.1, 6.2'!H5</f>
        <v>0.21093770737638431</v>
      </c>
      <c r="N25" s="78"/>
      <c r="O25" s="86"/>
    </row>
    <row r="26" spans="1:15">
      <c r="A26" s="18" t="s">
        <v>132</v>
      </c>
      <c r="B26" s="23">
        <v>19069.379000000001</v>
      </c>
      <c r="C26" s="353">
        <v>3.1439310531922289E-2</v>
      </c>
      <c r="D26" s="23">
        <v>21942.514999999999</v>
      </c>
      <c r="E26" s="74">
        <v>3.1010300059052764E-2</v>
      </c>
      <c r="F26" s="23">
        <v>23275.862000000001</v>
      </c>
      <c r="G26" s="74">
        <v>3.1683761066361373E-2</v>
      </c>
      <c r="H26" s="68"/>
      <c r="I26" s="68"/>
      <c r="J26" s="87" t="str">
        <f t="shared" si="1"/>
        <v>FVE</v>
      </c>
      <c r="K26" s="76">
        <f t="shared" si="0"/>
        <v>1251.2890000000004</v>
      </c>
      <c r="L26" s="87" t="str">
        <f t="shared" si="2"/>
        <v>FVE</v>
      </c>
      <c r="M26" s="85">
        <f>K26/'6.1, 6.2'!I5</f>
        <v>4.809672479757705E-3</v>
      </c>
      <c r="N26" s="78"/>
      <c r="O26" s="86"/>
    </row>
    <row r="27" spans="1:15">
      <c r="A27" s="430" t="s">
        <v>130</v>
      </c>
      <c r="B27" s="243">
        <v>27192.940999999999</v>
      </c>
      <c r="C27" s="354">
        <v>2.4348244447994154E-2</v>
      </c>
      <c r="D27" s="243">
        <v>35626.987000000001</v>
      </c>
      <c r="E27" s="355">
        <v>2.5512642298870902E-2</v>
      </c>
      <c r="F27" s="243">
        <v>44887.313999999998</v>
      </c>
      <c r="G27" s="355">
        <v>2.5035346355744028E-2</v>
      </c>
      <c r="H27" s="68"/>
      <c r="I27" s="68"/>
      <c r="J27" s="68"/>
      <c r="K27" s="68"/>
      <c r="L27" s="68"/>
      <c r="M27" s="68"/>
      <c r="N27" s="78"/>
      <c r="O27" s="86"/>
    </row>
    <row r="28" spans="1:15">
      <c r="A28" s="590"/>
      <c r="B28" s="590"/>
      <c r="C28" s="590"/>
      <c r="D28" s="590"/>
      <c r="E28" s="590"/>
      <c r="F28" s="48"/>
      <c r="G28" s="77" t="s">
        <v>299</v>
      </c>
      <c r="H28" s="68"/>
      <c r="I28" s="68"/>
      <c r="J28" s="68"/>
      <c r="K28" s="68"/>
      <c r="L28" s="68"/>
      <c r="M28" s="68"/>
      <c r="N28" s="68"/>
      <c r="O28" s="68"/>
    </row>
    <row r="29" spans="1:15">
      <c r="A29" s="591"/>
      <c r="B29" s="591"/>
      <c r="C29" s="591"/>
      <c r="D29" s="591"/>
      <c r="E29" s="591"/>
      <c r="F29" s="48"/>
      <c r="G29" s="69"/>
      <c r="H29" s="68"/>
      <c r="I29" s="68"/>
      <c r="J29" s="68"/>
      <c r="K29" s="68"/>
      <c r="L29" s="68"/>
      <c r="M29" s="68"/>
      <c r="N29" s="68"/>
      <c r="O29" s="68"/>
    </row>
    <row r="30" spans="1:15">
      <c r="J30" s="87"/>
      <c r="K30" s="87" t="str">
        <f>H5</f>
        <v>Říjen</v>
      </c>
      <c r="L30" s="87" t="str">
        <f>J5</f>
        <v>Listopad</v>
      </c>
      <c r="M30" s="87" t="str">
        <f>L5</f>
        <v>Prosinec</v>
      </c>
    </row>
    <row r="31" spans="1:15">
      <c r="H31" s="87" t="str">
        <f t="shared" ref="H31:H38" si="3">A9</f>
        <v>JE</v>
      </c>
      <c r="I31" s="88">
        <f t="shared" ref="I31:I38" si="4">G9</f>
        <v>0</v>
      </c>
      <c r="J31" s="87" t="str">
        <f t="shared" ref="J31:J38" si="5">A9</f>
        <v>JE</v>
      </c>
      <c r="K31" s="70">
        <f t="shared" ref="K31:K38" si="6">H9</f>
        <v>0</v>
      </c>
      <c r="L31" s="70">
        <f t="shared" ref="L31:L38" si="7">J9</f>
        <v>0</v>
      </c>
      <c r="M31" s="70">
        <f t="shared" ref="M31:M38" si="8">L9</f>
        <v>0</v>
      </c>
    </row>
    <row r="32" spans="1:15">
      <c r="H32" s="87" t="str">
        <f t="shared" si="3"/>
        <v>PE</v>
      </c>
      <c r="I32" s="88">
        <f t="shared" si="4"/>
        <v>5.7025715001489084E-2</v>
      </c>
      <c r="J32" s="87" t="str">
        <f t="shared" si="5"/>
        <v>PE</v>
      </c>
      <c r="K32" s="70">
        <f t="shared" si="6"/>
        <v>123571.56499999997</v>
      </c>
      <c r="L32" s="70">
        <f t="shared" si="7"/>
        <v>138008.33499999996</v>
      </c>
      <c r="M32" s="70">
        <f t="shared" si="8"/>
        <v>155766.27600000001</v>
      </c>
    </row>
    <row r="33" spans="8:13" ht="12.75" customHeight="1">
      <c r="H33" s="87" t="str">
        <f t="shared" si="3"/>
        <v>PPE</v>
      </c>
      <c r="I33" s="88">
        <f t="shared" si="4"/>
        <v>0.29336266960029334</v>
      </c>
      <c r="J33" s="87" t="str">
        <f t="shared" si="5"/>
        <v>PPE</v>
      </c>
      <c r="K33" s="70">
        <f t="shared" si="6"/>
        <v>17233.96</v>
      </c>
      <c r="L33" s="70">
        <f t="shared" si="7"/>
        <v>24236.04</v>
      </c>
      <c r="M33" s="70">
        <f t="shared" si="8"/>
        <v>17984.57</v>
      </c>
    </row>
    <row r="34" spans="8:13">
      <c r="H34" s="87" t="str">
        <f t="shared" si="3"/>
        <v>PSE</v>
      </c>
      <c r="I34" s="88">
        <f t="shared" si="4"/>
        <v>2.1378649792288023E-2</v>
      </c>
      <c r="J34" s="87" t="str">
        <f t="shared" si="5"/>
        <v>PSE</v>
      </c>
      <c r="K34" s="70">
        <f t="shared" si="6"/>
        <v>6481.8050000000012</v>
      </c>
      <c r="L34" s="70">
        <f t="shared" si="7"/>
        <v>7906.0359999999991</v>
      </c>
      <c r="M34" s="70">
        <f t="shared" si="8"/>
        <v>7975.1630000000005</v>
      </c>
    </row>
    <row r="35" spans="8:13" ht="13.5" customHeight="1">
      <c r="H35" s="87" t="str">
        <f t="shared" si="3"/>
        <v>VE</v>
      </c>
      <c r="I35" s="88">
        <f t="shared" si="4"/>
        <v>6.1679328173840529E-3</v>
      </c>
      <c r="J35" s="87" t="str">
        <f t="shared" si="5"/>
        <v>VE</v>
      </c>
      <c r="K35" s="70">
        <f t="shared" si="6"/>
        <v>925.3689999999998</v>
      </c>
      <c r="L35" s="70">
        <f t="shared" si="7"/>
        <v>1875.798</v>
      </c>
      <c r="M35" s="70">
        <f t="shared" si="8"/>
        <v>2499.3710000000005</v>
      </c>
    </row>
    <row r="36" spans="8:13" ht="12.75" customHeight="1">
      <c r="H36" s="87" t="str">
        <f t="shared" si="3"/>
        <v>PVE</v>
      </c>
      <c r="I36" s="88">
        <f t="shared" si="4"/>
        <v>0</v>
      </c>
      <c r="J36" s="87" t="str">
        <f t="shared" si="5"/>
        <v>PVE</v>
      </c>
      <c r="K36" s="70">
        <f t="shared" si="6"/>
        <v>0</v>
      </c>
      <c r="L36" s="70">
        <f t="shared" si="7"/>
        <v>0</v>
      </c>
      <c r="M36" s="70">
        <f t="shared" si="8"/>
        <v>0</v>
      </c>
    </row>
    <row r="37" spans="8:13" ht="12.75" customHeight="1">
      <c r="H37" s="87" t="str">
        <f t="shared" si="3"/>
        <v>VTE</v>
      </c>
      <c r="I37" s="88">
        <f t="shared" si="4"/>
        <v>0.19754927260835173</v>
      </c>
      <c r="J37" s="87" t="str">
        <f t="shared" si="5"/>
        <v>VTE</v>
      </c>
      <c r="K37" s="70">
        <f t="shared" si="6"/>
        <v>13979.294000000004</v>
      </c>
      <c r="L37" s="70">
        <f t="shared" si="7"/>
        <v>16787.266000000003</v>
      </c>
      <c r="M37" s="70">
        <f t="shared" si="8"/>
        <v>20036.475000000002</v>
      </c>
    </row>
    <row r="38" spans="8:13" ht="12.75" customHeight="1">
      <c r="H38" s="87" t="str">
        <f t="shared" si="3"/>
        <v>FVE</v>
      </c>
      <c r="I38" s="88">
        <f t="shared" si="4"/>
        <v>6.6960280261444067E-3</v>
      </c>
      <c r="J38" s="87" t="str">
        <f t="shared" si="5"/>
        <v>FVE</v>
      </c>
      <c r="K38" s="70">
        <f t="shared" si="6"/>
        <v>837.92400000000043</v>
      </c>
      <c r="L38" s="70">
        <f t="shared" si="7"/>
        <v>261.02999999999992</v>
      </c>
      <c r="M38" s="70">
        <f t="shared" si="8"/>
        <v>152.33500000000001</v>
      </c>
    </row>
    <row r="39" spans="8:13" ht="12.75" customHeight="1"/>
  </sheetData>
  <mergeCells count="21">
    <mergeCell ref="A28:E29"/>
    <mergeCell ref="B3:G3"/>
    <mergeCell ref="H3:M3"/>
    <mergeCell ref="B4:G4"/>
    <mergeCell ref="H4:M4"/>
    <mergeCell ref="B5:C5"/>
    <mergeCell ref="D5:E5"/>
    <mergeCell ref="F5:G5"/>
    <mergeCell ref="H5:I5"/>
    <mergeCell ref="J5:K5"/>
    <mergeCell ref="L5:M5"/>
    <mergeCell ref="A22:A23"/>
    <mergeCell ref="B22:G22"/>
    <mergeCell ref="A7:A8"/>
    <mergeCell ref="B7:G7"/>
    <mergeCell ref="H7:M7"/>
    <mergeCell ref="B18:G18"/>
    <mergeCell ref="B19:G19"/>
    <mergeCell ref="B20:C20"/>
    <mergeCell ref="D20:E20"/>
    <mergeCell ref="F20:G20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List31"/>
  <dimension ref="A1:X39"/>
  <sheetViews>
    <sheetView showGridLines="0" zoomScaleNormal="100" workbookViewId="0"/>
  </sheetViews>
  <sheetFormatPr defaultColWidth="9.140625" defaultRowHeight="12"/>
  <cols>
    <col min="1" max="1" width="9.42578125" style="9" customWidth="1"/>
    <col min="2" max="2" width="13.42578125" style="9" customWidth="1"/>
    <col min="3" max="3" width="9" style="9" customWidth="1"/>
    <col min="4" max="4" width="13.42578125" style="9" customWidth="1"/>
    <col min="5" max="5" width="9" style="9" customWidth="1"/>
    <col min="6" max="6" width="13.42578125" style="9" customWidth="1"/>
    <col min="7" max="7" width="9" style="9" customWidth="1"/>
    <col min="8" max="8" width="13.42578125" style="9" customWidth="1"/>
    <col min="9" max="9" width="9" style="9" customWidth="1"/>
    <col min="10" max="10" width="13.42578125" style="9" customWidth="1"/>
    <col min="11" max="11" width="9" style="9" customWidth="1"/>
    <col min="12" max="12" width="13.42578125" style="9" customWidth="1"/>
    <col min="13" max="13" width="9" style="9" customWidth="1"/>
    <col min="14" max="26" width="9.140625" style="9" customWidth="1"/>
    <col min="27" max="16384" width="9.140625" style="9"/>
  </cols>
  <sheetData>
    <row r="1" spans="1:24" ht="18">
      <c r="A1" s="232" t="s">
        <v>394</v>
      </c>
      <c r="M1" s="349" t="str">
        <f>'3.1'!N1</f>
        <v>IV. čtvrtletí 2023</v>
      </c>
    </row>
    <row r="2" spans="1:24" ht="6" customHeight="1">
      <c r="A2" s="351"/>
      <c r="B2" s="68"/>
      <c r="C2" s="68"/>
      <c r="D2" s="68"/>
      <c r="E2" s="68"/>
      <c r="F2" s="68"/>
      <c r="G2" s="68"/>
      <c r="H2" s="68"/>
      <c r="I2" s="68"/>
      <c r="J2" s="68"/>
      <c r="K2" s="68"/>
      <c r="L2" s="68"/>
      <c r="M2" s="68"/>
    </row>
    <row r="3" spans="1:24">
      <c r="A3" s="436" t="str">
        <f>'3.1'!A4</f>
        <v>2023</v>
      </c>
      <c r="B3" s="577" t="s">
        <v>187</v>
      </c>
      <c r="C3" s="577"/>
      <c r="D3" s="577"/>
      <c r="E3" s="577"/>
      <c r="F3" s="577"/>
      <c r="G3" s="580"/>
      <c r="H3" s="584" t="s">
        <v>19</v>
      </c>
      <c r="I3" s="577"/>
      <c r="J3" s="577"/>
      <c r="K3" s="577"/>
      <c r="L3" s="577"/>
      <c r="M3" s="577"/>
      <c r="N3" s="24"/>
    </row>
    <row r="4" spans="1:24" ht="13.5">
      <c r="A4" s="22"/>
      <c r="B4" s="586" t="s">
        <v>168</v>
      </c>
      <c r="C4" s="586"/>
      <c r="D4" s="586"/>
      <c r="E4" s="586"/>
      <c r="F4" s="586"/>
      <c r="G4" s="588"/>
      <c r="H4" s="585" t="s">
        <v>5</v>
      </c>
      <c r="I4" s="586"/>
      <c r="J4" s="586"/>
      <c r="K4" s="586"/>
      <c r="L4" s="586"/>
      <c r="M4" s="586"/>
      <c r="N4" s="72"/>
    </row>
    <row r="5" spans="1:24">
      <c r="A5" s="22"/>
      <c r="B5" s="579" t="s">
        <v>69</v>
      </c>
      <c r="C5" s="579"/>
      <c r="D5" s="579" t="s">
        <v>70</v>
      </c>
      <c r="E5" s="579"/>
      <c r="F5" s="579" t="s">
        <v>71</v>
      </c>
      <c r="G5" s="582"/>
      <c r="H5" s="583" t="s">
        <v>69</v>
      </c>
      <c r="I5" s="579"/>
      <c r="J5" s="579" t="s">
        <v>70</v>
      </c>
      <c r="K5" s="579"/>
      <c r="L5" s="579" t="s">
        <v>71</v>
      </c>
      <c r="M5" s="579"/>
      <c r="N5" s="67"/>
    </row>
    <row r="6" spans="1:24">
      <c r="A6" s="368"/>
      <c r="B6" s="365" t="s">
        <v>209</v>
      </c>
      <c r="C6" s="365" t="s">
        <v>208</v>
      </c>
      <c r="D6" s="365" t="s">
        <v>209</v>
      </c>
      <c r="E6" s="365" t="s">
        <v>208</v>
      </c>
      <c r="F6" s="365" t="s">
        <v>209</v>
      </c>
      <c r="G6" s="366" t="s">
        <v>208</v>
      </c>
      <c r="H6" s="358" t="s">
        <v>209</v>
      </c>
      <c r="I6" s="358" t="s">
        <v>208</v>
      </c>
      <c r="J6" s="358" t="s">
        <v>209</v>
      </c>
      <c r="K6" s="358" t="s">
        <v>208</v>
      </c>
      <c r="L6" s="358" t="s">
        <v>209</v>
      </c>
      <c r="M6" s="358" t="s">
        <v>208</v>
      </c>
      <c r="N6" s="67"/>
    </row>
    <row r="7" spans="1:24">
      <c r="A7" s="592" t="s">
        <v>53</v>
      </c>
      <c r="B7" s="587">
        <f>F8</f>
        <v>2742.5481299999997</v>
      </c>
      <c r="C7" s="574"/>
      <c r="D7" s="574"/>
      <c r="E7" s="574"/>
      <c r="F7" s="574"/>
      <c r="G7" s="589"/>
      <c r="H7" s="587">
        <f>SUM(H8,J8,L8)</f>
        <v>3664638.1770000001</v>
      </c>
      <c r="I7" s="574"/>
      <c r="J7" s="574"/>
      <c r="K7" s="574"/>
      <c r="L7" s="574"/>
      <c r="M7" s="574"/>
      <c r="N7" s="73"/>
    </row>
    <row r="8" spans="1:24">
      <c r="A8" s="593"/>
      <c r="B8" s="359">
        <f>SUM(B9:B16)</f>
        <v>2742.8031099999998</v>
      </c>
      <c r="C8" s="354">
        <v>0.13089027884756457</v>
      </c>
      <c r="D8" s="319">
        <f>SUM(D9:D16)</f>
        <v>2742.2958399999998</v>
      </c>
      <c r="E8" s="354">
        <v>0.13076413582801863</v>
      </c>
      <c r="F8" s="319">
        <f>SUM(F9:F16)</f>
        <v>2742.5481299999997</v>
      </c>
      <c r="G8" s="360">
        <v>0.13083981767906588</v>
      </c>
      <c r="H8" s="319">
        <f>SUM(H9:H16)</f>
        <v>1312933.8860000004</v>
      </c>
      <c r="I8" s="354">
        <v>0.1935669970683683</v>
      </c>
      <c r="J8" s="319">
        <f>SUM(J9:J16)</f>
        <v>1170799.7009999999</v>
      </c>
      <c r="K8" s="354">
        <v>0.16992581383949434</v>
      </c>
      <c r="L8" s="319">
        <f>SUM(L9:L16)</f>
        <v>1180904.5899999999</v>
      </c>
      <c r="M8" s="354">
        <v>0.16619641560282111</v>
      </c>
      <c r="N8" s="10"/>
    </row>
    <row r="9" spans="1:24">
      <c r="A9" s="56" t="s">
        <v>7</v>
      </c>
      <c r="B9" s="248">
        <v>2040</v>
      </c>
      <c r="C9" s="353">
        <v>0.47552447552447552</v>
      </c>
      <c r="D9" s="23">
        <v>2040</v>
      </c>
      <c r="E9" s="353">
        <v>0.47552447552447552</v>
      </c>
      <c r="F9" s="23">
        <v>2040</v>
      </c>
      <c r="G9" s="361">
        <v>0.47552447552447552</v>
      </c>
      <c r="H9" s="23">
        <v>1219366.0900000001</v>
      </c>
      <c r="I9" s="353">
        <v>0.45970013100724783</v>
      </c>
      <c r="J9" s="23">
        <v>1073755.6000000001</v>
      </c>
      <c r="K9" s="353">
        <v>0.40458674139444345</v>
      </c>
      <c r="L9" s="23">
        <v>1074871.17</v>
      </c>
      <c r="M9" s="353">
        <v>0.39694205351028755</v>
      </c>
      <c r="N9" s="76"/>
      <c r="O9" s="85"/>
      <c r="X9" s="70"/>
    </row>
    <row r="10" spans="1:24">
      <c r="A10" s="56" t="s">
        <v>20</v>
      </c>
      <c r="B10" s="248">
        <v>14.759</v>
      </c>
      <c r="C10" s="353">
        <v>1.558188396685479E-3</v>
      </c>
      <c r="D10" s="23">
        <v>14.759</v>
      </c>
      <c r="E10" s="353">
        <v>1.5581298345810654E-3</v>
      </c>
      <c r="F10" s="23">
        <v>14.759</v>
      </c>
      <c r="G10" s="361">
        <v>1.5581298345810654E-3</v>
      </c>
      <c r="H10" s="23">
        <v>4540.9000000000005</v>
      </c>
      <c r="I10" s="353">
        <v>1.4283846308245907E-3</v>
      </c>
      <c r="J10" s="23">
        <v>6919.8059999999996</v>
      </c>
      <c r="K10" s="353">
        <v>2.0704554933686668E-3</v>
      </c>
      <c r="L10" s="23">
        <v>7973.2730000000001</v>
      </c>
      <c r="M10" s="353">
        <v>2.3588445949594868E-3</v>
      </c>
      <c r="N10" s="76"/>
      <c r="O10" s="85"/>
      <c r="X10" s="70"/>
    </row>
    <row r="11" spans="1:24">
      <c r="A11" s="56" t="s">
        <v>21</v>
      </c>
      <c r="B11" s="248">
        <v>0</v>
      </c>
      <c r="C11" s="353">
        <v>0</v>
      </c>
      <c r="D11" s="23">
        <v>0</v>
      </c>
      <c r="E11" s="353">
        <v>0</v>
      </c>
      <c r="F11" s="23">
        <v>0</v>
      </c>
      <c r="G11" s="361">
        <v>0</v>
      </c>
      <c r="H11" s="23">
        <v>0</v>
      </c>
      <c r="I11" s="353">
        <v>0</v>
      </c>
      <c r="J11" s="23">
        <v>0</v>
      </c>
      <c r="K11" s="353">
        <v>0</v>
      </c>
      <c r="L11" s="23">
        <v>0</v>
      </c>
      <c r="M11" s="353">
        <v>0</v>
      </c>
      <c r="N11" s="76"/>
      <c r="O11" s="85"/>
      <c r="X11" s="70"/>
    </row>
    <row r="12" spans="1:24">
      <c r="A12" s="56" t="s">
        <v>22</v>
      </c>
      <c r="B12" s="248">
        <v>89.107000000000028</v>
      </c>
      <c r="C12" s="353">
        <v>8.4142428437339989E-2</v>
      </c>
      <c r="D12" s="23">
        <v>89.107000000000028</v>
      </c>
      <c r="E12" s="353">
        <v>8.3974400657417861E-2</v>
      </c>
      <c r="F12" s="23">
        <v>89.107000000000028</v>
      </c>
      <c r="G12" s="361">
        <v>8.3920147446758131E-2</v>
      </c>
      <c r="H12" s="23">
        <v>41634.498999999982</v>
      </c>
      <c r="I12" s="353">
        <v>0.13379085461038143</v>
      </c>
      <c r="J12" s="23">
        <v>44122.162999999993</v>
      </c>
      <c r="K12" s="353">
        <v>0.12931449808966394</v>
      </c>
      <c r="L12" s="23">
        <v>45231.318999999996</v>
      </c>
      <c r="M12" s="353">
        <v>0.12898313463375993</v>
      </c>
      <c r="N12" s="76"/>
      <c r="O12" s="85"/>
      <c r="X12" s="70"/>
    </row>
    <row r="13" spans="1:24">
      <c r="A13" s="56" t="s">
        <v>43</v>
      </c>
      <c r="B13" s="248">
        <v>16.784600000000001</v>
      </c>
      <c r="C13" s="353">
        <v>1.5127043062423112E-2</v>
      </c>
      <c r="D13" s="23">
        <v>16.49959999999999</v>
      </c>
      <c r="E13" s="353">
        <v>1.4878803705081455E-2</v>
      </c>
      <c r="F13" s="23">
        <v>16.477599999999988</v>
      </c>
      <c r="G13" s="361">
        <v>1.489669912667313E-2</v>
      </c>
      <c r="H13" s="23">
        <v>3018.1640000000007</v>
      </c>
      <c r="I13" s="353">
        <v>2.0588846674117367E-2</v>
      </c>
      <c r="J13" s="23">
        <v>3148.3559999999989</v>
      </c>
      <c r="K13" s="353">
        <v>1.6821238218156526E-2</v>
      </c>
      <c r="L13" s="23">
        <v>6820.1760000000004</v>
      </c>
      <c r="M13" s="353">
        <v>2.570585504677322E-2</v>
      </c>
      <c r="N13" s="76"/>
      <c r="O13" s="85"/>
      <c r="X13" s="70"/>
    </row>
    <row r="14" spans="1:24">
      <c r="A14" s="56" t="s">
        <v>44</v>
      </c>
      <c r="B14" s="248">
        <v>475</v>
      </c>
      <c r="C14" s="353">
        <v>0.40546308151941957</v>
      </c>
      <c r="D14" s="23">
        <v>475</v>
      </c>
      <c r="E14" s="353">
        <v>0.40546308151941957</v>
      </c>
      <c r="F14" s="23">
        <v>475</v>
      </c>
      <c r="G14" s="361">
        <v>0.40546308151941957</v>
      </c>
      <c r="H14" s="23">
        <v>35379.370000000003</v>
      </c>
      <c r="I14" s="353">
        <v>0.34575368217614871</v>
      </c>
      <c r="J14" s="23">
        <v>37272.160000000003</v>
      </c>
      <c r="K14" s="353">
        <v>0.37165157794194736</v>
      </c>
      <c r="L14" s="23">
        <v>41521.64</v>
      </c>
      <c r="M14" s="353">
        <v>0.40136652557527897</v>
      </c>
      <c r="N14" s="76"/>
      <c r="O14" s="85"/>
      <c r="P14" s="56"/>
      <c r="Q14" s="71"/>
      <c r="R14" s="48"/>
      <c r="S14" s="48"/>
      <c r="T14" s="48"/>
      <c r="U14" s="48"/>
      <c r="X14" s="70"/>
    </row>
    <row r="15" spans="1:24">
      <c r="A15" s="56" t="s">
        <v>45</v>
      </c>
      <c r="B15" s="248">
        <v>11.87</v>
      </c>
      <c r="C15" s="353">
        <v>3.5159140280526677E-2</v>
      </c>
      <c r="D15" s="23">
        <v>11.87</v>
      </c>
      <c r="E15" s="74">
        <v>3.4539168348038413E-2</v>
      </c>
      <c r="F15" s="23">
        <v>11.87</v>
      </c>
      <c r="G15" s="362">
        <v>3.4690581638599526E-2</v>
      </c>
      <c r="H15" s="23">
        <v>2076.9380000000001</v>
      </c>
      <c r="I15" s="353">
        <v>3.0597324450013251E-2</v>
      </c>
      <c r="J15" s="23">
        <v>2601.0419999999999</v>
      </c>
      <c r="K15" s="74">
        <v>3.258195334412272E-2</v>
      </c>
      <c r="L15" s="23">
        <v>2937.6610000000001</v>
      </c>
      <c r="M15" s="74">
        <v>3.154254238908194E-2</v>
      </c>
      <c r="N15" s="76"/>
      <c r="O15" s="85"/>
      <c r="P15" s="56"/>
      <c r="Q15" s="71"/>
      <c r="R15" s="48"/>
      <c r="S15" s="48"/>
      <c r="T15" s="48"/>
      <c r="U15" s="48"/>
      <c r="X15" s="70"/>
    </row>
    <row r="16" spans="1:24">
      <c r="A16" s="277" t="s">
        <v>46</v>
      </c>
      <c r="B16" s="249">
        <v>95.282509999999846</v>
      </c>
      <c r="C16" s="354">
        <v>4.427837938857436E-2</v>
      </c>
      <c r="D16" s="243">
        <v>95.060239999999837</v>
      </c>
      <c r="E16" s="355">
        <v>4.4002451596001989E-2</v>
      </c>
      <c r="F16" s="243">
        <v>95.334529999999845</v>
      </c>
      <c r="G16" s="363">
        <v>4.4264222705552511E-2</v>
      </c>
      <c r="H16" s="243">
        <v>6917.9250000000011</v>
      </c>
      <c r="I16" s="354">
        <v>4.4438277033907507E-2</v>
      </c>
      <c r="J16" s="243">
        <v>2980.5740000000051</v>
      </c>
      <c r="K16" s="355">
        <v>4.3947761306045871E-2</v>
      </c>
      <c r="L16" s="243">
        <v>1549.3509999999985</v>
      </c>
      <c r="M16" s="355">
        <v>4.2256711778919501E-2</v>
      </c>
      <c r="N16" s="76"/>
      <c r="O16" s="85"/>
      <c r="P16" s="56"/>
      <c r="Q16" s="71"/>
      <c r="R16" s="48"/>
      <c r="S16" s="48"/>
      <c r="T16" s="48"/>
      <c r="U16" s="48"/>
      <c r="X16" s="70"/>
    </row>
    <row r="17" spans="1:15">
      <c r="A17" s="215"/>
      <c r="B17" s="68"/>
      <c r="C17" s="68"/>
      <c r="D17" s="68"/>
      <c r="E17" s="68"/>
      <c r="F17" s="68"/>
      <c r="G17" s="68"/>
      <c r="H17" s="68"/>
      <c r="I17" s="68"/>
      <c r="J17" s="68"/>
      <c r="K17" s="68"/>
      <c r="L17" s="69"/>
      <c r="M17" s="77" t="s">
        <v>298</v>
      </c>
      <c r="N17" s="77"/>
      <c r="O17" s="69"/>
    </row>
    <row r="18" spans="1:15">
      <c r="A18" s="436" t="str">
        <f>'3.1'!A4</f>
        <v>2023</v>
      </c>
      <c r="B18" s="577" t="s">
        <v>232</v>
      </c>
      <c r="C18" s="577"/>
      <c r="D18" s="577"/>
      <c r="E18" s="577"/>
      <c r="F18" s="577"/>
      <c r="G18" s="577"/>
      <c r="H18" s="68"/>
      <c r="I18" s="68"/>
      <c r="J18" s="68"/>
      <c r="K18" s="68"/>
      <c r="L18" s="68"/>
      <c r="M18" s="68"/>
      <c r="N18" s="78"/>
      <c r="O18" s="68"/>
    </row>
    <row r="19" spans="1:15">
      <c r="A19" s="356"/>
      <c r="B19" s="578" t="s">
        <v>5</v>
      </c>
      <c r="C19" s="578"/>
      <c r="D19" s="578"/>
      <c r="E19" s="578"/>
      <c r="F19" s="578"/>
      <c r="G19" s="578"/>
      <c r="H19" s="78" t="str">
        <f>A24</f>
        <v>VO z vvn</v>
      </c>
      <c r="I19" s="86">
        <f>(B24+D24+F24)/'6.1, 6.2'!B25</f>
        <v>3.6090704521522812E-2</v>
      </c>
      <c r="J19" s="87" t="str">
        <f>A9</f>
        <v>JE</v>
      </c>
      <c r="K19" s="76">
        <f t="shared" ref="K19:K26" si="0">H9+J9+L9</f>
        <v>3367992.8600000003</v>
      </c>
      <c r="L19" s="87" t="str">
        <f>A9</f>
        <v>JE</v>
      </c>
      <c r="M19" s="85">
        <f>K19/'6.1, 6.2'!B5</f>
        <v>0.42024472776510663</v>
      </c>
      <c r="N19" s="78"/>
      <c r="O19" s="68"/>
    </row>
    <row r="20" spans="1:15">
      <c r="A20" s="352"/>
      <c r="B20" s="579" t="s">
        <v>69</v>
      </c>
      <c r="C20" s="579"/>
      <c r="D20" s="579" t="s">
        <v>70</v>
      </c>
      <c r="E20" s="579"/>
      <c r="F20" s="579" t="s">
        <v>71</v>
      </c>
      <c r="G20" s="579"/>
      <c r="H20" s="78" t="str">
        <f>A25</f>
        <v>VO z vn</v>
      </c>
      <c r="I20" s="86">
        <f>(B25+D25+F25)/'6.1, 6.2'!C25</f>
        <v>5.3070892346185984E-2</v>
      </c>
      <c r="J20" s="87" t="str">
        <f t="shared" ref="J20:J26" si="1">A10</f>
        <v>PE</v>
      </c>
      <c r="K20" s="76">
        <f t="shared" si="0"/>
        <v>19433.978999999999</v>
      </c>
      <c r="L20" s="87" t="str">
        <f t="shared" ref="L20:L26" si="2">A10</f>
        <v>PE</v>
      </c>
      <c r="M20" s="85">
        <f>K20/'6.1, 6.2'!C5</f>
        <v>1.9627561574945686E-3</v>
      </c>
      <c r="N20" s="78"/>
      <c r="O20" s="68"/>
    </row>
    <row r="21" spans="1:15">
      <c r="A21" s="352"/>
      <c r="B21" s="367" t="s">
        <v>209</v>
      </c>
      <c r="C21" s="367" t="s">
        <v>208</v>
      </c>
      <c r="D21" s="367" t="s">
        <v>209</v>
      </c>
      <c r="E21" s="367" t="s">
        <v>208</v>
      </c>
      <c r="F21" s="367" t="s">
        <v>209</v>
      </c>
      <c r="G21" s="367" t="s">
        <v>208</v>
      </c>
      <c r="H21" s="78" t="str">
        <f>A26</f>
        <v>MOP</v>
      </c>
      <c r="I21" s="86">
        <f>(B26+D26+F26)/'6.1, 6.2'!D25</f>
        <v>5.7518041079216022E-2</v>
      </c>
      <c r="J21" s="87" t="str">
        <f t="shared" si="1"/>
        <v>PPE</v>
      </c>
      <c r="K21" s="76">
        <f t="shared" si="0"/>
        <v>0</v>
      </c>
      <c r="L21" s="87" t="str">
        <f t="shared" si="2"/>
        <v>PPE</v>
      </c>
      <c r="M21" s="85">
        <f>K21/'6.1, 6.2'!D5</f>
        <v>0</v>
      </c>
      <c r="N21" s="78"/>
      <c r="O21" s="68"/>
    </row>
    <row r="22" spans="1:15">
      <c r="A22" s="572" t="s">
        <v>53</v>
      </c>
      <c r="B22" s="574">
        <f>SUM(B23,D23,F23)</f>
        <v>671075.04557394946</v>
      </c>
      <c r="C22" s="574"/>
      <c r="D22" s="574"/>
      <c r="E22" s="574"/>
      <c r="F22" s="574"/>
      <c r="G22" s="574"/>
      <c r="H22" s="78" t="str">
        <f>A27</f>
        <v>MOO</v>
      </c>
      <c r="I22" s="86">
        <f>(B27+D27+F27)/'6.1, 6.2'!E25</f>
        <v>4.6416027339500683E-2</v>
      </c>
      <c r="J22" s="87" t="str">
        <f t="shared" si="1"/>
        <v>PSE</v>
      </c>
      <c r="K22" s="76">
        <f t="shared" si="0"/>
        <v>130987.98099999997</v>
      </c>
      <c r="L22" s="87" t="str">
        <f t="shared" si="2"/>
        <v>PSE</v>
      </c>
      <c r="M22" s="85">
        <f>K22/'6.1, 6.2'!E5</f>
        <v>0.13058739359257587</v>
      </c>
      <c r="N22" s="78"/>
      <c r="O22" s="68"/>
    </row>
    <row r="23" spans="1:15">
      <c r="A23" s="573"/>
      <c r="B23" s="319">
        <f>SUM(B24:B27)</f>
        <v>216750.62383056351</v>
      </c>
      <c r="C23" s="364">
        <v>5.1157155774325253E-2</v>
      </c>
      <c r="D23" s="319">
        <f>SUM(D24:D27)</f>
        <v>230569.99885749389</v>
      </c>
      <c r="E23" s="364">
        <v>5.023504095915983E-2</v>
      </c>
      <c r="F23" s="319">
        <f>SUM(F24:F27)</f>
        <v>223754.4228858921</v>
      </c>
      <c r="G23" s="364">
        <v>4.7300813161244869E-2</v>
      </c>
      <c r="H23" s="68"/>
      <c r="I23" s="68"/>
      <c r="J23" s="87" t="str">
        <f t="shared" si="1"/>
        <v>VE</v>
      </c>
      <c r="K23" s="76">
        <f t="shared" si="0"/>
        <v>12986.696</v>
      </c>
      <c r="L23" s="87" t="str">
        <f t="shared" si="2"/>
        <v>VE</v>
      </c>
      <c r="M23" s="85">
        <f>K23/'6.1, 6.2'!F5</f>
        <v>2.1677957994518701E-2</v>
      </c>
      <c r="N23" s="78"/>
      <c r="O23" s="68"/>
    </row>
    <row r="24" spans="1:15">
      <c r="A24" s="18" t="s">
        <v>8</v>
      </c>
      <c r="B24" s="23">
        <v>21494.784</v>
      </c>
      <c r="C24" s="353">
        <v>3.5480134926754642E-2</v>
      </c>
      <c r="D24" s="23">
        <v>21364.609</v>
      </c>
      <c r="E24" s="353">
        <v>3.7034126088805901E-2</v>
      </c>
      <c r="F24" s="23">
        <v>18509.696</v>
      </c>
      <c r="G24" s="353">
        <v>3.5753921768860046E-2</v>
      </c>
      <c r="H24" s="68"/>
      <c r="I24" s="68"/>
      <c r="J24" s="87" t="str">
        <f t="shared" si="1"/>
        <v>PVE</v>
      </c>
      <c r="K24" s="76">
        <f t="shared" si="0"/>
        <v>114173.17</v>
      </c>
      <c r="L24" s="87" t="str">
        <f t="shared" si="2"/>
        <v>PVE</v>
      </c>
      <c r="M24" s="85">
        <f>K24/'6.1, 6.2'!G5</f>
        <v>0.37303697478909226</v>
      </c>
      <c r="N24" s="78"/>
      <c r="O24" s="86"/>
    </row>
    <row r="25" spans="1:15">
      <c r="A25" s="18" t="s">
        <v>9</v>
      </c>
      <c r="B25" s="23">
        <v>104307.70599999999</v>
      </c>
      <c r="C25" s="353">
        <v>5.4675750819705472E-2</v>
      </c>
      <c r="D25" s="23">
        <v>103441.34999999989</v>
      </c>
      <c r="E25" s="353">
        <v>5.4188929872276762E-2</v>
      </c>
      <c r="F25" s="23">
        <v>84237.633999999904</v>
      </c>
      <c r="G25" s="353">
        <v>4.9987588648163141E-2</v>
      </c>
      <c r="H25" s="68"/>
      <c r="I25" s="68"/>
      <c r="J25" s="87" t="str">
        <f t="shared" si="1"/>
        <v>VTE</v>
      </c>
      <c r="K25" s="76">
        <f t="shared" si="0"/>
        <v>7615.6409999999996</v>
      </c>
      <c r="L25" s="87" t="str">
        <f t="shared" si="2"/>
        <v>VTE</v>
      </c>
      <c r="M25" s="85">
        <f>K25/'6.1, 6.2'!H5</f>
        <v>3.1620667008213081E-2</v>
      </c>
      <c r="N25" s="78"/>
      <c r="O25" s="86"/>
    </row>
    <row r="26" spans="1:15">
      <c r="A26" s="18" t="s">
        <v>132</v>
      </c>
      <c r="B26" s="23">
        <v>36870.794759753997</v>
      </c>
      <c r="C26" s="353">
        <v>6.0788154979282701E-2</v>
      </c>
      <c r="D26" s="23">
        <v>43965.022401158894</v>
      </c>
      <c r="E26" s="74">
        <v>6.2133649527545673E-2</v>
      </c>
      <c r="F26" s="23">
        <v>37005.093391898801</v>
      </c>
      <c r="G26" s="74">
        <v>5.0372378787402576E-2</v>
      </c>
      <c r="H26" s="68"/>
      <c r="I26" s="68"/>
      <c r="J26" s="87" t="str">
        <f t="shared" si="1"/>
        <v>FVE</v>
      </c>
      <c r="K26" s="76">
        <f t="shared" si="0"/>
        <v>11447.850000000006</v>
      </c>
      <c r="L26" s="87" t="str">
        <f t="shared" si="2"/>
        <v>FVE</v>
      </c>
      <c r="M26" s="85">
        <f>K26/'6.1, 6.2'!I5</f>
        <v>4.4002951434396254E-2</v>
      </c>
      <c r="N26" s="78"/>
      <c r="O26" s="86"/>
    </row>
    <row r="27" spans="1:15">
      <c r="A27" s="430" t="s">
        <v>130</v>
      </c>
      <c r="B27" s="243">
        <v>54077.339070809503</v>
      </c>
      <c r="C27" s="354">
        <v>4.8420223130448997E-2</v>
      </c>
      <c r="D27" s="243">
        <v>61799.017456335103</v>
      </c>
      <c r="E27" s="355">
        <v>4.4254548575358231E-2</v>
      </c>
      <c r="F27" s="243">
        <v>84001.999493993397</v>
      </c>
      <c r="G27" s="355">
        <v>4.6851080283109824E-2</v>
      </c>
      <c r="H27" s="68"/>
      <c r="I27" s="68"/>
      <c r="J27" s="68"/>
      <c r="K27" s="68"/>
      <c r="L27" s="68"/>
      <c r="M27" s="68"/>
      <c r="N27" s="78"/>
      <c r="O27" s="86"/>
    </row>
    <row r="28" spans="1:15" ht="12" customHeight="1">
      <c r="A28" s="590"/>
      <c r="B28" s="590"/>
      <c r="C28" s="590"/>
      <c r="D28" s="590"/>
      <c r="E28" s="590"/>
      <c r="F28" s="48"/>
      <c r="G28" s="77" t="s">
        <v>299</v>
      </c>
      <c r="H28" s="68"/>
      <c r="I28" s="68"/>
      <c r="J28" s="68"/>
      <c r="K28" s="68"/>
      <c r="L28" s="68"/>
      <c r="M28" s="68"/>
      <c r="N28" s="68"/>
      <c r="O28" s="68"/>
    </row>
    <row r="29" spans="1:15">
      <c r="A29" s="591"/>
      <c r="B29" s="591"/>
      <c r="C29" s="591"/>
      <c r="D29" s="591"/>
      <c r="E29" s="591"/>
      <c r="F29" s="48"/>
      <c r="G29" s="69"/>
      <c r="H29" s="68"/>
      <c r="I29" s="68"/>
      <c r="J29" s="68"/>
      <c r="K29" s="68"/>
      <c r="L29" s="68"/>
      <c r="M29" s="68"/>
      <c r="N29" s="68"/>
      <c r="O29" s="68"/>
    </row>
    <row r="30" spans="1:15">
      <c r="J30" s="87"/>
      <c r="K30" s="87" t="str">
        <f>H5</f>
        <v>Říjen</v>
      </c>
      <c r="L30" s="87" t="str">
        <f>J5</f>
        <v>Listopad</v>
      </c>
      <c r="M30" s="87" t="str">
        <f>L5</f>
        <v>Prosinec</v>
      </c>
    </row>
    <row r="31" spans="1:15">
      <c r="H31" s="87" t="str">
        <f t="shared" ref="H31:H38" si="3">A9</f>
        <v>JE</v>
      </c>
      <c r="I31" s="88">
        <f t="shared" ref="I31:I38" si="4">G9</f>
        <v>0.47552447552447552</v>
      </c>
      <c r="J31" s="87" t="str">
        <f t="shared" ref="J31:J38" si="5">A9</f>
        <v>JE</v>
      </c>
      <c r="K31" s="70">
        <f t="shared" ref="K31:K38" si="6">H9</f>
        <v>1219366.0900000001</v>
      </c>
      <c r="L31" s="70">
        <f t="shared" ref="L31:L38" si="7">J9</f>
        <v>1073755.6000000001</v>
      </c>
      <c r="M31" s="70">
        <f t="shared" ref="M31:M38" si="8">L9</f>
        <v>1074871.17</v>
      </c>
    </row>
    <row r="32" spans="1:15">
      <c r="H32" s="87" t="str">
        <f t="shared" si="3"/>
        <v>PE</v>
      </c>
      <c r="I32" s="88">
        <f t="shared" si="4"/>
        <v>1.5581298345810654E-3</v>
      </c>
      <c r="J32" s="87" t="str">
        <f t="shared" si="5"/>
        <v>PE</v>
      </c>
      <c r="K32" s="70">
        <f t="shared" si="6"/>
        <v>4540.9000000000005</v>
      </c>
      <c r="L32" s="70">
        <f t="shared" si="7"/>
        <v>6919.8059999999996</v>
      </c>
      <c r="M32" s="70">
        <f t="shared" si="8"/>
        <v>7973.2730000000001</v>
      </c>
    </row>
    <row r="33" spans="8:13" ht="12.75" customHeight="1">
      <c r="H33" s="87" t="str">
        <f t="shared" si="3"/>
        <v>PPE</v>
      </c>
      <c r="I33" s="88">
        <f t="shared" si="4"/>
        <v>0</v>
      </c>
      <c r="J33" s="87" t="str">
        <f t="shared" si="5"/>
        <v>PPE</v>
      </c>
      <c r="K33" s="70">
        <f t="shared" si="6"/>
        <v>0</v>
      </c>
      <c r="L33" s="70">
        <f t="shared" si="7"/>
        <v>0</v>
      </c>
      <c r="M33" s="70">
        <f t="shared" si="8"/>
        <v>0</v>
      </c>
    </row>
    <row r="34" spans="8:13">
      <c r="H34" s="87" t="str">
        <f t="shared" si="3"/>
        <v>PSE</v>
      </c>
      <c r="I34" s="88">
        <f t="shared" si="4"/>
        <v>8.3920147446758131E-2</v>
      </c>
      <c r="J34" s="87" t="str">
        <f t="shared" si="5"/>
        <v>PSE</v>
      </c>
      <c r="K34" s="70">
        <f t="shared" si="6"/>
        <v>41634.498999999982</v>
      </c>
      <c r="L34" s="70">
        <f t="shared" si="7"/>
        <v>44122.162999999993</v>
      </c>
      <c r="M34" s="70">
        <f t="shared" si="8"/>
        <v>45231.318999999996</v>
      </c>
    </row>
    <row r="35" spans="8:13" ht="13.5" customHeight="1">
      <c r="H35" s="87" t="str">
        <f t="shared" si="3"/>
        <v>VE</v>
      </c>
      <c r="I35" s="88">
        <f t="shared" si="4"/>
        <v>1.489669912667313E-2</v>
      </c>
      <c r="J35" s="87" t="str">
        <f t="shared" si="5"/>
        <v>VE</v>
      </c>
      <c r="K35" s="70">
        <f t="shared" si="6"/>
        <v>3018.1640000000007</v>
      </c>
      <c r="L35" s="70">
        <f t="shared" si="7"/>
        <v>3148.3559999999989</v>
      </c>
      <c r="M35" s="70">
        <f t="shared" si="8"/>
        <v>6820.1760000000004</v>
      </c>
    </row>
    <row r="36" spans="8:13" ht="12.75" customHeight="1">
      <c r="H36" s="87" t="str">
        <f t="shared" si="3"/>
        <v>PVE</v>
      </c>
      <c r="I36" s="88">
        <f t="shared" si="4"/>
        <v>0.40546308151941957</v>
      </c>
      <c r="J36" s="87" t="str">
        <f t="shared" si="5"/>
        <v>PVE</v>
      </c>
      <c r="K36" s="70">
        <f t="shared" si="6"/>
        <v>35379.370000000003</v>
      </c>
      <c r="L36" s="70">
        <f t="shared" si="7"/>
        <v>37272.160000000003</v>
      </c>
      <c r="M36" s="70">
        <f t="shared" si="8"/>
        <v>41521.64</v>
      </c>
    </row>
    <row r="37" spans="8:13" ht="12.75" customHeight="1">
      <c r="H37" s="87" t="str">
        <f t="shared" si="3"/>
        <v>VTE</v>
      </c>
      <c r="I37" s="88">
        <f t="shared" si="4"/>
        <v>3.4690581638599526E-2</v>
      </c>
      <c r="J37" s="87" t="str">
        <f t="shared" si="5"/>
        <v>VTE</v>
      </c>
      <c r="K37" s="70">
        <f t="shared" si="6"/>
        <v>2076.9380000000001</v>
      </c>
      <c r="L37" s="70">
        <f t="shared" si="7"/>
        <v>2601.0419999999999</v>
      </c>
      <c r="M37" s="70">
        <f t="shared" si="8"/>
        <v>2937.6610000000001</v>
      </c>
    </row>
    <row r="38" spans="8:13" ht="12.75" customHeight="1">
      <c r="H38" s="87" t="str">
        <f t="shared" si="3"/>
        <v>FVE</v>
      </c>
      <c r="I38" s="88">
        <f t="shared" si="4"/>
        <v>4.4264222705552511E-2</v>
      </c>
      <c r="J38" s="87" t="str">
        <f t="shared" si="5"/>
        <v>FVE</v>
      </c>
      <c r="K38" s="70">
        <f t="shared" si="6"/>
        <v>6917.9250000000011</v>
      </c>
      <c r="L38" s="70">
        <f t="shared" si="7"/>
        <v>2980.5740000000051</v>
      </c>
      <c r="M38" s="70">
        <f t="shared" si="8"/>
        <v>1549.3509999999985</v>
      </c>
    </row>
    <row r="39" spans="8:13" ht="12.75" customHeight="1"/>
  </sheetData>
  <mergeCells count="21">
    <mergeCell ref="A28:E29"/>
    <mergeCell ref="B3:G3"/>
    <mergeCell ref="H3:M3"/>
    <mergeCell ref="B4:G4"/>
    <mergeCell ref="H4:M4"/>
    <mergeCell ref="B5:C5"/>
    <mergeCell ref="D5:E5"/>
    <mergeCell ref="F5:G5"/>
    <mergeCell ref="H5:I5"/>
    <mergeCell ref="J5:K5"/>
    <mergeCell ref="L5:M5"/>
    <mergeCell ref="A22:A23"/>
    <mergeCell ref="B22:G22"/>
    <mergeCell ref="A7:A8"/>
    <mergeCell ref="B7:G7"/>
    <mergeCell ref="H7:M7"/>
    <mergeCell ref="B18:G18"/>
    <mergeCell ref="B19:G19"/>
    <mergeCell ref="B20:C20"/>
    <mergeCell ref="D20:E20"/>
    <mergeCell ref="F20:G20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List18"/>
  <dimension ref="A1:U38"/>
  <sheetViews>
    <sheetView showGridLines="0" zoomScaleNormal="100" zoomScaleSheetLayoutView="100" workbookViewId="0"/>
  </sheetViews>
  <sheetFormatPr defaultColWidth="9.140625" defaultRowHeight="12"/>
  <cols>
    <col min="1" max="1" width="9.42578125" style="9" customWidth="1"/>
    <col min="2" max="2" width="13.42578125" style="9" customWidth="1"/>
    <col min="3" max="3" width="9" style="9" customWidth="1"/>
    <col min="4" max="4" width="13.42578125" style="9" customWidth="1"/>
    <col min="5" max="5" width="9" style="9" customWidth="1"/>
    <col min="6" max="6" width="13.42578125" style="9" customWidth="1"/>
    <col min="7" max="7" width="9" style="9" customWidth="1"/>
    <col min="8" max="8" width="13.42578125" style="9" customWidth="1"/>
    <col min="9" max="9" width="9" style="9" customWidth="1"/>
    <col min="10" max="10" width="13.42578125" style="9" customWidth="1"/>
    <col min="11" max="11" width="9" style="9" customWidth="1"/>
    <col min="12" max="12" width="13.42578125" style="9" customWidth="1"/>
    <col min="13" max="13" width="9" style="9" customWidth="1"/>
    <col min="14" max="26" width="9.140625" style="9" customWidth="1"/>
    <col min="27" max="16384" width="9.140625" style="9"/>
  </cols>
  <sheetData>
    <row r="1" spans="1:21" ht="18">
      <c r="A1" s="232" t="s">
        <v>396</v>
      </c>
      <c r="M1" s="349" t="str">
        <f>'3.1'!N1</f>
        <v>IV. čtvrtletí 2023</v>
      </c>
      <c r="N1" s="68"/>
      <c r="O1" s="68"/>
    </row>
    <row r="2" spans="1:21" ht="6" customHeight="1">
      <c r="A2" s="351"/>
      <c r="B2" s="68"/>
      <c r="C2" s="68"/>
      <c r="D2" s="68"/>
      <c r="E2" s="68"/>
      <c r="F2" s="68"/>
      <c r="G2" s="68"/>
      <c r="H2" s="68"/>
      <c r="I2" s="68"/>
      <c r="J2" s="68"/>
      <c r="K2" s="68"/>
      <c r="L2" s="68"/>
      <c r="M2" s="68"/>
      <c r="N2" s="68"/>
      <c r="O2" s="68"/>
    </row>
    <row r="3" spans="1:21">
      <c r="A3" s="436" t="str">
        <f>'3.1'!A4</f>
        <v>2023</v>
      </c>
      <c r="B3" s="577" t="s">
        <v>187</v>
      </c>
      <c r="C3" s="577"/>
      <c r="D3" s="577"/>
      <c r="E3" s="577"/>
      <c r="F3" s="577"/>
      <c r="G3" s="580"/>
      <c r="H3" s="584" t="s">
        <v>19</v>
      </c>
      <c r="I3" s="577"/>
      <c r="J3" s="577"/>
      <c r="K3" s="577"/>
      <c r="L3" s="577"/>
      <c r="M3" s="577"/>
      <c r="N3" s="24"/>
    </row>
    <row r="4" spans="1:21" ht="13.5" customHeight="1">
      <c r="A4" s="22"/>
      <c r="B4" s="586" t="s">
        <v>168</v>
      </c>
      <c r="C4" s="586"/>
      <c r="D4" s="586"/>
      <c r="E4" s="586"/>
      <c r="F4" s="586"/>
      <c r="G4" s="588"/>
      <c r="H4" s="585" t="s">
        <v>5</v>
      </c>
      <c r="I4" s="586"/>
      <c r="J4" s="586"/>
      <c r="K4" s="586"/>
      <c r="L4" s="586"/>
      <c r="M4" s="586"/>
      <c r="N4" s="72"/>
    </row>
    <row r="5" spans="1:21">
      <c r="A5" s="22"/>
      <c r="B5" s="579" t="s">
        <v>69</v>
      </c>
      <c r="C5" s="579"/>
      <c r="D5" s="579" t="s">
        <v>70</v>
      </c>
      <c r="E5" s="579"/>
      <c r="F5" s="579" t="s">
        <v>71</v>
      </c>
      <c r="G5" s="582"/>
      <c r="H5" s="583" t="s">
        <v>69</v>
      </c>
      <c r="I5" s="579"/>
      <c r="J5" s="579" t="s">
        <v>70</v>
      </c>
      <c r="K5" s="579"/>
      <c r="L5" s="579" t="s">
        <v>71</v>
      </c>
      <c r="M5" s="579"/>
      <c r="N5" s="84"/>
    </row>
    <row r="6" spans="1:21">
      <c r="A6" s="368"/>
      <c r="B6" s="365" t="s">
        <v>209</v>
      </c>
      <c r="C6" s="365" t="s">
        <v>208</v>
      </c>
      <c r="D6" s="365" t="s">
        <v>209</v>
      </c>
      <c r="E6" s="365" t="s">
        <v>208</v>
      </c>
      <c r="F6" s="365" t="s">
        <v>209</v>
      </c>
      <c r="G6" s="366" t="s">
        <v>208</v>
      </c>
      <c r="H6" s="358" t="s">
        <v>209</v>
      </c>
      <c r="I6" s="358" t="s">
        <v>208</v>
      </c>
      <c r="J6" s="358" t="s">
        <v>209</v>
      </c>
      <c r="K6" s="358" t="s">
        <v>208</v>
      </c>
      <c r="L6" s="358" t="s">
        <v>209</v>
      </c>
      <c r="M6" s="358" t="s">
        <v>208</v>
      </c>
      <c r="N6" s="84"/>
    </row>
    <row r="7" spans="1:21">
      <c r="A7" s="592" t="s">
        <v>53</v>
      </c>
      <c r="B7" s="587">
        <f>F8</f>
        <v>380.29647999999963</v>
      </c>
      <c r="C7" s="574"/>
      <c r="D7" s="574"/>
      <c r="E7" s="574"/>
      <c r="F7" s="574"/>
      <c r="G7" s="589"/>
      <c r="H7" s="587">
        <f>SUM(H8,J8,L8)</f>
        <v>359357.29</v>
      </c>
      <c r="I7" s="574"/>
      <c r="J7" s="574"/>
      <c r="K7" s="574"/>
      <c r="L7" s="574"/>
      <c r="M7" s="574"/>
      <c r="N7" s="73"/>
    </row>
    <row r="8" spans="1:21">
      <c r="A8" s="593"/>
      <c r="B8" s="359">
        <f>SUM(B9:B16)</f>
        <v>380.22148999999968</v>
      </c>
      <c r="C8" s="354">
        <v>1.8144684417371996E-2</v>
      </c>
      <c r="D8" s="319">
        <f>SUM(D9:D16)</f>
        <v>380.92704999999967</v>
      </c>
      <c r="E8" s="354">
        <v>1.8164195044239429E-2</v>
      </c>
      <c r="F8" s="319">
        <f>SUM(F9:F16)</f>
        <v>380.29647999999963</v>
      </c>
      <c r="G8" s="360">
        <v>1.8142953103685543E-2</v>
      </c>
      <c r="H8" s="319">
        <f>SUM(H9:H16)</f>
        <v>114838.217</v>
      </c>
      <c r="I8" s="354">
        <v>1.6930699291415528E-2</v>
      </c>
      <c r="J8" s="319">
        <f>SUM(J9:J16)</f>
        <v>121758.35499999998</v>
      </c>
      <c r="K8" s="354">
        <v>1.7671585965952568E-2</v>
      </c>
      <c r="L8" s="319">
        <f>SUM(L9:L16)</f>
        <v>122760.71799999998</v>
      </c>
      <c r="M8" s="354">
        <v>1.7276917611463195E-2</v>
      </c>
      <c r="N8" s="10"/>
    </row>
    <row r="9" spans="1:21">
      <c r="A9" s="56" t="s">
        <v>7</v>
      </c>
      <c r="B9" s="248">
        <v>0</v>
      </c>
      <c r="C9" s="353">
        <v>0</v>
      </c>
      <c r="D9" s="23">
        <v>0</v>
      </c>
      <c r="E9" s="353">
        <v>0</v>
      </c>
      <c r="F9" s="23">
        <v>0</v>
      </c>
      <c r="G9" s="361">
        <v>0</v>
      </c>
      <c r="H9" s="23">
        <v>0</v>
      </c>
      <c r="I9" s="353">
        <v>0</v>
      </c>
      <c r="J9" s="23">
        <v>0</v>
      </c>
      <c r="K9" s="353">
        <v>0</v>
      </c>
      <c r="L9" s="23">
        <v>0</v>
      </c>
      <c r="M9" s="353">
        <v>0</v>
      </c>
      <c r="N9" s="76"/>
      <c r="O9" s="85"/>
    </row>
    <row r="10" spans="1:21">
      <c r="A10" s="56" t="s">
        <v>20</v>
      </c>
      <c r="B10" s="248">
        <v>182.59900000000002</v>
      </c>
      <c r="C10" s="353">
        <v>1.9277975679000733E-2</v>
      </c>
      <c r="D10" s="23">
        <v>182.59900000000002</v>
      </c>
      <c r="E10" s="353">
        <v>1.9277251146057859E-2</v>
      </c>
      <c r="F10" s="23">
        <v>182.59900000000002</v>
      </c>
      <c r="G10" s="361">
        <v>1.9277251146057859E-2</v>
      </c>
      <c r="H10" s="23">
        <v>74688.47</v>
      </c>
      <c r="I10" s="353">
        <v>2.3493990761259551E-2</v>
      </c>
      <c r="J10" s="23">
        <v>75408.635000000009</v>
      </c>
      <c r="K10" s="353">
        <v>2.256280343454466E-2</v>
      </c>
      <c r="L10" s="23">
        <v>76358.395000000004</v>
      </c>
      <c r="M10" s="353">
        <v>2.2590169347710971E-2</v>
      </c>
      <c r="N10" s="76"/>
      <c r="O10" s="85"/>
    </row>
    <row r="11" spans="1:21">
      <c r="A11" s="56" t="s">
        <v>21</v>
      </c>
      <c r="B11" s="248">
        <v>0</v>
      </c>
      <c r="C11" s="353">
        <v>0</v>
      </c>
      <c r="D11" s="23">
        <v>0</v>
      </c>
      <c r="E11" s="353">
        <v>0</v>
      </c>
      <c r="F11" s="23">
        <v>0</v>
      </c>
      <c r="G11" s="361">
        <v>0</v>
      </c>
      <c r="H11" s="23">
        <v>0</v>
      </c>
      <c r="I11" s="353">
        <v>0</v>
      </c>
      <c r="J11" s="23">
        <v>0</v>
      </c>
      <c r="K11" s="353">
        <v>0</v>
      </c>
      <c r="L11" s="23">
        <v>0</v>
      </c>
      <c r="M11" s="353">
        <v>0</v>
      </c>
      <c r="N11" s="76"/>
      <c r="O11" s="85"/>
    </row>
    <row r="12" spans="1:21">
      <c r="A12" s="56" t="s">
        <v>22</v>
      </c>
      <c r="B12" s="248">
        <v>61.065000000000019</v>
      </c>
      <c r="C12" s="353">
        <v>5.7662780617978006E-2</v>
      </c>
      <c r="D12" s="23">
        <v>61.649000000000015</v>
      </c>
      <c r="E12" s="353">
        <v>5.8097992594623921E-2</v>
      </c>
      <c r="F12" s="23">
        <v>61.649000000000015</v>
      </c>
      <c r="G12" s="361">
        <v>5.8060457314747349E-2</v>
      </c>
      <c r="H12" s="23">
        <v>29692.851000000002</v>
      </c>
      <c r="I12" s="353">
        <v>9.5416829949334106E-2</v>
      </c>
      <c r="J12" s="23">
        <v>31140.939999999988</v>
      </c>
      <c r="K12" s="353">
        <v>9.1268758200733241E-2</v>
      </c>
      <c r="L12" s="23">
        <v>31458.477999999996</v>
      </c>
      <c r="M12" s="353">
        <v>8.9708042855154727E-2</v>
      </c>
      <c r="N12" s="76"/>
      <c r="O12" s="85"/>
    </row>
    <row r="13" spans="1:21">
      <c r="A13" s="56" t="s">
        <v>43</v>
      </c>
      <c r="B13" s="248">
        <v>30.057399999999966</v>
      </c>
      <c r="C13" s="353">
        <v>2.7089092629224164E-2</v>
      </c>
      <c r="D13" s="23">
        <v>29.832399999999968</v>
      </c>
      <c r="E13" s="353">
        <v>2.6901889964088328E-2</v>
      </c>
      <c r="F13" s="23">
        <v>29.82239999999997</v>
      </c>
      <c r="G13" s="361">
        <v>2.6961166676900558E-2</v>
      </c>
      <c r="H13" s="23">
        <v>2639.5499999999997</v>
      </c>
      <c r="I13" s="353">
        <v>1.8006075958319854E-2</v>
      </c>
      <c r="J13" s="23">
        <v>10484.780999999994</v>
      </c>
      <c r="K13" s="353">
        <v>5.6018759907139268E-2</v>
      </c>
      <c r="L13" s="23">
        <v>10862.085999999998</v>
      </c>
      <c r="M13" s="353">
        <v>4.0940176356385034E-2</v>
      </c>
      <c r="N13" s="76"/>
      <c r="O13" s="85"/>
    </row>
    <row r="14" spans="1:21">
      <c r="A14" s="56" t="s">
        <v>44</v>
      </c>
      <c r="B14" s="248">
        <v>0</v>
      </c>
      <c r="C14" s="353">
        <v>0</v>
      </c>
      <c r="D14" s="23">
        <v>0</v>
      </c>
      <c r="E14" s="353">
        <v>0</v>
      </c>
      <c r="F14" s="23">
        <v>0</v>
      </c>
      <c r="G14" s="361">
        <v>0</v>
      </c>
      <c r="H14" s="23">
        <v>0</v>
      </c>
      <c r="I14" s="353">
        <v>0</v>
      </c>
      <c r="J14" s="23">
        <v>0</v>
      </c>
      <c r="K14" s="353">
        <v>0</v>
      </c>
      <c r="L14" s="23">
        <v>0</v>
      </c>
      <c r="M14" s="353">
        <v>0</v>
      </c>
      <c r="N14" s="76"/>
      <c r="O14" s="85"/>
      <c r="P14" s="56"/>
      <c r="Q14" s="71"/>
      <c r="R14" s="48"/>
      <c r="S14" s="48"/>
      <c r="T14" s="48"/>
      <c r="U14" s="48"/>
    </row>
    <row r="15" spans="1:21">
      <c r="A15" s="56" t="s">
        <v>45</v>
      </c>
      <c r="B15" s="248">
        <v>10.204499999999999</v>
      </c>
      <c r="C15" s="353">
        <v>3.0225901178823462E-2</v>
      </c>
      <c r="D15" s="23">
        <v>10.204499999999999</v>
      </c>
      <c r="E15" s="74">
        <v>2.9692918568454758E-2</v>
      </c>
      <c r="F15" s="23">
        <v>10.204499999999999</v>
      </c>
      <c r="G15" s="362">
        <v>2.9823086801271177E-2</v>
      </c>
      <c r="H15" s="23">
        <v>1687.9680000000001</v>
      </c>
      <c r="I15" s="353">
        <v>2.4867042038443116E-2</v>
      </c>
      <c r="J15" s="23">
        <v>2268.3889999999997</v>
      </c>
      <c r="K15" s="74">
        <v>2.8414975446117818E-2</v>
      </c>
      <c r="L15" s="23">
        <v>2658.4009999999998</v>
      </c>
      <c r="M15" s="74">
        <v>2.854404447268688E-2</v>
      </c>
      <c r="N15" s="76"/>
      <c r="O15" s="85"/>
      <c r="P15" s="56"/>
      <c r="Q15" s="71"/>
      <c r="R15" s="48"/>
      <c r="S15" s="48"/>
      <c r="T15" s="48"/>
      <c r="U15" s="48"/>
    </row>
    <row r="16" spans="1:21">
      <c r="A16" s="277" t="s">
        <v>46</v>
      </c>
      <c r="B16" s="249">
        <v>96.295589999999649</v>
      </c>
      <c r="C16" s="354">
        <v>4.4749164012016458E-2</v>
      </c>
      <c r="D16" s="243">
        <v>96.64214999999966</v>
      </c>
      <c r="E16" s="355">
        <v>4.4734702200505232E-2</v>
      </c>
      <c r="F16" s="243">
        <v>96.021579999999645</v>
      </c>
      <c r="G16" s="363">
        <v>4.4583222906317554E-2</v>
      </c>
      <c r="H16" s="243">
        <v>6129.3780000000042</v>
      </c>
      <c r="I16" s="354">
        <v>3.937293301236109E-2</v>
      </c>
      <c r="J16" s="243">
        <v>2455.6100000000029</v>
      </c>
      <c r="K16" s="355">
        <v>3.6207308438152938E-2</v>
      </c>
      <c r="L16" s="243">
        <v>1423.3579999999959</v>
      </c>
      <c r="M16" s="355">
        <v>3.8820402067845948E-2</v>
      </c>
      <c r="N16" s="76"/>
      <c r="O16" s="85"/>
      <c r="P16" s="56"/>
      <c r="Q16" s="71"/>
      <c r="R16" s="48"/>
      <c r="S16" s="48"/>
      <c r="T16" s="48"/>
      <c r="U16" s="48"/>
    </row>
    <row r="17" spans="1:20">
      <c r="A17" s="215"/>
      <c r="B17" s="68"/>
      <c r="C17" s="68"/>
      <c r="D17" s="68"/>
      <c r="E17" s="68"/>
      <c r="F17" s="68"/>
      <c r="G17" s="68"/>
      <c r="H17" s="68"/>
      <c r="I17" s="68"/>
      <c r="J17" s="68"/>
      <c r="K17" s="68"/>
      <c r="L17" s="69"/>
      <c r="M17" s="77" t="s">
        <v>298</v>
      </c>
      <c r="N17" s="77"/>
      <c r="O17" s="69"/>
    </row>
    <row r="18" spans="1:20">
      <c r="A18" s="436" t="str">
        <f>'3.1'!A4</f>
        <v>2023</v>
      </c>
      <c r="B18" s="577" t="s">
        <v>232</v>
      </c>
      <c r="C18" s="577"/>
      <c r="D18" s="577"/>
      <c r="E18" s="577"/>
      <c r="F18" s="577"/>
      <c r="G18" s="577"/>
      <c r="H18" s="68"/>
      <c r="I18" s="68"/>
      <c r="J18" s="68"/>
      <c r="K18" s="68"/>
      <c r="L18" s="68"/>
      <c r="M18" s="68"/>
      <c r="N18" s="78"/>
      <c r="O18" s="68"/>
      <c r="P18" s="89"/>
      <c r="Q18" s="71"/>
      <c r="R18" s="23"/>
      <c r="S18" s="23"/>
      <c r="T18" s="23"/>
    </row>
    <row r="19" spans="1:20">
      <c r="A19" s="356"/>
      <c r="B19" s="578" t="s">
        <v>5</v>
      </c>
      <c r="C19" s="578"/>
      <c r="D19" s="578"/>
      <c r="E19" s="578"/>
      <c r="F19" s="578"/>
      <c r="G19" s="578"/>
      <c r="H19" s="78" t="str">
        <f>A24</f>
        <v>VO z vvn</v>
      </c>
      <c r="I19" s="86">
        <f>(B24+D24+F24)/'6.1, 6.2'!B25</f>
        <v>7.80870897894448E-2</v>
      </c>
      <c r="J19" s="87" t="str">
        <f>A9</f>
        <v>JE</v>
      </c>
      <c r="K19" s="76">
        <f t="shared" ref="K19:K26" si="0">H9+J9+L9</f>
        <v>0</v>
      </c>
      <c r="L19" s="87" t="str">
        <f>A9</f>
        <v>JE</v>
      </c>
      <c r="M19" s="85">
        <f>K19/'6.1, 6.2'!B5</f>
        <v>0</v>
      </c>
      <c r="N19" s="78"/>
      <c r="O19" s="68"/>
      <c r="P19" s="89"/>
      <c r="Q19" s="71"/>
      <c r="R19" s="23"/>
      <c r="S19" s="23"/>
      <c r="T19" s="23"/>
    </row>
    <row r="20" spans="1:20">
      <c r="A20" s="352"/>
      <c r="B20" s="579" t="s">
        <v>69</v>
      </c>
      <c r="C20" s="579"/>
      <c r="D20" s="579" t="s">
        <v>70</v>
      </c>
      <c r="E20" s="579"/>
      <c r="F20" s="579" t="s">
        <v>71</v>
      </c>
      <c r="G20" s="579"/>
      <c r="H20" s="78" t="str">
        <f>A25</f>
        <v>VO z vn</v>
      </c>
      <c r="I20" s="86">
        <f>(B25+D25+F25)/'6.1, 6.2'!C25</f>
        <v>5.8429162247166801E-2</v>
      </c>
      <c r="J20" s="87" t="str">
        <f t="shared" ref="J20:J26" si="1">A10</f>
        <v>PE</v>
      </c>
      <c r="K20" s="76">
        <f t="shared" si="0"/>
        <v>226455.5</v>
      </c>
      <c r="L20" s="87" t="str">
        <f t="shared" ref="L20:L26" si="2">A10</f>
        <v>PE</v>
      </c>
      <c r="M20" s="85">
        <f>K20/'6.1, 6.2'!C5</f>
        <v>2.2871123151028995E-2</v>
      </c>
      <c r="N20" s="78"/>
      <c r="O20" s="68"/>
      <c r="P20" s="89"/>
      <c r="Q20" s="71"/>
      <c r="R20" s="75"/>
      <c r="S20" s="75"/>
      <c r="T20" s="75"/>
    </row>
    <row r="21" spans="1:20">
      <c r="A21" s="352"/>
      <c r="B21" s="367" t="s">
        <v>209</v>
      </c>
      <c r="C21" s="367" t="s">
        <v>208</v>
      </c>
      <c r="D21" s="367" t="s">
        <v>209</v>
      </c>
      <c r="E21" s="367" t="s">
        <v>208</v>
      </c>
      <c r="F21" s="367" t="s">
        <v>209</v>
      </c>
      <c r="G21" s="367" t="s">
        <v>208</v>
      </c>
      <c r="H21" s="78" t="str">
        <f>A26</f>
        <v>MOP</v>
      </c>
      <c r="I21" s="86">
        <f>(B26+D26+F26)/'6.1, 6.2'!D25</f>
        <v>6.1660393787885709E-2</v>
      </c>
      <c r="J21" s="87" t="str">
        <f t="shared" si="1"/>
        <v>PPE</v>
      </c>
      <c r="K21" s="76">
        <f t="shared" si="0"/>
        <v>0</v>
      </c>
      <c r="L21" s="87" t="str">
        <f t="shared" si="2"/>
        <v>PPE</v>
      </c>
      <c r="M21" s="85">
        <f>K21/'6.1, 6.2'!D5</f>
        <v>0</v>
      </c>
      <c r="N21" s="78"/>
      <c r="O21" s="68"/>
      <c r="P21" s="89"/>
      <c r="Q21" s="71"/>
      <c r="R21" s="23"/>
      <c r="S21" s="23"/>
      <c r="T21" s="23"/>
    </row>
    <row r="22" spans="1:20">
      <c r="A22" s="572" t="s">
        <v>53</v>
      </c>
      <c r="B22" s="574">
        <f>SUM(B23,D23,F23)</f>
        <v>848221.06700000004</v>
      </c>
      <c r="C22" s="574"/>
      <c r="D22" s="574"/>
      <c r="E22" s="574"/>
      <c r="F22" s="574"/>
      <c r="G22" s="574"/>
      <c r="H22" s="78" t="str">
        <f>A27</f>
        <v>MOO</v>
      </c>
      <c r="I22" s="86">
        <f>(B27+D27+F27)/'6.1, 6.2'!E25</f>
        <v>6.2153177372264369E-2</v>
      </c>
      <c r="J22" s="87" t="str">
        <f t="shared" si="1"/>
        <v>PSE</v>
      </c>
      <c r="K22" s="76">
        <f t="shared" si="0"/>
        <v>92292.268999999986</v>
      </c>
      <c r="L22" s="87" t="str">
        <f t="shared" si="2"/>
        <v>PSE</v>
      </c>
      <c r="M22" s="85">
        <f>K22/'6.1, 6.2'!E5</f>
        <v>9.201002080835867E-2</v>
      </c>
      <c r="N22" s="78"/>
      <c r="O22" s="68"/>
      <c r="P22" s="89"/>
      <c r="Q22" s="71"/>
      <c r="R22" s="23"/>
      <c r="S22" s="23"/>
      <c r="T22" s="23"/>
    </row>
    <row r="23" spans="1:20">
      <c r="A23" s="573"/>
      <c r="B23" s="319">
        <f>SUM(B24:B27)</f>
        <v>263104.20600000001</v>
      </c>
      <c r="C23" s="364">
        <v>6.2097458421820906E-2</v>
      </c>
      <c r="D23" s="319">
        <f>SUM(D24:D27)</f>
        <v>291908.31399999995</v>
      </c>
      <c r="E23" s="364">
        <v>6.359902061313942E-2</v>
      </c>
      <c r="F23" s="319">
        <f>SUM(F24:F27)</f>
        <v>293208.54700000002</v>
      </c>
      <c r="G23" s="364">
        <v>6.1983144377887232E-2</v>
      </c>
      <c r="H23" s="68"/>
      <c r="I23" s="68"/>
      <c r="J23" s="87" t="str">
        <f t="shared" si="1"/>
        <v>VE</v>
      </c>
      <c r="K23" s="76">
        <f t="shared" si="0"/>
        <v>23986.41699999999</v>
      </c>
      <c r="L23" s="87" t="str">
        <f t="shared" si="2"/>
        <v>VE</v>
      </c>
      <c r="M23" s="85">
        <f>K23/'6.1, 6.2'!F5</f>
        <v>4.0039170868788269E-2</v>
      </c>
      <c r="N23" s="78"/>
      <c r="O23" s="68"/>
      <c r="P23" s="89"/>
      <c r="Q23" s="71"/>
      <c r="R23" s="74"/>
      <c r="S23" s="75"/>
      <c r="T23" s="75"/>
    </row>
    <row r="24" spans="1:20">
      <c r="A24" s="18" t="s">
        <v>8</v>
      </c>
      <c r="B24" s="23">
        <v>44884.201000000001</v>
      </c>
      <c r="C24" s="353">
        <v>7.4087625516942882E-2</v>
      </c>
      <c r="D24" s="23">
        <v>45741.777999999998</v>
      </c>
      <c r="E24" s="353">
        <v>7.9290324198218076E-2</v>
      </c>
      <c r="F24" s="23">
        <v>42154.292999999998</v>
      </c>
      <c r="G24" s="353">
        <v>8.1426582810630962E-2</v>
      </c>
      <c r="H24" s="68"/>
      <c r="I24" s="68"/>
      <c r="J24" s="87" t="str">
        <f t="shared" si="1"/>
        <v>PVE</v>
      </c>
      <c r="K24" s="76">
        <f t="shared" si="0"/>
        <v>0</v>
      </c>
      <c r="L24" s="87" t="str">
        <f t="shared" si="2"/>
        <v>PVE</v>
      </c>
      <c r="M24" s="85">
        <f>K24/'6.1, 6.2'!G5</f>
        <v>0</v>
      </c>
      <c r="N24" s="78"/>
      <c r="O24" s="86"/>
      <c r="T24" s="69"/>
    </row>
    <row r="25" spans="1:20">
      <c r="A25" s="18" t="s">
        <v>9</v>
      </c>
      <c r="B25" s="23">
        <v>113175.15300000001</v>
      </c>
      <c r="C25" s="353">
        <v>5.9323866871447091E-2</v>
      </c>
      <c r="D25" s="23">
        <v>114517.761</v>
      </c>
      <c r="E25" s="353">
        <v>5.9991433986110558E-2</v>
      </c>
      <c r="F25" s="23">
        <v>93774.032000000007</v>
      </c>
      <c r="G25" s="353">
        <v>5.5646597784259857E-2</v>
      </c>
      <c r="H25" s="68"/>
      <c r="I25" s="68"/>
      <c r="J25" s="87" t="str">
        <f t="shared" si="1"/>
        <v>VTE</v>
      </c>
      <c r="K25" s="76">
        <f t="shared" si="0"/>
        <v>6614.7579999999998</v>
      </c>
      <c r="L25" s="87" t="str">
        <f t="shared" si="2"/>
        <v>VTE</v>
      </c>
      <c r="M25" s="85">
        <f>K25/'6.1, 6.2'!H5</f>
        <v>2.7464931718539986E-2</v>
      </c>
      <c r="N25" s="78"/>
      <c r="O25" s="86"/>
    </row>
    <row r="26" spans="1:20">
      <c r="A26" s="18" t="s">
        <v>132</v>
      </c>
      <c r="B26" s="23">
        <v>37471.974000000002</v>
      </c>
      <c r="C26" s="353">
        <v>6.1779307382275966E-2</v>
      </c>
      <c r="D26" s="23">
        <v>43117.784</v>
      </c>
      <c r="E26" s="74">
        <v>6.0936288284247471E-2</v>
      </c>
      <c r="F26" s="23">
        <v>45737.857000000004</v>
      </c>
      <c r="G26" s="74">
        <v>6.2259663374675617E-2</v>
      </c>
      <c r="H26" s="68"/>
      <c r="I26" s="68"/>
      <c r="J26" s="87" t="str">
        <f t="shared" si="1"/>
        <v>FVE</v>
      </c>
      <c r="K26" s="76">
        <f t="shared" si="0"/>
        <v>10008.346000000003</v>
      </c>
      <c r="L26" s="87" t="str">
        <f t="shared" si="2"/>
        <v>FVE</v>
      </c>
      <c r="M26" s="85">
        <f>K26/'6.1, 6.2'!I5</f>
        <v>3.8469822977819756E-2</v>
      </c>
      <c r="N26" s="78"/>
      <c r="O26" s="86"/>
    </row>
    <row r="27" spans="1:20">
      <c r="A27" s="430" t="s">
        <v>130</v>
      </c>
      <c r="B27" s="243">
        <v>67572.877999999997</v>
      </c>
      <c r="C27" s="354">
        <v>6.0503972394839026E-2</v>
      </c>
      <c r="D27" s="243">
        <v>88530.990999999995</v>
      </c>
      <c r="E27" s="355">
        <v>6.3397432562780548E-2</v>
      </c>
      <c r="F27" s="243">
        <v>111542.36500000001</v>
      </c>
      <c r="G27" s="355">
        <v>6.2211379836936122E-2</v>
      </c>
      <c r="H27" s="68"/>
      <c r="I27" s="68"/>
      <c r="J27" s="68"/>
      <c r="K27" s="68"/>
      <c r="L27" s="68"/>
      <c r="M27" s="68"/>
      <c r="N27" s="78"/>
      <c r="O27" s="86"/>
    </row>
    <row r="28" spans="1:20">
      <c r="A28" s="590"/>
      <c r="B28" s="590"/>
      <c r="C28" s="590"/>
      <c r="D28" s="590"/>
      <c r="E28" s="590"/>
      <c r="F28" s="48"/>
      <c r="G28" s="77" t="s">
        <v>299</v>
      </c>
      <c r="H28" s="68"/>
      <c r="I28" s="68"/>
      <c r="J28" s="68"/>
      <c r="K28" s="68"/>
      <c r="L28" s="68"/>
      <c r="M28" s="68"/>
    </row>
    <row r="29" spans="1:20">
      <c r="A29" s="591"/>
      <c r="B29" s="591"/>
      <c r="C29" s="591"/>
      <c r="D29" s="591"/>
      <c r="E29" s="591"/>
      <c r="F29" s="48"/>
      <c r="G29" s="69"/>
      <c r="H29" s="68"/>
      <c r="I29" s="68"/>
      <c r="J29" s="68"/>
      <c r="K29" s="68"/>
      <c r="L29" s="68"/>
      <c r="M29" s="68"/>
    </row>
    <row r="30" spans="1:20">
      <c r="J30" s="87"/>
      <c r="K30" s="87" t="str">
        <f>H5</f>
        <v>Říjen</v>
      </c>
      <c r="L30" s="87" t="str">
        <f>J5</f>
        <v>Listopad</v>
      </c>
      <c r="M30" s="87" t="str">
        <f>L5</f>
        <v>Prosinec</v>
      </c>
    </row>
    <row r="31" spans="1:20">
      <c r="H31" s="87" t="str">
        <f t="shared" ref="H31:H38" si="3">A9</f>
        <v>JE</v>
      </c>
      <c r="I31" s="88">
        <f t="shared" ref="I31:I38" si="4">G9</f>
        <v>0</v>
      </c>
      <c r="J31" s="87" t="str">
        <f t="shared" ref="J31:J38" si="5">A9</f>
        <v>JE</v>
      </c>
      <c r="K31" s="70">
        <f t="shared" ref="K31:K38" si="6">H9</f>
        <v>0</v>
      </c>
      <c r="L31" s="70">
        <f t="shared" ref="L31:L38" si="7">J9</f>
        <v>0</v>
      </c>
      <c r="M31" s="70">
        <f t="shared" ref="M31:M38" si="8">L9</f>
        <v>0</v>
      </c>
    </row>
    <row r="32" spans="1:20" ht="12.75" customHeight="1">
      <c r="H32" s="87" t="str">
        <f t="shared" si="3"/>
        <v>PE</v>
      </c>
      <c r="I32" s="88">
        <f t="shared" si="4"/>
        <v>1.9277251146057859E-2</v>
      </c>
      <c r="J32" s="87" t="str">
        <f t="shared" si="5"/>
        <v>PE</v>
      </c>
      <c r="K32" s="70">
        <f t="shared" si="6"/>
        <v>74688.47</v>
      </c>
      <c r="L32" s="70">
        <f t="shared" si="7"/>
        <v>75408.635000000009</v>
      </c>
      <c r="M32" s="70">
        <f t="shared" si="8"/>
        <v>76358.395000000004</v>
      </c>
    </row>
    <row r="33" spans="8:13">
      <c r="H33" s="87" t="str">
        <f t="shared" si="3"/>
        <v>PPE</v>
      </c>
      <c r="I33" s="88">
        <f t="shared" si="4"/>
        <v>0</v>
      </c>
      <c r="J33" s="87" t="str">
        <f t="shared" si="5"/>
        <v>PPE</v>
      </c>
      <c r="K33" s="70">
        <f t="shared" si="6"/>
        <v>0</v>
      </c>
      <c r="L33" s="70">
        <f t="shared" si="7"/>
        <v>0</v>
      </c>
      <c r="M33" s="70">
        <f t="shared" si="8"/>
        <v>0</v>
      </c>
    </row>
    <row r="34" spans="8:13" ht="13.5" customHeight="1">
      <c r="H34" s="87" t="str">
        <f t="shared" si="3"/>
        <v>PSE</v>
      </c>
      <c r="I34" s="88">
        <f t="shared" si="4"/>
        <v>5.8060457314747349E-2</v>
      </c>
      <c r="J34" s="87" t="str">
        <f t="shared" si="5"/>
        <v>PSE</v>
      </c>
      <c r="K34" s="70">
        <f t="shared" si="6"/>
        <v>29692.851000000002</v>
      </c>
      <c r="L34" s="70">
        <f t="shared" si="7"/>
        <v>31140.939999999988</v>
      </c>
      <c r="M34" s="70">
        <f t="shared" si="8"/>
        <v>31458.477999999996</v>
      </c>
    </row>
    <row r="35" spans="8:13" ht="12.75" customHeight="1">
      <c r="H35" s="87" t="str">
        <f t="shared" si="3"/>
        <v>VE</v>
      </c>
      <c r="I35" s="88">
        <f t="shared" si="4"/>
        <v>2.6961166676900558E-2</v>
      </c>
      <c r="J35" s="87" t="str">
        <f t="shared" si="5"/>
        <v>VE</v>
      </c>
      <c r="K35" s="70">
        <f t="shared" si="6"/>
        <v>2639.5499999999997</v>
      </c>
      <c r="L35" s="70">
        <f t="shared" si="7"/>
        <v>10484.780999999994</v>
      </c>
      <c r="M35" s="70">
        <f t="shared" si="8"/>
        <v>10862.085999999998</v>
      </c>
    </row>
    <row r="36" spans="8:13" ht="12.75" customHeight="1">
      <c r="H36" s="87" t="str">
        <f t="shared" si="3"/>
        <v>PVE</v>
      </c>
      <c r="I36" s="88">
        <f t="shared" si="4"/>
        <v>0</v>
      </c>
      <c r="J36" s="87" t="str">
        <f t="shared" si="5"/>
        <v>PVE</v>
      </c>
      <c r="K36" s="70">
        <f t="shared" si="6"/>
        <v>0</v>
      </c>
      <c r="L36" s="70">
        <f t="shared" si="7"/>
        <v>0</v>
      </c>
      <c r="M36" s="70">
        <f t="shared" si="8"/>
        <v>0</v>
      </c>
    </row>
    <row r="37" spans="8:13" ht="12.75" customHeight="1">
      <c r="H37" s="87" t="str">
        <f t="shared" si="3"/>
        <v>VTE</v>
      </c>
      <c r="I37" s="88">
        <f t="shared" si="4"/>
        <v>2.9823086801271177E-2</v>
      </c>
      <c r="J37" s="87" t="str">
        <f t="shared" si="5"/>
        <v>VTE</v>
      </c>
      <c r="K37" s="70">
        <f t="shared" si="6"/>
        <v>1687.9680000000001</v>
      </c>
      <c r="L37" s="70">
        <f t="shared" si="7"/>
        <v>2268.3889999999997</v>
      </c>
      <c r="M37" s="70">
        <f t="shared" si="8"/>
        <v>2658.4009999999998</v>
      </c>
    </row>
    <row r="38" spans="8:13" ht="12.75" customHeight="1">
      <c r="H38" s="87" t="str">
        <f t="shared" si="3"/>
        <v>FVE</v>
      </c>
      <c r="I38" s="88">
        <f t="shared" si="4"/>
        <v>4.4583222906317554E-2</v>
      </c>
      <c r="J38" s="87" t="str">
        <f t="shared" si="5"/>
        <v>FVE</v>
      </c>
      <c r="K38" s="70">
        <f t="shared" si="6"/>
        <v>6129.3780000000042</v>
      </c>
      <c r="L38" s="70">
        <f t="shared" si="7"/>
        <v>2455.6100000000029</v>
      </c>
      <c r="M38" s="70">
        <f t="shared" si="8"/>
        <v>1423.3579999999959</v>
      </c>
    </row>
  </sheetData>
  <mergeCells count="21">
    <mergeCell ref="A28:E29"/>
    <mergeCell ref="L5:M5"/>
    <mergeCell ref="B3:G3"/>
    <mergeCell ref="H3:M3"/>
    <mergeCell ref="B4:G4"/>
    <mergeCell ref="H4:M4"/>
    <mergeCell ref="B5:C5"/>
    <mergeCell ref="D5:E5"/>
    <mergeCell ref="F5:G5"/>
    <mergeCell ref="H5:I5"/>
    <mergeCell ref="J5:K5"/>
    <mergeCell ref="A22:A23"/>
    <mergeCell ref="B22:G22"/>
    <mergeCell ref="A7:A8"/>
    <mergeCell ref="B7:G7"/>
    <mergeCell ref="H7:M7"/>
    <mergeCell ref="B18:G18"/>
    <mergeCell ref="B19:G19"/>
    <mergeCell ref="B20:C20"/>
    <mergeCell ref="D20:E20"/>
    <mergeCell ref="F20:G20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List19"/>
  <dimension ref="A1:X39"/>
  <sheetViews>
    <sheetView showGridLines="0" zoomScaleNormal="100" workbookViewId="0"/>
  </sheetViews>
  <sheetFormatPr defaultColWidth="9.140625" defaultRowHeight="12"/>
  <cols>
    <col min="1" max="1" width="9.42578125" style="9" customWidth="1"/>
    <col min="2" max="2" width="13.42578125" style="9" customWidth="1"/>
    <col min="3" max="3" width="9" style="9" customWidth="1"/>
    <col min="4" max="4" width="13.42578125" style="9" customWidth="1"/>
    <col min="5" max="5" width="9" style="9" customWidth="1"/>
    <col min="6" max="6" width="13.42578125" style="9" customWidth="1"/>
    <col min="7" max="7" width="9" style="9" customWidth="1"/>
    <col min="8" max="8" width="13.42578125" style="9" customWidth="1"/>
    <col min="9" max="9" width="9" style="9" customWidth="1"/>
    <col min="10" max="10" width="13.42578125" style="9" customWidth="1"/>
    <col min="11" max="11" width="9" style="9" customWidth="1"/>
    <col min="12" max="12" width="13.42578125" style="9" customWidth="1"/>
    <col min="13" max="13" width="9" style="9" customWidth="1"/>
    <col min="14" max="26" width="9.140625" style="9" customWidth="1"/>
    <col min="27" max="16384" width="9.140625" style="9"/>
  </cols>
  <sheetData>
    <row r="1" spans="1:24" ht="18">
      <c r="A1" s="232" t="s">
        <v>397</v>
      </c>
      <c r="M1" s="349" t="str">
        <f>'3.1'!N1</f>
        <v>IV. čtvrtletí 2023</v>
      </c>
    </row>
    <row r="2" spans="1:24" ht="6" customHeight="1">
      <c r="A2" s="351"/>
      <c r="B2" s="68"/>
      <c r="C2" s="68"/>
      <c r="D2" s="68"/>
      <c r="E2" s="68"/>
      <c r="F2" s="68"/>
      <c r="G2" s="68"/>
      <c r="H2" s="68"/>
      <c r="I2" s="68"/>
      <c r="J2" s="68"/>
      <c r="K2" s="68"/>
      <c r="L2" s="68"/>
      <c r="M2" s="68"/>
    </row>
    <row r="3" spans="1:24">
      <c r="A3" s="436" t="str">
        <f>'3.1'!A4</f>
        <v>2023</v>
      </c>
      <c r="B3" s="577" t="s">
        <v>187</v>
      </c>
      <c r="C3" s="577"/>
      <c r="D3" s="577"/>
      <c r="E3" s="577"/>
      <c r="F3" s="577"/>
      <c r="G3" s="580"/>
      <c r="H3" s="584" t="s">
        <v>19</v>
      </c>
      <c r="I3" s="577"/>
      <c r="J3" s="577"/>
      <c r="K3" s="577"/>
      <c r="L3" s="577"/>
      <c r="M3" s="577"/>
      <c r="N3" s="24"/>
    </row>
    <row r="4" spans="1:24" ht="13.5">
      <c r="A4" s="22"/>
      <c r="B4" s="586" t="s">
        <v>168</v>
      </c>
      <c r="C4" s="586"/>
      <c r="D4" s="586"/>
      <c r="E4" s="586"/>
      <c r="F4" s="586"/>
      <c r="G4" s="588"/>
      <c r="H4" s="585" t="s">
        <v>5</v>
      </c>
      <c r="I4" s="586"/>
      <c r="J4" s="586"/>
      <c r="K4" s="586"/>
      <c r="L4" s="586"/>
      <c r="M4" s="586"/>
      <c r="N4" s="72"/>
    </row>
    <row r="5" spans="1:24">
      <c r="A5" s="22"/>
      <c r="B5" s="579" t="s">
        <v>69</v>
      </c>
      <c r="C5" s="579"/>
      <c r="D5" s="579" t="s">
        <v>70</v>
      </c>
      <c r="E5" s="579"/>
      <c r="F5" s="579" t="s">
        <v>71</v>
      </c>
      <c r="G5" s="582"/>
      <c r="H5" s="583" t="s">
        <v>69</v>
      </c>
      <c r="I5" s="579"/>
      <c r="J5" s="579" t="s">
        <v>70</v>
      </c>
      <c r="K5" s="579"/>
      <c r="L5" s="579" t="s">
        <v>71</v>
      </c>
      <c r="M5" s="579"/>
      <c r="N5" s="67"/>
    </row>
    <row r="6" spans="1:24">
      <c r="A6" s="368"/>
      <c r="B6" s="365" t="s">
        <v>209</v>
      </c>
      <c r="C6" s="365" t="s">
        <v>208</v>
      </c>
      <c r="D6" s="365" t="s">
        <v>209</v>
      </c>
      <c r="E6" s="365" t="s">
        <v>208</v>
      </c>
      <c r="F6" s="365" t="s">
        <v>209</v>
      </c>
      <c r="G6" s="366" t="s">
        <v>208</v>
      </c>
      <c r="H6" s="358" t="s">
        <v>209</v>
      </c>
      <c r="I6" s="358" t="s">
        <v>208</v>
      </c>
      <c r="J6" s="358" t="s">
        <v>209</v>
      </c>
      <c r="K6" s="358" t="s">
        <v>208</v>
      </c>
      <c r="L6" s="358" t="s">
        <v>209</v>
      </c>
      <c r="M6" s="358" t="s">
        <v>208</v>
      </c>
      <c r="N6" s="67"/>
    </row>
    <row r="7" spans="1:24">
      <c r="A7" s="592" t="s">
        <v>53</v>
      </c>
      <c r="B7" s="587">
        <f>F8</f>
        <v>232.73647000000005</v>
      </c>
      <c r="C7" s="574"/>
      <c r="D7" s="574"/>
      <c r="E7" s="574"/>
      <c r="F7" s="574"/>
      <c r="G7" s="589"/>
      <c r="H7" s="587">
        <f>SUM(H8,J8,L8)</f>
        <v>109245.51299999998</v>
      </c>
      <c r="I7" s="574"/>
      <c r="J7" s="574"/>
      <c r="K7" s="574"/>
      <c r="L7" s="574"/>
      <c r="M7" s="574"/>
      <c r="N7" s="73"/>
    </row>
    <row r="8" spans="1:24">
      <c r="A8" s="593"/>
      <c r="B8" s="359">
        <f>SUM(B9:B16)</f>
        <v>234.19966000000005</v>
      </c>
      <c r="C8" s="354">
        <v>1.1176324939854987E-2</v>
      </c>
      <c r="D8" s="319">
        <f>SUM(D9:D16)</f>
        <v>234.53979000000004</v>
      </c>
      <c r="E8" s="354">
        <v>1.1183838194727734E-2</v>
      </c>
      <c r="F8" s="319">
        <f>SUM(F9:F16)</f>
        <v>232.73647000000005</v>
      </c>
      <c r="G8" s="360">
        <v>1.110324991892463E-2</v>
      </c>
      <c r="H8" s="319">
        <f>SUM(H9:H16)</f>
        <v>31883.436999999998</v>
      </c>
      <c r="I8" s="354">
        <v>4.7006031469801696E-3</v>
      </c>
      <c r="J8" s="319">
        <f>SUM(J9:J16)</f>
        <v>35771.720999999998</v>
      </c>
      <c r="K8" s="354">
        <v>5.1917836997844692E-3</v>
      </c>
      <c r="L8" s="319">
        <f>SUM(L9:L16)</f>
        <v>41590.354999999981</v>
      </c>
      <c r="M8" s="354">
        <v>5.8532822915430167E-3</v>
      </c>
      <c r="N8" s="10"/>
    </row>
    <row r="9" spans="1:24">
      <c r="A9" s="56" t="s">
        <v>7</v>
      </c>
      <c r="B9" s="248">
        <v>0</v>
      </c>
      <c r="C9" s="353">
        <v>0</v>
      </c>
      <c r="D9" s="23">
        <v>0</v>
      </c>
      <c r="E9" s="353">
        <v>0</v>
      </c>
      <c r="F9" s="23">
        <v>0</v>
      </c>
      <c r="G9" s="361">
        <v>0</v>
      </c>
      <c r="H9" s="23">
        <v>0</v>
      </c>
      <c r="I9" s="353">
        <v>0</v>
      </c>
      <c r="J9" s="23">
        <v>0</v>
      </c>
      <c r="K9" s="353">
        <v>0</v>
      </c>
      <c r="L9" s="23">
        <v>0</v>
      </c>
      <c r="M9" s="353">
        <v>0</v>
      </c>
      <c r="N9" s="76"/>
      <c r="O9" s="85"/>
      <c r="X9" s="70"/>
    </row>
    <row r="10" spans="1:24">
      <c r="A10" s="56" t="s">
        <v>20</v>
      </c>
      <c r="B10" s="248">
        <v>4.835</v>
      </c>
      <c r="C10" s="353">
        <v>5.1045740890130027E-4</v>
      </c>
      <c r="D10" s="23">
        <v>4.835</v>
      </c>
      <c r="E10" s="353">
        <v>5.1043822414794022E-4</v>
      </c>
      <c r="F10" s="23">
        <v>4.835</v>
      </c>
      <c r="G10" s="361">
        <v>5.1043822414794022E-4</v>
      </c>
      <c r="H10" s="23">
        <v>2370.7539999999999</v>
      </c>
      <c r="I10" s="353">
        <v>7.4574392236471205E-4</v>
      </c>
      <c r="J10" s="23">
        <v>2045.3020000000001</v>
      </c>
      <c r="K10" s="353">
        <v>6.1196900050347104E-4</v>
      </c>
      <c r="L10" s="23">
        <v>2160.2180000000003</v>
      </c>
      <c r="M10" s="353">
        <v>6.3908743037322229E-4</v>
      </c>
      <c r="N10" s="76"/>
      <c r="O10" s="85"/>
      <c r="X10" s="70"/>
    </row>
    <row r="11" spans="1:24">
      <c r="A11" s="56" t="s">
        <v>21</v>
      </c>
      <c r="B11" s="248">
        <v>0</v>
      </c>
      <c r="C11" s="353">
        <v>0</v>
      </c>
      <c r="D11" s="23">
        <v>0</v>
      </c>
      <c r="E11" s="353">
        <v>0</v>
      </c>
      <c r="F11" s="23">
        <v>0</v>
      </c>
      <c r="G11" s="361">
        <v>0</v>
      </c>
      <c r="H11" s="23">
        <v>0</v>
      </c>
      <c r="I11" s="353">
        <v>0</v>
      </c>
      <c r="J11" s="23">
        <v>0</v>
      </c>
      <c r="K11" s="353">
        <v>0</v>
      </c>
      <c r="L11" s="23">
        <v>0</v>
      </c>
      <c r="M11" s="353">
        <v>0</v>
      </c>
      <c r="N11" s="76"/>
      <c r="O11" s="85"/>
      <c r="X11" s="70"/>
    </row>
    <row r="12" spans="1:24">
      <c r="A12" s="56" t="s">
        <v>22</v>
      </c>
      <c r="B12" s="248">
        <v>41.739000000000019</v>
      </c>
      <c r="C12" s="353">
        <v>3.9413523298350676E-2</v>
      </c>
      <c r="D12" s="23">
        <v>41.938000000000017</v>
      </c>
      <c r="E12" s="353">
        <v>3.9522354189578716E-2</v>
      </c>
      <c r="F12" s="23">
        <v>41.938000000000017</v>
      </c>
      <c r="G12" s="361">
        <v>3.9496820043567207E-2</v>
      </c>
      <c r="H12" s="23">
        <v>8906.470000000003</v>
      </c>
      <c r="I12" s="353">
        <v>2.8620597376750583E-2</v>
      </c>
      <c r="J12" s="23">
        <v>11670.665000000003</v>
      </c>
      <c r="K12" s="353">
        <v>3.420471899456988E-2</v>
      </c>
      <c r="L12" s="23">
        <v>11549.419</v>
      </c>
      <c r="M12" s="353">
        <v>3.2934707604231152E-2</v>
      </c>
      <c r="N12" s="76"/>
      <c r="O12" s="85"/>
      <c r="X12" s="70"/>
    </row>
    <row r="13" spans="1:24">
      <c r="A13" s="56" t="s">
        <v>43</v>
      </c>
      <c r="B13" s="248">
        <v>23.642649999999989</v>
      </c>
      <c r="C13" s="353">
        <v>2.1307828882415881E-2</v>
      </c>
      <c r="D13" s="23">
        <v>23.642649999999989</v>
      </c>
      <c r="E13" s="353">
        <v>2.1320174332586494E-2</v>
      </c>
      <c r="F13" s="23">
        <v>23.514649999999989</v>
      </c>
      <c r="G13" s="361">
        <v>2.1258597497149125E-2</v>
      </c>
      <c r="H13" s="23">
        <v>2630.1919999999973</v>
      </c>
      <c r="I13" s="353">
        <v>1.7942238994133532E-2</v>
      </c>
      <c r="J13" s="23">
        <v>7860.940999999998</v>
      </c>
      <c r="K13" s="353">
        <v>4.1999939390549731E-2</v>
      </c>
      <c r="L13" s="23">
        <v>9796.5239999999903</v>
      </c>
      <c r="M13" s="353">
        <v>3.6923977607943657E-2</v>
      </c>
      <c r="N13" s="76"/>
      <c r="O13" s="85"/>
      <c r="X13" s="70"/>
    </row>
    <row r="14" spans="1:24">
      <c r="A14" s="56" t="s">
        <v>44</v>
      </c>
      <c r="B14" s="248">
        <v>0</v>
      </c>
      <c r="C14" s="353">
        <v>0</v>
      </c>
      <c r="D14" s="23">
        <v>0</v>
      </c>
      <c r="E14" s="353">
        <v>0</v>
      </c>
      <c r="F14" s="23">
        <v>0</v>
      </c>
      <c r="G14" s="361">
        <v>0</v>
      </c>
      <c r="H14" s="23">
        <v>0</v>
      </c>
      <c r="I14" s="353">
        <v>0</v>
      </c>
      <c r="J14" s="23">
        <v>0</v>
      </c>
      <c r="K14" s="353">
        <v>0</v>
      </c>
      <c r="L14" s="23">
        <v>0</v>
      </c>
      <c r="M14" s="353">
        <v>0</v>
      </c>
      <c r="N14" s="76"/>
      <c r="O14" s="85"/>
      <c r="P14" s="56"/>
      <c r="Q14" s="71"/>
      <c r="R14" s="48"/>
      <c r="S14" s="48"/>
      <c r="T14" s="48"/>
      <c r="U14" s="48"/>
      <c r="X14" s="70"/>
    </row>
    <row r="15" spans="1:24">
      <c r="A15" s="56" t="s">
        <v>45</v>
      </c>
      <c r="B15" s="248">
        <v>50.098699999999994</v>
      </c>
      <c r="C15" s="353">
        <v>0.14839319470699427</v>
      </c>
      <c r="D15" s="23">
        <v>50.098699999999994</v>
      </c>
      <c r="E15" s="74">
        <v>0.14577653187176678</v>
      </c>
      <c r="F15" s="23">
        <v>48.598699999999994</v>
      </c>
      <c r="G15" s="362">
        <v>0.1420317750530587</v>
      </c>
      <c r="H15" s="23">
        <v>11152.045</v>
      </c>
      <c r="I15" s="353">
        <v>0.16429124949620452</v>
      </c>
      <c r="J15" s="23">
        <v>11939.082999999999</v>
      </c>
      <c r="K15" s="74">
        <v>0.14955492655543765</v>
      </c>
      <c r="L15" s="23">
        <v>16518.353999999996</v>
      </c>
      <c r="M15" s="74">
        <v>0.17736249391705206</v>
      </c>
      <c r="N15" s="76"/>
      <c r="O15" s="85"/>
      <c r="P15" s="56"/>
      <c r="Q15" s="71"/>
      <c r="R15" s="48"/>
      <c r="S15" s="48"/>
      <c r="T15" s="48"/>
      <c r="U15" s="48"/>
      <c r="X15" s="70"/>
    </row>
    <row r="16" spans="1:24">
      <c r="A16" s="277" t="s">
        <v>46</v>
      </c>
      <c r="B16" s="249">
        <v>113.88431000000003</v>
      </c>
      <c r="C16" s="354">
        <v>5.2922752397958683E-2</v>
      </c>
      <c r="D16" s="243">
        <v>114.02544000000003</v>
      </c>
      <c r="E16" s="355">
        <v>5.2781256436054011E-2</v>
      </c>
      <c r="F16" s="243">
        <v>113.85012000000003</v>
      </c>
      <c r="G16" s="363">
        <v>5.2861088912211425E-2</v>
      </c>
      <c r="H16" s="243">
        <v>6823.9759999999969</v>
      </c>
      <c r="I16" s="354">
        <v>4.3834782244782336E-2</v>
      </c>
      <c r="J16" s="243">
        <v>2255.73</v>
      </c>
      <c r="K16" s="355">
        <v>3.3260131642726093E-2</v>
      </c>
      <c r="L16" s="243">
        <v>1565.8399999999986</v>
      </c>
      <c r="M16" s="355">
        <v>4.2706429706311423E-2</v>
      </c>
      <c r="N16" s="76"/>
      <c r="O16" s="85"/>
      <c r="P16" s="56"/>
      <c r="Q16" s="71"/>
      <c r="R16" s="48"/>
      <c r="S16" s="48"/>
      <c r="T16" s="48"/>
      <c r="U16" s="48"/>
      <c r="X16" s="70"/>
    </row>
    <row r="17" spans="1:15">
      <c r="A17" s="215"/>
      <c r="B17" s="68"/>
      <c r="C17" s="68"/>
      <c r="D17" s="68"/>
      <c r="E17" s="68"/>
      <c r="F17" s="68"/>
      <c r="G17" s="68"/>
      <c r="H17" s="68"/>
      <c r="I17" s="68"/>
      <c r="J17" s="68"/>
      <c r="K17" s="68"/>
      <c r="L17" s="69"/>
      <c r="M17" s="77" t="s">
        <v>298</v>
      </c>
      <c r="N17" s="77"/>
      <c r="O17" s="69"/>
    </row>
    <row r="18" spans="1:15">
      <c r="A18" s="436" t="str">
        <f>'3.1'!A4</f>
        <v>2023</v>
      </c>
      <c r="B18" s="577" t="s">
        <v>232</v>
      </c>
      <c r="C18" s="577"/>
      <c r="D18" s="577"/>
      <c r="E18" s="577"/>
      <c r="F18" s="577"/>
      <c r="G18" s="577"/>
      <c r="H18" s="68"/>
      <c r="I18" s="68"/>
      <c r="J18" s="68"/>
      <c r="K18" s="68"/>
      <c r="L18" s="68"/>
      <c r="M18" s="68"/>
      <c r="N18" s="78"/>
      <c r="O18" s="68"/>
    </row>
    <row r="19" spans="1:15">
      <c r="A19" s="356"/>
      <c r="B19" s="578" t="s">
        <v>5</v>
      </c>
      <c r="C19" s="578"/>
      <c r="D19" s="578"/>
      <c r="E19" s="578"/>
      <c r="F19" s="578"/>
      <c r="G19" s="578"/>
      <c r="H19" s="78" t="str">
        <f>A24</f>
        <v>VO z vvn</v>
      </c>
      <c r="I19" s="86">
        <f>(B24+D24+F24)/'6.1, 6.2'!B25</f>
        <v>7.1399082451404647E-3</v>
      </c>
      <c r="J19" s="87" t="str">
        <f>A9</f>
        <v>JE</v>
      </c>
      <c r="K19" s="76">
        <f t="shared" ref="K19:K26" si="0">H9+J9+L9</f>
        <v>0</v>
      </c>
      <c r="L19" s="87" t="str">
        <f>A9</f>
        <v>JE</v>
      </c>
      <c r="M19" s="85">
        <f>K19/'6.1, 6.2'!B5</f>
        <v>0</v>
      </c>
      <c r="N19" s="78"/>
      <c r="O19" s="68"/>
    </row>
    <row r="20" spans="1:15">
      <c r="A20" s="352"/>
      <c r="B20" s="579" t="s">
        <v>69</v>
      </c>
      <c r="C20" s="579"/>
      <c r="D20" s="579" t="s">
        <v>70</v>
      </c>
      <c r="E20" s="579"/>
      <c r="F20" s="579" t="s">
        <v>71</v>
      </c>
      <c r="G20" s="579"/>
      <c r="H20" s="78" t="str">
        <f>A25</f>
        <v>VO z vn</v>
      </c>
      <c r="I20" s="86">
        <f>(B25+D25+F25)/'6.1, 6.2'!C25</f>
        <v>5.6504605827933936E-2</v>
      </c>
      <c r="J20" s="87" t="str">
        <f t="shared" ref="J20:J26" si="1">A10</f>
        <v>PE</v>
      </c>
      <c r="K20" s="76">
        <f t="shared" si="0"/>
        <v>6576.2740000000013</v>
      </c>
      <c r="L20" s="87" t="str">
        <f t="shared" ref="L20:L26" si="2">A10</f>
        <v>PE</v>
      </c>
      <c r="M20" s="85">
        <f>K20/'6.1, 6.2'!C5</f>
        <v>6.6417805056141299E-4</v>
      </c>
      <c r="N20" s="78"/>
      <c r="O20" s="68"/>
    </row>
    <row r="21" spans="1:15">
      <c r="A21" s="352"/>
      <c r="B21" s="367" t="s">
        <v>209</v>
      </c>
      <c r="C21" s="367" t="s">
        <v>208</v>
      </c>
      <c r="D21" s="367" t="s">
        <v>209</v>
      </c>
      <c r="E21" s="367" t="s">
        <v>208</v>
      </c>
      <c r="F21" s="367" t="s">
        <v>209</v>
      </c>
      <c r="G21" s="367" t="s">
        <v>208</v>
      </c>
      <c r="H21" s="78" t="str">
        <f>A26</f>
        <v>MOP</v>
      </c>
      <c r="I21" s="86">
        <f>(B26+D26+F26)/'6.1, 6.2'!D25</f>
        <v>4.4018811212684007E-2</v>
      </c>
      <c r="J21" s="87" t="str">
        <f t="shared" si="1"/>
        <v>PPE</v>
      </c>
      <c r="K21" s="76">
        <f t="shared" si="0"/>
        <v>0</v>
      </c>
      <c r="L21" s="87" t="str">
        <f t="shared" si="2"/>
        <v>PPE</v>
      </c>
      <c r="M21" s="85">
        <f>K21/'6.1, 6.2'!D5</f>
        <v>0</v>
      </c>
      <c r="N21" s="78"/>
      <c r="O21" s="68"/>
    </row>
    <row r="22" spans="1:15">
      <c r="A22" s="572" t="s">
        <v>53</v>
      </c>
      <c r="B22" s="574">
        <f>SUM(B23,D23,F23)</f>
        <v>621418.31099999999</v>
      </c>
      <c r="C22" s="574"/>
      <c r="D22" s="574"/>
      <c r="E22" s="574"/>
      <c r="F22" s="574"/>
      <c r="G22" s="574"/>
      <c r="H22" s="78" t="str">
        <f>A27</f>
        <v>MOO</v>
      </c>
      <c r="I22" s="86">
        <f>(B27+D27+F27)/'6.1, 6.2'!E25</f>
        <v>4.8351968489631691E-2</v>
      </c>
      <c r="J22" s="87" t="str">
        <f t="shared" si="1"/>
        <v>PSE</v>
      </c>
      <c r="K22" s="76">
        <f t="shared" si="0"/>
        <v>32126.554000000004</v>
      </c>
      <c r="L22" s="87" t="str">
        <f t="shared" si="2"/>
        <v>PSE</v>
      </c>
      <c r="M22" s="85">
        <f>K22/'6.1, 6.2'!E5</f>
        <v>3.2028304581403877E-2</v>
      </c>
      <c r="N22" s="78"/>
      <c r="O22" s="68"/>
    </row>
    <row r="23" spans="1:15">
      <c r="A23" s="573"/>
      <c r="B23" s="319">
        <f>SUM(B24:B27)</f>
        <v>191470.79300000001</v>
      </c>
      <c r="C23" s="364">
        <v>4.5190648177287511E-2</v>
      </c>
      <c r="D23" s="319">
        <f>SUM(D24:D27)</f>
        <v>213199.43199999997</v>
      </c>
      <c r="E23" s="364">
        <v>4.6450458654896748E-2</v>
      </c>
      <c r="F23" s="319">
        <f>SUM(F24:F27)</f>
        <v>216748.08600000001</v>
      </c>
      <c r="G23" s="364">
        <v>4.5819700843061431E-2</v>
      </c>
      <c r="H23" s="68"/>
      <c r="I23" s="68"/>
      <c r="J23" s="87" t="str">
        <f t="shared" si="1"/>
        <v>VE</v>
      </c>
      <c r="K23" s="76">
        <f t="shared" si="0"/>
        <v>20287.656999999985</v>
      </c>
      <c r="L23" s="87" t="str">
        <f t="shared" si="2"/>
        <v>VE</v>
      </c>
      <c r="M23" s="85">
        <f>K23/'6.1, 6.2'!F5</f>
        <v>3.386503974938683E-2</v>
      </c>
      <c r="N23" s="78"/>
      <c r="O23" s="68"/>
    </row>
    <row r="24" spans="1:15">
      <c r="A24" s="18" t="s">
        <v>8</v>
      </c>
      <c r="B24" s="23">
        <v>1951.6780000000001</v>
      </c>
      <c r="C24" s="353">
        <v>3.2215163815360348E-3</v>
      </c>
      <c r="D24" s="23">
        <v>4284.1390000000001</v>
      </c>
      <c r="E24" s="353">
        <v>7.4262694865125231E-3</v>
      </c>
      <c r="F24" s="23">
        <v>5904.973</v>
      </c>
      <c r="G24" s="353">
        <v>1.1406235018080838E-2</v>
      </c>
      <c r="H24" s="68"/>
      <c r="I24" s="68"/>
      <c r="J24" s="87" t="str">
        <f t="shared" si="1"/>
        <v>PVE</v>
      </c>
      <c r="K24" s="76">
        <f t="shared" si="0"/>
        <v>0</v>
      </c>
      <c r="L24" s="87" t="str">
        <f t="shared" si="2"/>
        <v>PVE</v>
      </c>
      <c r="M24" s="85">
        <f>K24/'6.1, 6.2'!G5</f>
        <v>0</v>
      </c>
      <c r="N24" s="78"/>
      <c r="O24" s="86"/>
    </row>
    <row r="25" spans="1:15">
      <c r="A25" s="18" t="s">
        <v>9</v>
      </c>
      <c r="B25" s="23">
        <v>110199.98699999999</v>
      </c>
      <c r="C25" s="353">
        <v>5.7764351845172229E-2</v>
      </c>
      <c r="D25" s="23">
        <v>109261.33900000001</v>
      </c>
      <c r="E25" s="353">
        <v>5.7237797426484327E-2</v>
      </c>
      <c r="F25" s="23">
        <v>91417.05</v>
      </c>
      <c r="G25" s="353">
        <v>5.4247937339130012E-2</v>
      </c>
      <c r="H25" s="68"/>
      <c r="I25" s="68"/>
      <c r="J25" s="87" t="str">
        <f t="shared" si="1"/>
        <v>VTE</v>
      </c>
      <c r="K25" s="76">
        <f t="shared" si="0"/>
        <v>39609.481999999989</v>
      </c>
      <c r="L25" s="87" t="str">
        <f t="shared" si="2"/>
        <v>VTE</v>
      </c>
      <c r="M25" s="85">
        <f>K25/'6.1, 6.2'!H5</f>
        <v>0.16446130282267898</v>
      </c>
      <c r="N25" s="78"/>
      <c r="O25" s="86"/>
    </row>
    <row r="26" spans="1:15">
      <c r="A26" s="18" t="s">
        <v>132</v>
      </c>
      <c r="B26" s="23">
        <v>26750.912</v>
      </c>
      <c r="C26" s="353">
        <v>4.4103703082314656E-2</v>
      </c>
      <c r="D26" s="23">
        <v>30781.405999999999</v>
      </c>
      <c r="E26" s="74">
        <v>4.3501879173810619E-2</v>
      </c>
      <c r="F26" s="23">
        <v>32651.851999999999</v>
      </c>
      <c r="G26" s="74">
        <v>4.4446623594099052E-2</v>
      </c>
      <c r="H26" s="68"/>
      <c r="I26" s="68"/>
      <c r="J26" s="87" t="str">
        <f t="shared" si="1"/>
        <v>FVE</v>
      </c>
      <c r="K26" s="76">
        <f t="shared" si="0"/>
        <v>10645.545999999995</v>
      </c>
      <c r="L26" s="87" t="str">
        <f t="shared" si="2"/>
        <v>FVE</v>
      </c>
      <c r="M26" s="85">
        <f>K26/'6.1, 6.2'!I5</f>
        <v>4.0919075951434618E-2</v>
      </c>
      <c r="N26" s="78"/>
      <c r="O26" s="86"/>
    </row>
    <row r="27" spans="1:15">
      <c r="A27" s="430" t="s">
        <v>130</v>
      </c>
      <c r="B27" s="243">
        <v>52568.216</v>
      </c>
      <c r="C27" s="354">
        <v>4.7068971810109009E-2</v>
      </c>
      <c r="D27" s="243">
        <v>68872.547999999995</v>
      </c>
      <c r="E27" s="355">
        <v>4.9319934950879135E-2</v>
      </c>
      <c r="F27" s="243">
        <v>86774.210999999996</v>
      </c>
      <c r="G27" s="355">
        <v>4.8397247095948163E-2</v>
      </c>
      <c r="H27" s="68"/>
      <c r="I27" s="68"/>
      <c r="J27" s="68"/>
      <c r="K27" s="68"/>
      <c r="L27" s="68"/>
      <c r="M27" s="68"/>
      <c r="N27" s="78"/>
      <c r="O27" s="86"/>
    </row>
    <row r="28" spans="1:15">
      <c r="A28" s="590"/>
      <c r="B28" s="590"/>
      <c r="C28" s="590"/>
      <c r="D28" s="590"/>
      <c r="E28" s="590"/>
      <c r="F28" s="48"/>
      <c r="G28" s="77" t="s">
        <v>299</v>
      </c>
      <c r="H28" s="68"/>
      <c r="I28" s="68"/>
      <c r="J28" s="68"/>
      <c r="K28" s="68"/>
      <c r="L28" s="68"/>
      <c r="M28" s="68"/>
      <c r="N28" s="68"/>
      <c r="O28" s="68"/>
    </row>
    <row r="29" spans="1:15">
      <c r="A29" s="591"/>
      <c r="B29" s="591"/>
      <c r="C29" s="591"/>
      <c r="D29" s="591"/>
      <c r="E29" s="591"/>
      <c r="F29" s="48"/>
      <c r="G29" s="69"/>
      <c r="H29" s="68"/>
      <c r="I29" s="68"/>
      <c r="J29" s="68"/>
      <c r="K29" s="68"/>
      <c r="L29" s="68"/>
      <c r="M29" s="68"/>
      <c r="N29" s="68"/>
      <c r="O29" s="68"/>
    </row>
    <row r="30" spans="1:15">
      <c r="J30" s="87"/>
      <c r="K30" s="87" t="str">
        <f>H5</f>
        <v>Říjen</v>
      </c>
      <c r="L30" s="87" t="str">
        <f>J5</f>
        <v>Listopad</v>
      </c>
      <c r="M30" s="87" t="str">
        <f>L5</f>
        <v>Prosinec</v>
      </c>
    </row>
    <row r="31" spans="1:15">
      <c r="H31" s="87" t="str">
        <f t="shared" ref="H31:H38" si="3">A9</f>
        <v>JE</v>
      </c>
      <c r="I31" s="88">
        <f t="shared" ref="I31:I38" si="4">G9</f>
        <v>0</v>
      </c>
      <c r="J31" s="87" t="str">
        <f t="shared" ref="J31:J38" si="5">A9</f>
        <v>JE</v>
      </c>
      <c r="K31" s="70">
        <f t="shared" ref="K31:K38" si="6">H9</f>
        <v>0</v>
      </c>
      <c r="L31" s="70">
        <f t="shared" ref="L31:L38" si="7">J9</f>
        <v>0</v>
      </c>
      <c r="M31" s="70">
        <f t="shared" ref="M31:M38" si="8">L9</f>
        <v>0</v>
      </c>
    </row>
    <row r="32" spans="1:15">
      <c r="H32" s="87" t="str">
        <f t="shared" si="3"/>
        <v>PE</v>
      </c>
      <c r="I32" s="88">
        <f t="shared" si="4"/>
        <v>5.1043822414794022E-4</v>
      </c>
      <c r="J32" s="87" t="str">
        <f t="shared" si="5"/>
        <v>PE</v>
      </c>
      <c r="K32" s="70">
        <f t="shared" si="6"/>
        <v>2370.7539999999999</v>
      </c>
      <c r="L32" s="70">
        <f t="shared" si="7"/>
        <v>2045.3020000000001</v>
      </c>
      <c r="M32" s="70">
        <f t="shared" si="8"/>
        <v>2160.2180000000003</v>
      </c>
    </row>
    <row r="33" spans="8:13" ht="12.75" customHeight="1">
      <c r="H33" s="87" t="str">
        <f t="shared" si="3"/>
        <v>PPE</v>
      </c>
      <c r="I33" s="88">
        <f t="shared" si="4"/>
        <v>0</v>
      </c>
      <c r="J33" s="87" t="str">
        <f t="shared" si="5"/>
        <v>PPE</v>
      </c>
      <c r="K33" s="70">
        <f t="shared" si="6"/>
        <v>0</v>
      </c>
      <c r="L33" s="70">
        <f t="shared" si="7"/>
        <v>0</v>
      </c>
      <c r="M33" s="70">
        <f t="shared" si="8"/>
        <v>0</v>
      </c>
    </row>
    <row r="34" spans="8:13">
      <c r="H34" s="87" t="str">
        <f t="shared" si="3"/>
        <v>PSE</v>
      </c>
      <c r="I34" s="88">
        <f t="shared" si="4"/>
        <v>3.9496820043567207E-2</v>
      </c>
      <c r="J34" s="87" t="str">
        <f t="shared" si="5"/>
        <v>PSE</v>
      </c>
      <c r="K34" s="70">
        <f t="shared" si="6"/>
        <v>8906.470000000003</v>
      </c>
      <c r="L34" s="70">
        <f t="shared" si="7"/>
        <v>11670.665000000003</v>
      </c>
      <c r="M34" s="70">
        <f t="shared" si="8"/>
        <v>11549.419</v>
      </c>
    </row>
    <row r="35" spans="8:13" ht="13.5" customHeight="1">
      <c r="H35" s="87" t="str">
        <f t="shared" si="3"/>
        <v>VE</v>
      </c>
      <c r="I35" s="88">
        <f t="shared" si="4"/>
        <v>2.1258597497149125E-2</v>
      </c>
      <c r="J35" s="87" t="str">
        <f t="shared" si="5"/>
        <v>VE</v>
      </c>
      <c r="K35" s="70">
        <f t="shared" si="6"/>
        <v>2630.1919999999973</v>
      </c>
      <c r="L35" s="70">
        <f t="shared" si="7"/>
        <v>7860.940999999998</v>
      </c>
      <c r="M35" s="70">
        <f t="shared" si="8"/>
        <v>9796.5239999999903</v>
      </c>
    </row>
    <row r="36" spans="8:13" ht="12.75" customHeight="1">
      <c r="H36" s="87" t="str">
        <f t="shared" si="3"/>
        <v>PVE</v>
      </c>
      <c r="I36" s="88">
        <f t="shared" si="4"/>
        <v>0</v>
      </c>
      <c r="J36" s="87" t="str">
        <f t="shared" si="5"/>
        <v>PVE</v>
      </c>
      <c r="K36" s="70">
        <f t="shared" si="6"/>
        <v>0</v>
      </c>
      <c r="L36" s="70">
        <f t="shared" si="7"/>
        <v>0</v>
      </c>
      <c r="M36" s="70">
        <f t="shared" si="8"/>
        <v>0</v>
      </c>
    </row>
    <row r="37" spans="8:13" ht="12.75" customHeight="1">
      <c r="H37" s="87" t="str">
        <f t="shared" si="3"/>
        <v>VTE</v>
      </c>
      <c r="I37" s="88">
        <f t="shared" si="4"/>
        <v>0.1420317750530587</v>
      </c>
      <c r="J37" s="87" t="str">
        <f t="shared" si="5"/>
        <v>VTE</v>
      </c>
      <c r="K37" s="70">
        <f t="shared" si="6"/>
        <v>11152.045</v>
      </c>
      <c r="L37" s="70">
        <f t="shared" si="7"/>
        <v>11939.082999999999</v>
      </c>
      <c r="M37" s="70">
        <f t="shared" si="8"/>
        <v>16518.353999999996</v>
      </c>
    </row>
    <row r="38" spans="8:13" ht="12.75" customHeight="1">
      <c r="H38" s="87" t="str">
        <f t="shared" si="3"/>
        <v>FVE</v>
      </c>
      <c r="I38" s="88">
        <f t="shared" si="4"/>
        <v>5.2861088912211425E-2</v>
      </c>
      <c r="J38" s="87" t="str">
        <f t="shared" si="5"/>
        <v>FVE</v>
      </c>
      <c r="K38" s="70">
        <f t="shared" si="6"/>
        <v>6823.9759999999969</v>
      </c>
      <c r="L38" s="70">
        <f t="shared" si="7"/>
        <v>2255.73</v>
      </c>
      <c r="M38" s="70">
        <f t="shared" si="8"/>
        <v>1565.8399999999986</v>
      </c>
    </row>
    <row r="39" spans="8:13" ht="12.75" customHeight="1"/>
  </sheetData>
  <mergeCells count="21">
    <mergeCell ref="A28:E29"/>
    <mergeCell ref="B3:G3"/>
    <mergeCell ref="H3:M3"/>
    <mergeCell ref="B4:G4"/>
    <mergeCell ref="H4:M4"/>
    <mergeCell ref="B5:C5"/>
    <mergeCell ref="D5:E5"/>
    <mergeCell ref="F5:G5"/>
    <mergeCell ref="H5:I5"/>
    <mergeCell ref="J5:K5"/>
    <mergeCell ref="L5:M5"/>
    <mergeCell ref="A22:A23"/>
    <mergeCell ref="B22:G22"/>
    <mergeCell ref="A7:A8"/>
    <mergeCell ref="B7:G7"/>
    <mergeCell ref="H7:M7"/>
    <mergeCell ref="B18:G18"/>
    <mergeCell ref="B19:G19"/>
    <mergeCell ref="B20:C20"/>
    <mergeCell ref="D20:E20"/>
    <mergeCell ref="F20:G20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List22"/>
  <dimension ref="A1:U38"/>
  <sheetViews>
    <sheetView showGridLines="0" zoomScaleNormal="100" zoomScaleSheetLayoutView="100" workbookViewId="0"/>
  </sheetViews>
  <sheetFormatPr defaultColWidth="9.140625" defaultRowHeight="12"/>
  <cols>
    <col min="1" max="1" width="9.42578125" style="9" customWidth="1"/>
    <col min="2" max="2" width="13.42578125" style="9" customWidth="1"/>
    <col min="3" max="3" width="9" style="9" customWidth="1"/>
    <col min="4" max="4" width="13.42578125" style="9" customWidth="1"/>
    <col min="5" max="5" width="9" style="9" customWidth="1"/>
    <col min="6" max="6" width="13.42578125" style="9" customWidth="1"/>
    <col min="7" max="7" width="9" style="9" customWidth="1"/>
    <col min="8" max="8" width="13.42578125" style="9" customWidth="1"/>
    <col min="9" max="9" width="9" style="9" customWidth="1"/>
    <col min="10" max="10" width="13.42578125" style="9" customWidth="1"/>
    <col min="11" max="11" width="9" style="9" customWidth="1"/>
    <col min="12" max="12" width="13.42578125" style="9" customWidth="1"/>
    <col min="13" max="13" width="9" style="9" customWidth="1"/>
    <col min="14" max="26" width="9.140625" style="9" customWidth="1"/>
    <col min="27" max="16384" width="9.140625" style="9"/>
  </cols>
  <sheetData>
    <row r="1" spans="1:21" ht="18">
      <c r="A1" s="232" t="s">
        <v>398</v>
      </c>
      <c r="M1" s="349" t="str">
        <f>'3.1'!N1</f>
        <v>IV. čtvrtletí 2023</v>
      </c>
      <c r="N1" s="68"/>
      <c r="O1" s="68"/>
    </row>
    <row r="2" spans="1:21" ht="6" customHeight="1">
      <c r="A2" s="351"/>
      <c r="B2" s="68"/>
      <c r="C2" s="68"/>
      <c r="D2" s="68"/>
      <c r="E2" s="68"/>
      <c r="F2" s="68"/>
      <c r="G2" s="68"/>
      <c r="H2" s="68"/>
      <c r="I2" s="68"/>
      <c r="J2" s="68"/>
      <c r="K2" s="68"/>
      <c r="L2" s="68"/>
      <c r="M2" s="68"/>
      <c r="N2" s="68"/>
      <c r="O2" s="68"/>
    </row>
    <row r="3" spans="1:21">
      <c r="A3" s="436" t="str">
        <f>'3.1'!A4</f>
        <v>2023</v>
      </c>
      <c r="B3" s="577" t="s">
        <v>187</v>
      </c>
      <c r="C3" s="577"/>
      <c r="D3" s="577"/>
      <c r="E3" s="577"/>
      <c r="F3" s="577"/>
      <c r="G3" s="580"/>
      <c r="H3" s="584" t="s">
        <v>19</v>
      </c>
      <c r="I3" s="577"/>
      <c r="J3" s="577"/>
      <c r="K3" s="577"/>
      <c r="L3" s="577"/>
      <c r="M3" s="577"/>
      <c r="N3" s="24"/>
    </row>
    <row r="4" spans="1:21" ht="13.5" customHeight="1">
      <c r="A4" s="22"/>
      <c r="B4" s="586" t="s">
        <v>168</v>
      </c>
      <c r="C4" s="586"/>
      <c r="D4" s="586"/>
      <c r="E4" s="586"/>
      <c r="F4" s="586"/>
      <c r="G4" s="588"/>
      <c r="H4" s="585" t="s">
        <v>5</v>
      </c>
      <c r="I4" s="586"/>
      <c r="J4" s="586"/>
      <c r="K4" s="586"/>
      <c r="L4" s="586"/>
      <c r="M4" s="586"/>
      <c r="N4" s="72"/>
    </row>
    <row r="5" spans="1:21">
      <c r="A5" s="22"/>
      <c r="B5" s="579" t="s">
        <v>69</v>
      </c>
      <c r="C5" s="579"/>
      <c r="D5" s="579" t="s">
        <v>70</v>
      </c>
      <c r="E5" s="579"/>
      <c r="F5" s="579" t="s">
        <v>71</v>
      </c>
      <c r="G5" s="582"/>
      <c r="H5" s="583" t="s">
        <v>69</v>
      </c>
      <c r="I5" s="579"/>
      <c r="J5" s="579" t="s">
        <v>70</v>
      </c>
      <c r="K5" s="579"/>
      <c r="L5" s="579" t="s">
        <v>71</v>
      </c>
      <c r="M5" s="579"/>
      <c r="N5" s="84"/>
    </row>
    <row r="6" spans="1:21">
      <c r="A6" s="368"/>
      <c r="B6" s="365" t="s">
        <v>209</v>
      </c>
      <c r="C6" s="365" t="s">
        <v>208</v>
      </c>
      <c r="D6" s="365" t="s">
        <v>209</v>
      </c>
      <c r="E6" s="365" t="s">
        <v>208</v>
      </c>
      <c r="F6" s="365" t="s">
        <v>209</v>
      </c>
      <c r="G6" s="366" t="s">
        <v>208</v>
      </c>
      <c r="H6" s="358" t="s">
        <v>209</v>
      </c>
      <c r="I6" s="358" t="s">
        <v>208</v>
      </c>
      <c r="J6" s="358" t="s">
        <v>209</v>
      </c>
      <c r="K6" s="358" t="s">
        <v>208</v>
      </c>
      <c r="L6" s="358" t="s">
        <v>209</v>
      </c>
      <c r="M6" s="358" t="s">
        <v>208</v>
      </c>
      <c r="N6" s="84"/>
    </row>
    <row r="7" spans="1:21">
      <c r="A7" s="592" t="s">
        <v>53</v>
      </c>
      <c r="B7" s="587">
        <f>F8</f>
        <v>1506.1158400000006</v>
      </c>
      <c r="C7" s="574"/>
      <c r="D7" s="574"/>
      <c r="E7" s="574"/>
      <c r="F7" s="574"/>
      <c r="G7" s="589"/>
      <c r="H7" s="587">
        <f>SUM(H8,J8,L8)</f>
        <v>902681.37599999993</v>
      </c>
      <c r="I7" s="574"/>
      <c r="J7" s="574"/>
      <c r="K7" s="574"/>
      <c r="L7" s="574"/>
      <c r="M7" s="574"/>
      <c r="N7" s="73"/>
    </row>
    <row r="8" spans="1:21">
      <c r="A8" s="593"/>
      <c r="B8" s="359">
        <f>SUM(B9:B16)</f>
        <v>1506.1876500000005</v>
      </c>
      <c r="C8" s="354">
        <v>7.1877314411116472E-2</v>
      </c>
      <c r="D8" s="319">
        <f>SUM(D9:D16)</f>
        <v>1506.9591600000008</v>
      </c>
      <c r="E8" s="354">
        <v>7.1858115893694743E-2</v>
      </c>
      <c r="F8" s="319">
        <f>SUM(F9:F16)</f>
        <v>1506.1158400000006</v>
      </c>
      <c r="G8" s="360">
        <v>7.1852858206413045E-2</v>
      </c>
      <c r="H8" s="319">
        <f>SUM(H9:H16)</f>
        <v>280233.158</v>
      </c>
      <c r="I8" s="354">
        <v>4.131502084869304E-2</v>
      </c>
      <c r="J8" s="319">
        <f>SUM(J9:J16)</f>
        <v>302896.13399999996</v>
      </c>
      <c r="K8" s="354">
        <v>4.3961295885901946E-2</v>
      </c>
      <c r="L8" s="319">
        <f>SUM(L9:L16)</f>
        <v>319552.08400000003</v>
      </c>
      <c r="M8" s="354">
        <v>4.4972651820424897E-2</v>
      </c>
      <c r="N8" s="10"/>
    </row>
    <row r="9" spans="1:21">
      <c r="A9" s="56" t="s">
        <v>7</v>
      </c>
      <c r="B9" s="248">
        <v>0</v>
      </c>
      <c r="C9" s="353">
        <v>0</v>
      </c>
      <c r="D9" s="23">
        <v>0</v>
      </c>
      <c r="E9" s="353">
        <v>0</v>
      </c>
      <c r="F9" s="23">
        <v>0</v>
      </c>
      <c r="G9" s="361">
        <v>0</v>
      </c>
      <c r="H9" s="23">
        <v>0</v>
      </c>
      <c r="I9" s="353">
        <v>0</v>
      </c>
      <c r="J9" s="23">
        <v>0</v>
      </c>
      <c r="K9" s="353">
        <v>0</v>
      </c>
      <c r="L9" s="23">
        <v>0</v>
      </c>
      <c r="M9" s="353">
        <v>0</v>
      </c>
      <c r="N9" s="76"/>
      <c r="O9" s="85"/>
    </row>
    <row r="10" spans="1:21">
      <c r="A10" s="56" t="s">
        <v>20</v>
      </c>
      <c r="B10" s="248">
        <v>1296.1520000000003</v>
      </c>
      <c r="C10" s="353">
        <v>0.13684185966126955</v>
      </c>
      <c r="D10" s="23">
        <v>1296.1520000000003</v>
      </c>
      <c r="E10" s="353">
        <v>0.13683671667131359</v>
      </c>
      <c r="F10" s="23">
        <v>1296.1520000000003</v>
      </c>
      <c r="G10" s="361">
        <v>0.13683671667131359</v>
      </c>
      <c r="H10" s="23">
        <v>225274.72299999997</v>
      </c>
      <c r="I10" s="353">
        <v>7.086237354851832E-2</v>
      </c>
      <c r="J10" s="23">
        <v>248578.413</v>
      </c>
      <c r="K10" s="353">
        <v>7.4376440716504955E-2</v>
      </c>
      <c r="L10" s="23">
        <v>260799.52800000002</v>
      </c>
      <c r="M10" s="353">
        <v>7.7155963051909221E-2</v>
      </c>
      <c r="N10" s="76"/>
      <c r="O10" s="85"/>
    </row>
    <row r="11" spans="1:21">
      <c r="A11" s="56" t="s">
        <v>21</v>
      </c>
      <c r="B11" s="248">
        <v>0</v>
      </c>
      <c r="C11" s="353">
        <v>0</v>
      </c>
      <c r="D11" s="23">
        <v>0</v>
      </c>
      <c r="E11" s="353">
        <v>0</v>
      </c>
      <c r="F11" s="23">
        <v>0</v>
      </c>
      <c r="G11" s="361">
        <v>0</v>
      </c>
      <c r="H11" s="23">
        <v>0</v>
      </c>
      <c r="I11" s="353">
        <v>0</v>
      </c>
      <c r="J11" s="23">
        <v>0</v>
      </c>
      <c r="K11" s="353">
        <v>0</v>
      </c>
      <c r="L11" s="23">
        <v>0</v>
      </c>
      <c r="M11" s="353">
        <v>0</v>
      </c>
      <c r="N11" s="76"/>
      <c r="O11" s="85"/>
    </row>
    <row r="12" spans="1:21">
      <c r="A12" s="56" t="s">
        <v>22</v>
      </c>
      <c r="B12" s="248">
        <v>96.811999999999983</v>
      </c>
      <c r="C12" s="353">
        <v>9.1418146519081048E-2</v>
      </c>
      <c r="D12" s="23">
        <v>97.611999999999981</v>
      </c>
      <c r="E12" s="353">
        <v>9.1989509207715092E-2</v>
      </c>
      <c r="F12" s="23">
        <v>97.611999999999981</v>
      </c>
      <c r="G12" s="361">
        <v>9.1930077688317985E-2</v>
      </c>
      <c r="H12" s="23">
        <v>37982.859999999986</v>
      </c>
      <c r="I12" s="353">
        <v>0.12205645371033461</v>
      </c>
      <c r="J12" s="23">
        <v>39963.073999999986</v>
      </c>
      <c r="K12" s="353">
        <v>0.11712492101600046</v>
      </c>
      <c r="L12" s="23">
        <v>42466.625000000007</v>
      </c>
      <c r="M12" s="353">
        <v>0.12109924120975549</v>
      </c>
      <c r="N12" s="76"/>
      <c r="O12" s="85"/>
    </row>
    <row r="13" spans="1:21">
      <c r="A13" s="56" t="s">
        <v>43</v>
      </c>
      <c r="B13" s="248">
        <v>18.170399999999987</v>
      </c>
      <c r="C13" s="353">
        <v>1.6375988898243193E-2</v>
      </c>
      <c r="D13" s="23">
        <v>18.170399999999987</v>
      </c>
      <c r="E13" s="353">
        <v>1.6385476911125848E-2</v>
      </c>
      <c r="F13" s="23">
        <v>18.170399999999987</v>
      </c>
      <c r="G13" s="361">
        <v>1.6427087792597311E-2</v>
      </c>
      <c r="H13" s="23">
        <v>5080.9980000000005</v>
      </c>
      <c r="I13" s="353">
        <v>3.46607701813079E-2</v>
      </c>
      <c r="J13" s="23">
        <v>4734.1330000000016</v>
      </c>
      <c r="K13" s="353">
        <v>2.5293829207826583E-2</v>
      </c>
      <c r="L13" s="23">
        <v>4729.0720000000019</v>
      </c>
      <c r="M13" s="353">
        <v>1.7824296519291287E-2</v>
      </c>
      <c r="N13" s="76"/>
      <c r="O13" s="85"/>
    </row>
    <row r="14" spans="1:21">
      <c r="A14" s="56" t="s">
        <v>44</v>
      </c>
      <c r="B14" s="248">
        <v>0</v>
      </c>
      <c r="C14" s="353">
        <v>0</v>
      </c>
      <c r="D14" s="23">
        <v>0</v>
      </c>
      <c r="E14" s="353">
        <v>0</v>
      </c>
      <c r="F14" s="23">
        <v>0</v>
      </c>
      <c r="G14" s="361">
        <v>0</v>
      </c>
      <c r="H14" s="23">
        <v>0</v>
      </c>
      <c r="I14" s="353">
        <v>0</v>
      </c>
      <c r="J14" s="23">
        <v>0</v>
      </c>
      <c r="K14" s="353">
        <v>0</v>
      </c>
      <c r="L14" s="23">
        <v>0</v>
      </c>
      <c r="M14" s="353">
        <v>0</v>
      </c>
      <c r="N14" s="76"/>
      <c r="O14" s="85"/>
      <c r="P14" s="56"/>
      <c r="Q14" s="71"/>
      <c r="R14" s="48"/>
      <c r="S14" s="48"/>
      <c r="T14" s="48"/>
      <c r="U14" s="48"/>
    </row>
    <row r="15" spans="1:21">
      <c r="A15" s="56" t="s">
        <v>45</v>
      </c>
      <c r="B15" s="248">
        <v>28.4</v>
      </c>
      <c r="C15" s="353">
        <v>8.4121279188454731E-2</v>
      </c>
      <c r="D15" s="23">
        <v>28.4</v>
      </c>
      <c r="E15" s="74">
        <v>8.2637942804068318E-2</v>
      </c>
      <c r="F15" s="23">
        <v>28.4</v>
      </c>
      <c r="G15" s="362">
        <v>8.3000212176598698E-2</v>
      </c>
      <c r="H15" s="23">
        <v>7375.616</v>
      </c>
      <c r="I15" s="353">
        <v>0.10865712687172603</v>
      </c>
      <c r="J15" s="23">
        <v>7791.947000000001</v>
      </c>
      <c r="K15" s="74">
        <v>9.760582628572588E-2</v>
      </c>
      <c r="L15" s="23">
        <v>10556.284</v>
      </c>
      <c r="M15" s="74">
        <v>0.1133459699880917</v>
      </c>
      <c r="N15" s="76"/>
      <c r="O15" s="85"/>
      <c r="P15" s="56"/>
      <c r="Q15" s="71"/>
      <c r="R15" s="48"/>
      <c r="S15" s="48"/>
      <c r="T15" s="48"/>
      <c r="U15" s="48"/>
    </row>
    <row r="16" spans="1:21">
      <c r="A16" s="277" t="s">
        <v>46</v>
      </c>
      <c r="B16" s="249">
        <v>66.653250000000341</v>
      </c>
      <c r="C16" s="354">
        <v>3.0974182890244114E-2</v>
      </c>
      <c r="D16" s="243">
        <v>66.624760000000293</v>
      </c>
      <c r="E16" s="355">
        <v>3.0839947142940805E-2</v>
      </c>
      <c r="F16" s="243">
        <v>65.781440000000302</v>
      </c>
      <c r="G16" s="363">
        <v>3.0542598888901623E-2</v>
      </c>
      <c r="H16" s="243">
        <v>4518.9609999999893</v>
      </c>
      <c r="I16" s="354">
        <v>2.902818993027869E-2</v>
      </c>
      <c r="J16" s="243">
        <v>1828.5669999999968</v>
      </c>
      <c r="K16" s="355">
        <v>2.6961728193331924E-2</v>
      </c>
      <c r="L16" s="243">
        <v>1000.575</v>
      </c>
      <c r="M16" s="355">
        <v>2.7289496949492027E-2</v>
      </c>
      <c r="N16" s="76"/>
      <c r="O16" s="85"/>
      <c r="P16" s="56"/>
      <c r="Q16" s="71"/>
      <c r="R16" s="48"/>
      <c r="S16" s="48"/>
      <c r="T16" s="48"/>
      <c r="U16" s="48"/>
    </row>
    <row r="17" spans="1:20">
      <c r="A17" s="215"/>
      <c r="B17" s="68"/>
      <c r="C17" s="68"/>
      <c r="D17" s="68"/>
      <c r="E17" s="68"/>
      <c r="F17" s="68"/>
      <c r="G17" s="68"/>
      <c r="H17" s="68"/>
      <c r="I17" s="68"/>
      <c r="J17" s="68"/>
      <c r="K17" s="68"/>
      <c r="L17" s="69"/>
      <c r="M17" s="77" t="s">
        <v>298</v>
      </c>
      <c r="N17" s="77"/>
      <c r="O17" s="69"/>
    </row>
    <row r="18" spans="1:20">
      <c r="A18" s="436" t="str">
        <f>'3.1'!A4</f>
        <v>2023</v>
      </c>
      <c r="B18" s="577" t="s">
        <v>232</v>
      </c>
      <c r="C18" s="577"/>
      <c r="D18" s="577"/>
      <c r="E18" s="577"/>
      <c r="F18" s="577"/>
      <c r="G18" s="577"/>
      <c r="H18" s="68"/>
      <c r="I18" s="68"/>
      <c r="J18" s="68"/>
      <c r="K18" s="68"/>
      <c r="L18" s="68"/>
      <c r="M18" s="68"/>
      <c r="N18" s="78"/>
      <c r="O18" s="68"/>
      <c r="P18" s="89"/>
      <c r="Q18" s="71"/>
      <c r="R18" s="23"/>
      <c r="S18" s="23"/>
      <c r="T18" s="23"/>
    </row>
    <row r="19" spans="1:20">
      <c r="A19" s="356"/>
      <c r="B19" s="578" t="s">
        <v>5</v>
      </c>
      <c r="C19" s="578"/>
      <c r="D19" s="578"/>
      <c r="E19" s="578"/>
      <c r="F19" s="578"/>
      <c r="G19" s="578"/>
      <c r="H19" s="78" t="str">
        <f>A24</f>
        <v>VO z vvn</v>
      </c>
      <c r="I19" s="86">
        <f>(B24+D24+F24)/'6.1, 6.2'!B25</f>
        <v>0.18109713933619576</v>
      </c>
      <c r="J19" s="87" t="str">
        <f>A9</f>
        <v>JE</v>
      </c>
      <c r="K19" s="76">
        <f t="shared" ref="K19:K26" si="0">H9+J9+L9</f>
        <v>0</v>
      </c>
      <c r="L19" s="87" t="str">
        <f>A9</f>
        <v>JE</v>
      </c>
      <c r="M19" s="85">
        <f>K19/'6.1, 6.2'!B5</f>
        <v>0</v>
      </c>
      <c r="N19" s="78"/>
      <c r="O19" s="68"/>
      <c r="P19" s="89"/>
      <c r="Q19" s="71"/>
      <c r="R19" s="23"/>
      <c r="S19" s="23"/>
      <c r="T19" s="23"/>
    </row>
    <row r="20" spans="1:20">
      <c r="A20" s="352"/>
      <c r="B20" s="579" t="s">
        <v>69</v>
      </c>
      <c r="C20" s="579"/>
      <c r="D20" s="579" t="s">
        <v>70</v>
      </c>
      <c r="E20" s="579"/>
      <c r="F20" s="579" t="s">
        <v>71</v>
      </c>
      <c r="G20" s="579"/>
      <c r="H20" s="78" t="str">
        <f>A25</f>
        <v>VO z vn</v>
      </c>
      <c r="I20" s="86">
        <f>(B25+D25+F25)/'6.1, 6.2'!C25</f>
        <v>0.10724597275795104</v>
      </c>
      <c r="J20" s="87" t="str">
        <f t="shared" ref="J20:J26" si="1">A10</f>
        <v>PE</v>
      </c>
      <c r="K20" s="76">
        <f t="shared" si="0"/>
        <v>734652.66399999999</v>
      </c>
      <c r="L20" s="87" t="str">
        <f t="shared" ref="L20:L26" si="2">A10</f>
        <v>PE</v>
      </c>
      <c r="M20" s="85">
        <f>K20/'6.1, 6.2'!C5</f>
        <v>7.4197056603065609E-2</v>
      </c>
      <c r="N20" s="78"/>
      <c r="O20" s="68"/>
      <c r="P20" s="89"/>
      <c r="Q20" s="71"/>
      <c r="R20" s="75"/>
      <c r="S20" s="75"/>
      <c r="T20" s="75"/>
    </row>
    <row r="21" spans="1:20">
      <c r="A21" s="352"/>
      <c r="B21" s="367" t="s">
        <v>209</v>
      </c>
      <c r="C21" s="367" t="s">
        <v>208</v>
      </c>
      <c r="D21" s="367" t="s">
        <v>209</v>
      </c>
      <c r="E21" s="367" t="s">
        <v>208</v>
      </c>
      <c r="F21" s="367" t="s">
        <v>209</v>
      </c>
      <c r="G21" s="367" t="s">
        <v>208</v>
      </c>
      <c r="H21" s="78" t="str">
        <f>A26</f>
        <v>MOP</v>
      </c>
      <c r="I21" s="86">
        <f>(B26+D26+F26)/'6.1, 6.2'!D25</f>
        <v>8.3893731934741325E-2</v>
      </c>
      <c r="J21" s="87" t="str">
        <f t="shared" si="1"/>
        <v>PPE</v>
      </c>
      <c r="K21" s="76">
        <f t="shared" si="0"/>
        <v>0</v>
      </c>
      <c r="L21" s="87" t="str">
        <f t="shared" si="2"/>
        <v>PPE</v>
      </c>
      <c r="M21" s="85">
        <f>K21/'6.1, 6.2'!D5</f>
        <v>0</v>
      </c>
      <c r="N21" s="78"/>
      <c r="O21" s="68"/>
      <c r="P21" s="89"/>
      <c r="Q21" s="71"/>
      <c r="R21" s="23"/>
      <c r="S21" s="23"/>
      <c r="T21" s="23"/>
    </row>
    <row r="22" spans="1:20">
      <c r="A22" s="572" t="s">
        <v>53</v>
      </c>
      <c r="B22" s="574">
        <f>SUM(B23,D23,F23)</f>
        <v>1454367.085</v>
      </c>
      <c r="C22" s="574"/>
      <c r="D22" s="574"/>
      <c r="E22" s="574"/>
      <c r="F22" s="574"/>
      <c r="G22" s="574"/>
      <c r="H22" s="78" t="str">
        <f>A27</f>
        <v>MOO</v>
      </c>
      <c r="I22" s="86">
        <f>(B27+D27+F27)/'6.1, 6.2'!E25</f>
        <v>8.9289192664598324E-2</v>
      </c>
      <c r="J22" s="87" t="str">
        <f t="shared" si="1"/>
        <v>PSE</v>
      </c>
      <c r="K22" s="76">
        <f t="shared" si="0"/>
        <v>120412.55899999998</v>
      </c>
      <c r="L22" s="87" t="str">
        <f t="shared" si="2"/>
        <v>PSE</v>
      </c>
      <c r="M22" s="85">
        <f>K22/'6.1, 6.2'!E5</f>
        <v>0.12004431334522414</v>
      </c>
      <c r="N22" s="78"/>
      <c r="O22" s="68"/>
      <c r="P22" s="89"/>
      <c r="Q22" s="71"/>
      <c r="R22" s="23"/>
      <c r="S22" s="23"/>
      <c r="T22" s="23"/>
    </row>
    <row r="23" spans="1:20">
      <c r="A23" s="573"/>
      <c r="B23" s="319">
        <f>SUM(B24:B27)</f>
        <v>472087.63500000001</v>
      </c>
      <c r="C23" s="364">
        <v>0.11142141257091216</v>
      </c>
      <c r="D23" s="319">
        <f>SUM(D24:D27)</f>
        <v>483974.94800000003</v>
      </c>
      <c r="E23" s="364">
        <v>0.10544520734032634</v>
      </c>
      <c r="F23" s="319">
        <f>SUM(F24:F27)</f>
        <v>498304.50199999998</v>
      </c>
      <c r="G23" s="364">
        <v>0.10533963012891706</v>
      </c>
      <c r="H23" s="68"/>
      <c r="I23" s="68"/>
      <c r="J23" s="87" t="str">
        <f t="shared" si="1"/>
        <v>VE</v>
      </c>
      <c r="K23" s="76">
        <f t="shared" si="0"/>
        <v>14544.203000000003</v>
      </c>
      <c r="L23" s="87" t="str">
        <f t="shared" si="2"/>
        <v>VE</v>
      </c>
      <c r="M23" s="85">
        <f>K23/'6.1, 6.2'!F5</f>
        <v>2.4277816443670736E-2</v>
      </c>
      <c r="N23" s="78"/>
      <c r="O23" s="68"/>
      <c r="P23" s="89"/>
      <c r="Q23" s="71"/>
      <c r="R23" s="74"/>
      <c r="S23" s="75"/>
      <c r="T23" s="75"/>
    </row>
    <row r="24" spans="1:20">
      <c r="A24" s="18" t="s">
        <v>8</v>
      </c>
      <c r="B24" s="23">
        <v>118233.17</v>
      </c>
      <c r="C24" s="353">
        <v>0.1951603153778107</v>
      </c>
      <c r="D24" s="23">
        <v>93963.303</v>
      </c>
      <c r="E24" s="353">
        <v>0.16287912458508713</v>
      </c>
      <c r="F24" s="23">
        <v>95743.385999999999</v>
      </c>
      <c r="G24" s="353">
        <v>0.18494099162567393</v>
      </c>
      <c r="H24" s="68"/>
      <c r="I24" s="68"/>
      <c r="J24" s="87" t="str">
        <f t="shared" si="1"/>
        <v>PVE</v>
      </c>
      <c r="K24" s="76">
        <f t="shared" si="0"/>
        <v>0</v>
      </c>
      <c r="L24" s="87" t="str">
        <f t="shared" si="2"/>
        <v>PVE</v>
      </c>
      <c r="M24" s="85">
        <f>K24/'6.1, 6.2'!G5</f>
        <v>0</v>
      </c>
      <c r="N24" s="78"/>
      <c r="O24" s="86"/>
      <c r="T24" s="69"/>
    </row>
    <row r="25" spans="1:20">
      <c r="A25" s="18" t="s">
        <v>9</v>
      </c>
      <c r="B25" s="23">
        <v>205795.81899999999</v>
      </c>
      <c r="C25" s="353">
        <v>0.10787353447674526</v>
      </c>
      <c r="D25" s="23">
        <v>204163.03200000001</v>
      </c>
      <c r="E25" s="353">
        <v>0.10695313067317284</v>
      </c>
      <c r="F25" s="23">
        <v>180089.57699999999</v>
      </c>
      <c r="G25" s="353">
        <v>0.10686724291066522</v>
      </c>
      <c r="H25" s="68"/>
      <c r="I25" s="68"/>
      <c r="J25" s="87" t="str">
        <f t="shared" si="1"/>
        <v>VTE</v>
      </c>
      <c r="K25" s="76">
        <f t="shared" si="0"/>
        <v>25723.847000000002</v>
      </c>
      <c r="L25" s="87" t="str">
        <f t="shared" si="2"/>
        <v>VTE</v>
      </c>
      <c r="M25" s="85">
        <f>K25/'6.1, 6.2'!H5</f>
        <v>0.10680718801703247</v>
      </c>
      <c r="N25" s="78"/>
      <c r="O25" s="86"/>
    </row>
    <row r="26" spans="1:20">
      <c r="A26" s="18" t="s">
        <v>132</v>
      </c>
      <c r="B26" s="23">
        <v>50983.517</v>
      </c>
      <c r="C26" s="353">
        <v>8.4055522886851169E-2</v>
      </c>
      <c r="D26" s="23">
        <v>58665.08</v>
      </c>
      <c r="E26" s="74">
        <v>8.2908533219110722E-2</v>
      </c>
      <c r="F26" s="23">
        <v>62229.887999999999</v>
      </c>
      <c r="G26" s="74">
        <v>8.4709081991396429E-2</v>
      </c>
      <c r="H26" s="68"/>
      <c r="I26" s="68"/>
      <c r="J26" s="87" t="str">
        <f t="shared" si="1"/>
        <v>FVE</v>
      </c>
      <c r="K26" s="76">
        <f t="shared" si="0"/>
        <v>7348.1029999999855</v>
      </c>
      <c r="L26" s="87" t="str">
        <f t="shared" si="2"/>
        <v>FVE</v>
      </c>
      <c r="M26" s="85">
        <f>K26/'6.1, 6.2'!I5</f>
        <v>2.8244449345854513E-2</v>
      </c>
      <c r="N26" s="78"/>
      <c r="O26" s="86"/>
    </row>
    <row r="27" spans="1:20">
      <c r="A27" s="430" t="s">
        <v>130</v>
      </c>
      <c r="B27" s="243">
        <v>97075.129000000001</v>
      </c>
      <c r="C27" s="354">
        <v>8.6919946272547954E-2</v>
      </c>
      <c r="D27" s="243">
        <v>127183.533</v>
      </c>
      <c r="E27" s="355">
        <v>9.1076688122283353E-2</v>
      </c>
      <c r="F27" s="243">
        <v>160241.65100000001</v>
      </c>
      <c r="G27" s="355">
        <v>8.9372806610822308E-2</v>
      </c>
      <c r="H27" s="68"/>
      <c r="I27" s="68"/>
      <c r="J27" s="68"/>
      <c r="K27" s="68"/>
      <c r="L27" s="68"/>
      <c r="M27" s="68"/>
      <c r="N27" s="78"/>
      <c r="O27" s="86"/>
    </row>
    <row r="28" spans="1:20">
      <c r="A28" s="590"/>
      <c r="B28" s="590"/>
      <c r="C28" s="590"/>
      <c r="D28" s="590"/>
      <c r="E28" s="590"/>
      <c r="F28" s="48"/>
      <c r="G28" s="77" t="s">
        <v>299</v>
      </c>
      <c r="H28" s="68"/>
      <c r="I28" s="68"/>
      <c r="J28" s="68"/>
      <c r="K28" s="68"/>
      <c r="L28" s="68"/>
      <c r="M28" s="68"/>
    </row>
    <row r="29" spans="1:20">
      <c r="A29" s="591"/>
      <c r="B29" s="591"/>
      <c r="C29" s="591"/>
      <c r="D29" s="591"/>
      <c r="E29" s="591"/>
      <c r="F29" s="48"/>
      <c r="G29" s="69"/>
      <c r="H29" s="68"/>
      <c r="I29" s="68"/>
      <c r="J29" s="68"/>
      <c r="K29" s="68"/>
      <c r="L29" s="68"/>
      <c r="M29" s="68"/>
    </row>
    <row r="30" spans="1:20">
      <c r="J30" s="87"/>
      <c r="K30" s="87" t="str">
        <f>H5</f>
        <v>Říjen</v>
      </c>
      <c r="L30" s="87" t="str">
        <f>J5</f>
        <v>Listopad</v>
      </c>
      <c r="M30" s="87" t="str">
        <f>L5</f>
        <v>Prosinec</v>
      </c>
    </row>
    <row r="31" spans="1:20">
      <c r="H31" s="87" t="str">
        <f t="shared" ref="H31:H38" si="3">A9</f>
        <v>JE</v>
      </c>
      <c r="I31" s="88">
        <f t="shared" ref="I31:I38" si="4">G9</f>
        <v>0</v>
      </c>
      <c r="J31" s="87" t="str">
        <f t="shared" ref="J31:J38" si="5">A9</f>
        <v>JE</v>
      </c>
      <c r="K31" s="70">
        <f t="shared" ref="K31:K38" si="6">H9</f>
        <v>0</v>
      </c>
      <c r="L31" s="70">
        <f t="shared" ref="L31:L38" si="7">J9</f>
        <v>0</v>
      </c>
      <c r="M31" s="70">
        <f t="shared" ref="M31:M38" si="8">L9</f>
        <v>0</v>
      </c>
    </row>
    <row r="32" spans="1:20" ht="12.75" customHeight="1">
      <c r="H32" s="87" t="str">
        <f t="shared" si="3"/>
        <v>PE</v>
      </c>
      <c r="I32" s="88">
        <f t="shared" si="4"/>
        <v>0.13683671667131359</v>
      </c>
      <c r="J32" s="87" t="str">
        <f t="shared" si="5"/>
        <v>PE</v>
      </c>
      <c r="K32" s="70">
        <f t="shared" si="6"/>
        <v>225274.72299999997</v>
      </c>
      <c r="L32" s="70">
        <f t="shared" si="7"/>
        <v>248578.413</v>
      </c>
      <c r="M32" s="70">
        <f t="shared" si="8"/>
        <v>260799.52800000002</v>
      </c>
    </row>
    <row r="33" spans="8:13">
      <c r="H33" s="87" t="str">
        <f t="shared" si="3"/>
        <v>PPE</v>
      </c>
      <c r="I33" s="88">
        <f t="shared" si="4"/>
        <v>0</v>
      </c>
      <c r="J33" s="87" t="str">
        <f t="shared" si="5"/>
        <v>PPE</v>
      </c>
      <c r="K33" s="70">
        <f t="shared" si="6"/>
        <v>0</v>
      </c>
      <c r="L33" s="70">
        <f t="shared" si="7"/>
        <v>0</v>
      </c>
      <c r="M33" s="70">
        <f t="shared" si="8"/>
        <v>0</v>
      </c>
    </row>
    <row r="34" spans="8:13" ht="13.5" customHeight="1">
      <c r="H34" s="87" t="str">
        <f t="shared" si="3"/>
        <v>PSE</v>
      </c>
      <c r="I34" s="88">
        <f t="shared" si="4"/>
        <v>9.1930077688317985E-2</v>
      </c>
      <c r="J34" s="87" t="str">
        <f t="shared" si="5"/>
        <v>PSE</v>
      </c>
      <c r="K34" s="70">
        <f t="shared" si="6"/>
        <v>37982.859999999986</v>
      </c>
      <c r="L34" s="70">
        <f t="shared" si="7"/>
        <v>39963.073999999986</v>
      </c>
      <c r="M34" s="70">
        <f t="shared" si="8"/>
        <v>42466.625000000007</v>
      </c>
    </row>
    <row r="35" spans="8:13" ht="12.75" customHeight="1">
      <c r="H35" s="87" t="str">
        <f t="shared" si="3"/>
        <v>VE</v>
      </c>
      <c r="I35" s="88">
        <f t="shared" si="4"/>
        <v>1.6427087792597311E-2</v>
      </c>
      <c r="J35" s="87" t="str">
        <f t="shared" si="5"/>
        <v>VE</v>
      </c>
      <c r="K35" s="70">
        <f t="shared" si="6"/>
        <v>5080.9980000000005</v>
      </c>
      <c r="L35" s="70">
        <f t="shared" si="7"/>
        <v>4734.1330000000016</v>
      </c>
      <c r="M35" s="70">
        <f t="shared" si="8"/>
        <v>4729.0720000000019</v>
      </c>
    </row>
    <row r="36" spans="8:13" ht="12.75" customHeight="1">
      <c r="H36" s="87" t="str">
        <f t="shared" si="3"/>
        <v>PVE</v>
      </c>
      <c r="I36" s="88">
        <f t="shared" si="4"/>
        <v>0</v>
      </c>
      <c r="J36" s="87" t="str">
        <f t="shared" si="5"/>
        <v>PVE</v>
      </c>
      <c r="K36" s="70">
        <f t="shared" si="6"/>
        <v>0</v>
      </c>
      <c r="L36" s="70">
        <f t="shared" si="7"/>
        <v>0</v>
      </c>
      <c r="M36" s="70">
        <f t="shared" si="8"/>
        <v>0</v>
      </c>
    </row>
    <row r="37" spans="8:13" ht="12.75" customHeight="1">
      <c r="H37" s="87" t="str">
        <f t="shared" si="3"/>
        <v>VTE</v>
      </c>
      <c r="I37" s="88">
        <f t="shared" si="4"/>
        <v>8.3000212176598698E-2</v>
      </c>
      <c r="J37" s="87" t="str">
        <f t="shared" si="5"/>
        <v>VTE</v>
      </c>
      <c r="K37" s="70">
        <f t="shared" si="6"/>
        <v>7375.616</v>
      </c>
      <c r="L37" s="70">
        <f t="shared" si="7"/>
        <v>7791.947000000001</v>
      </c>
      <c r="M37" s="70">
        <f t="shared" si="8"/>
        <v>10556.284</v>
      </c>
    </row>
    <row r="38" spans="8:13" ht="12.75" customHeight="1">
      <c r="H38" s="87" t="str">
        <f t="shared" si="3"/>
        <v>FVE</v>
      </c>
      <c r="I38" s="88">
        <f t="shared" si="4"/>
        <v>3.0542598888901623E-2</v>
      </c>
      <c r="J38" s="87" t="str">
        <f t="shared" si="5"/>
        <v>FVE</v>
      </c>
      <c r="K38" s="70">
        <f t="shared" si="6"/>
        <v>4518.9609999999893</v>
      </c>
      <c r="L38" s="70">
        <f t="shared" si="7"/>
        <v>1828.5669999999968</v>
      </c>
      <c r="M38" s="70">
        <f t="shared" si="8"/>
        <v>1000.575</v>
      </c>
    </row>
  </sheetData>
  <mergeCells count="21">
    <mergeCell ref="A28:E29"/>
    <mergeCell ref="L5:M5"/>
    <mergeCell ref="B3:G3"/>
    <mergeCell ref="H3:M3"/>
    <mergeCell ref="B4:G4"/>
    <mergeCell ref="H4:M4"/>
    <mergeCell ref="B5:C5"/>
    <mergeCell ref="D5:E5"/>
    <mergeCell ref="F5:G5"/>
    <mergeCell ref="H5:I5"/>
    <mergeCell ref="J5:K5"/>
    <mergeCell ref="A22:A23"/>
    <mergeCell ref="B22:G22"/>
    <mergeCell ref="A7:A8"/>
    <mergeCell ref="B7:G7"/>
    <mergeCell ref="H7:M7"/>
    <mergeCell ref="B18:G18"/>
    <mergeCell ref="B19:G19"/>
    <mergeCell ref="B20:C20"/>
    <mergeCell ref="D20:E20"/>
    <mergeCell ref="F20:G20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List25"/>
  <dimension ref="A1:X39"/>
  <sheetViews>
    <sheetView showGridLines="0" zoomScaleNormal="100" zoomScaleSheetLayoutView="100" workbookViewId="0"/>
  </sheetViews>
  <sheetFormatPr defaultColWidth="9.140625" defaultRowHeight="12"/>
  <cols>
    <col min="1" max="1" width="9.42578125" style="9" customWidth="1"/>
    <col min="2" max="2" width="13.42578125" style="9" customWidth="1"/>
    <col min="3" max="3" width="9" style="9" customWidth="1"/>
    <col min="4" max="4" width="13.42578125" style="9" customWidth="1"/>
    <col min="5" max="5" width="9" style="9" customWidth="1"/>
    <col min="6" max="6" width="13.42578125" style="9" customWidth="1"/>
    <col min="7" max="7" width="9" style="9" customWidth="1"/>
    <col min="8" max="8" width="13.42578125" style="9" customWidth="1"/>
    <col min="9" max="9" width="9" style="9" customWidth="1"/>
    <col min="10" max="10" width="13.42578125" style="9" customWidth="1"/>
    <col min="11" max="11" width="9" style="9" customWidth="1"/>
    <col min="12" max="12" width="13.42578125" style="9" customWidth="1"/>
    <col min="13" max="13" width="9" style="9" customWidth="1"/>
    <col min="14" max="26" width="9.140625" style="9" customWidth="1"/>
    <col min="27" max="16384" width="9.140625" style="9"/>
  </cols>
  <sheetData>
    <row r="1" spans="1:24" ht="18">
      <c r="A1" s="232" t="s">
        <v>399</v>
      </c>
      <c r="M1" s="349" t="str">
        <f>'3.1'!N1</f>
        <v>IV. čtvrtletí 2023</v>
      </c>
    </row>
    <row r="2" spans="1:24" ht="6" customHeight="1">
      <c r="A2" s="351"/>
      <c r="B2" s="68"/>
      <c r="C2" s="68"/>
      <c r="D2" s="68"/>
      <c r="E2" s="68"/>
      <c r="F2" s="68"/>
      <c r="G2" s="68"/>
      <c r="H2" s="68"/>
      <c r="I2" s="68"/>
      <c r="J2" s="68"/>
      <c r="K2" s="68"/>
      <c r="L2" s="68"/>
      <c r="M2" s="68"/>
    </row>
    <row r="3" spans="1:24">
      <c r="A3" s="436" t="str">
        <f>'3.1'!A4</f>
        <v>2023</v>
      </c>
      <c r="B3" s="577" t="s">
        <v>187</v>
      </c>
      <c r="C3" s="577"/>
      <c r="D3" s="577"/>
      <c r="E3" s="577"/>
      <c r="F3" s="577"/>
      <c r="G3" s="580"/>
      <c r="H3" s="584" t="s">
        <v>19</v>
      </c>
      <c r="I3" s="577"/>
      <c r="J3" s="577"/>
      <c r="K3" s="577"/>
      <c r="L3" s="577"/>
      <c r="M3" s="577"/>
      <c r="N3" s="24"/>
    </row>
    <row r="4" spans="1:24" ht="13.5">
      <c r="A4" s="22"/>
      <c r="B4" s="586" t="s">
        <v>168</v>
      </c>
      <c r="C4" s="586"/>
      <c r="D4" s="586"/>
      <c r="E4" s="586"/>
      <c r="F4" s="586"/>
      <c r="G4" s="588"/>
      <c r="H4" s="585" t="s">
        <v>5</v>
      </c>
      <c r="I4" s="586"/>
      <c r="J4" s="586"/>
      <c r="K4" s="586"/>
      <c r="L4" s="586"/>
      <c r="M4" s="586"/>
      <c r="N4" s="72"/>
    </row>
    <row r="5" spans="1:24">
      <c r="A5" s="22"/>
      <c r="B5" s="579" t="s">
        <v>69</v>
      </c>
      <c r="C5" s="579"/>
      <c r="D5" s="579" t="s">
        <v>70</v>
      </c>
      <c r="E5" s="579"/>
      <c r="F5" s="579" t="s">
        <v>71</v>
      </c>
      <c r="G5" s="582"/>
      <c r="H5" s="583" t="s">
        <v>69</v>
      </c>
      <c r="I5" s="579"/>
      <c r="J5" s="579" t="s">
        <v>70</v>
      </c>
      <c r="K5" s="579"/>
      <c r="L5" s="579" t="s">
        <v>71</v>
      </c>
      <c r="M5" s="579"/>
      <c r="N5" s="67"/>
    </row>
    <row r="6" spans="1:24">
      <c r="A6" s="368"/>
      <c r="B6" s="365" t="s">
        <v>209</v>
      </c>
      <c r="C6" s="365" t="s">
        <v>208</v>
      </c>
      <c r="D6" s="365" t="s">
        <v>209</v>
      </c>
      <c r="E6" s="365" t="s">
        <v>208</v>
      </c>
      <c r="F6" s="365" t="s">
        <v>209</v>
      </c>
      <c r="G6" s="366" t="s">
        <v>208</v>
      </c>
      <c r="H6" s="358" t="s">
        <v>209</v>
      </c>
      <c r="I6" s="358" t="s">
        <v>208</v>
      </c>
      <c r="J6" s="358" t="s">
        <v>209</v>
      </c>
      <c r="K6" s="358" t="s">
        <v>208</v>
      </c>
      <c r="L6" s="358" t="s">
        <v>209</v>
      </c>
      <c r="M6" s="358" t="s">
        <v>208</v>
      </c>
      <c r="N6" s="67"/>
    </row>
    <row r="7" spans="1:24">
      <c r="A7" s="592" t="s">
        <v>53</v>
      </c>
      <c r="B7" s="587">
        <f>F8</f>
        <v>1049.0477299999998</v>
      </c>
      <c r="C7" s="574"/>
      <c r="D7" s="574"/>
      <c r="E7" s="574"/>
      <c r="F7" s="574"/>
      <c r="G7" s="589"/>
      <c r="H7" s="587">
        <f>SUM(H8,J8,L8)</f>
        <v>373978.24300000002</v>
      </c>
      <c r="I7" s="574"/>
      <c r="J7" s="574"/>
      <c r="K7" s="574"/>
      <c r="L7" s="574"/>
      <c r="M7" s="574"/>
      <c r="N7" s="73"/>
    </row>
    <row r="8" spans="1:24">
      <c r="A8" s="593"/>
      <c r="B8" s="359">
        <f>SUM(B9:B16)</f>
        <v>1050.8557199999998</v>
      </c>
      <c r="C8" s="354">
        <v>5.0148258078706286E-2</v>
      </c>
      <c r="D8" s="319">
        <f>SUM(D9:D16)</f>
        <v>1050.5423499999999</v>
      </c>
      <c r="E8" s="354">
        <v>5.0094253342296537E-2</v>
      </c>
      <c r="F8" s="319">
        <f>SUM(F9:F16)</f>
        <v>1049.0477299999998</v>
      </c>
      <c r="G8" s="360">
        <v>5.0047330884886936E-2</v>
      </c>
      <c r="H8" s="319">
        <f>SUM(H9:H16)</f>
        <v>126706.23100000001</v>
      </c>
      <c r="I8" s="354">
        <v>1.8680411029105691E-2</v>
      </c>
      <c r="J8" s="319">
        <f>SUM(J9:J16)</f>
        <v>125302.954</v>
      </c>
      <c r="K8" s="354">
        <v>1.8186036789005572E-2</v>
      </c>
      <c r="L8" s="319">
        <f>SUM(L9:L16)</f>
        <v>121969.058</v>
      </c>
      <c r="M8" s="354">
        <v>1.7165502129221633E-2</v>
      </c>
      <c r="N8" s="10"/>
    </row>
    <row r="9" spans="1:24">
      <c r="A9" s="56" t="s">
        <v>7</v>
      </c>
      <c r="B9" s="248">
        <v>0</v>
      </c>
      <c r="C9" s="353">
        <v>0</v>
      </c>
      <c r="D9" s="23">
        <v>0</v>
      </c>
      <c r="E9" s="353">
        <v>0</v>
      </c>
      <c r="F9" s="23">
        <v>0</v>
      </c>
      <c r="G9" s="361">
        <v>0</v>
      </c>
      <c r="H9" s="23">
        <v>0</v>
      </c>
      <c r="I9" s="353">
        <v>0</v>
      </c>
      <c r="J9" s="23">
        <v>0</v>
      </c>
      <c r="K9" s="353">
        <v>0</v>
      </c>
      <c r="L9" s="23">
        <v>0</v>
      </c>
      <c r="M9" s="353">
        <v>0</v>
      </c>
      <c r="N9" s="76"/>
      <c r="O9" s="85"/>
      <c r="X9" s="70"/>
    </row>
    <row r="10" spans="1:24">
      <c r="A10" s="56" t="s">
        <v>20</v>
      </c>
      <c r="B10" s="248">
        <v>100.43100000000001</v>
      </c>
      <c r="C10" s="353">
        <v>1.0603050265432575E-2</v>
      </c>
      <c r="D10" s="23">
        <v>100.43100000000001</v>
      </c>
      <c r="E10" s="353">
        <v>1.0602651766163764E-2</v>
      </c>
      <c r="F10" s="23">
        <v>100.43100000000001</v>
      </c>
      <c r="G10" s="361">
        <v>1.0602651766163764E-2</v>
      </c>
      <c r="H10" s="23">
        <v>17372.013000000003</v>
      </c>
      <c r="I10" s="353">
        <v>5.464537068793629E-3</v>
      </c>
      <c r="J10" s="23">
        <v>21432.613000000001</v>
      </c>
      <c r="K10" s="353">
        <v>6.412791243438719E-3</v>
      </c>
      <c r="L10" s="23">
        <v>19418.531999999999</v>
      </c>
      <c r="M10" s="353">
        <v>5.7448552495628618E-3</v>
      </c>
      <c r="N10" s="76"/>
      <c r="O10" s="85"/>
      <c r="X10" s="70"/>
    </row>
    <row r="11" spans="1:24">
      <c r="A11" s="56" t="s">
        <v>21</v>
      </c>
      <c r="B11" s="248">
        <v>0</v>
      </c>
      <c r="C11" s="353">
        <v>0</v>
      </c>
      <c r="D11" s="23">
        <v>0</v>
      </c>
      <c r="E11" s="353">
        <v>0</v>
      </c>
      <c r="F11" s="23">
        <v>0</v>
      </c>
      <c r="G11" s="361">
        <v>0</v>
      </c>
      <c r="H11" s="23">
        <v>0</v>
      </c>
      <c r="I11" s="353">
        <v>0</v>
      </c>
      <c r="J11" s="23">
        <v>0</v>
      </c>
      <c r="K11" s="353">
        <v>0</v>
      </c>
      <c r="L11" s="23">
        <v>0</v>
      </c>
      <c r="M11" s="353">
        <v>0</v>
      </c>
      <c r="N11" s="76"/>
      <c r="O11" s="85"/>
      <c r="X11" s="70"/>
    </row>
    <row r="12" spans="1:24">
      <c r="A12" s="56" t="s">
        <v>22</v>
      </c>
      <c r="B12" s="248">
        <v>124.64299999999992</v>
      </c>
      <c r="C12" s="353">
        <v>0.11769855014438099</v>
      </c>
      <c r="D12" s="23">
        <v>124.64299999999992</v>
      </c>
      <c r="E12" s="353">
        <v>0.11746351264370392</v>
      </c>
      <c r="F12" s="23">
        <v>124.64299999999992</v>
      </c>
      <c r="G12" s="361">
        <v>0.11738762317445614</v>
      </c>
      <c r="H12" s="23">
        <v>24296.088000000007</v>
      </c>
      <c r="I12" s="353">
        <v>7.8074540472050244E-2</v>
      </c>
      <c r="J12" s="23">
        <v>27369.04099999999</v>
      </c>
      <c r="K12" s="353">
        <v>8.0213968660385798E-2</v>
      </c>
      <c r="L12" s="23">
        <v>29529.662000000015</v>
      </c>
      <c r="M12" s="353">
        <v>8.4207766955357338E-2</v>
      </c>
      <c r="N12" s="76"/>
      <c r="O12" s="85"/>
      <c r="X12" s="70"/>
    </row>
    <row r="13" spans="1:24">
      <c r="A13" s="56" t="s">
        <v>43</v>
      </c>
      <c r="B13" s="248">
        <v>12.251539999999991</v>
      </c>
      <c r="C13" s="353">
        <v>1.1041643718706381E-2</v>
      </c>
      <c r="D13" s="23">
        <v>12.156039999999992</v>
      </c>
      <c r="E13" s="353">
        <v>1.0961922288486895E-2</v>
      </c>
      <c r="F13" s="23">
        <v>11.990039999999993</v>
      </c>
      <c r="G13" s="361">
        <v>1.0839686507548182E-2</v>
      </c>
      <c r="H13" s="23">
        <v>1057.7600000000002</v>
      </c>
      <c r="I13" s="353">
        <v>7.2156643767583156E-3</v>
      </c>
      <c r="J13" s="23">
        <v>3153.6600000000026</v>
      </c>
      <c r="K13" s="353">
        <v>1.684957676929533E-2</v>
      </c>
      <c r="L13" s="23">
        <v>3694.7900000000009</v>
      </c>
      <c r="M13" s="353">
        <v>1.3925994896358576E-2</v>
      </c>
      <c r="N13" s="76"/>
      <c r="O13" s="85"/>
      <c r="X13" s="70"/>
    </row>
    <row r="14" spans="1:24">
      <c r="A14" s="56" t="s">
        <v>44</v>
      </c>
      <c r="B14" s="248">
        <v>650</v>
      </c>
      <c r="C14" s="353">
        <v>0.55484421681604779</v>
      </c>
      <c r="D14" s="23">
        <v>650</v>
      </c>
      <c r="E14" s="353">
        <v>0.55484421681604779</v>
      </c>
      <c r="F14" s="23">
        <v>650</v>
      </c>
      <c r="G14" s="361">
        <v>0.55484421681604779</v>
      </c>
      <c r="H14" s="23">
        <v>66945.5</v>
      </c>
      <c r="I14" s="353">
        <v>0.65424152917712675</v>
      </c>
      <c r="J14" s="23">
        <v>59587.89</v>
      </c>
      <c r="K14" s="353">
        <v>0.59416823024829213</v>
      </c>
      <c r="L14" s="23">
        <v>56627.8</v>
      </c>
      <c r="M14" s="353">
        <v>0.5473893453382811</v>
      </c>
      <c r="N14" s="76"/>
      <c r="O14" s="85"/>
      <c r="P14" s="56"/>
      <c r="Q14" s="71"/>
      <c r="R14" s="48"/>
      <c r="S14" s="48"/>
      <c r="T14" s="48"/>
      <c r="U14" s="48"/>
      <c r="X14" s="70"/>
    </row>
    <row r="15" spans="1:24">
      <c r="A15" s="56" t="s">
        <v>45</v>
      </c>
      <c r="B15" s="248">
        <v>45.889999999999993</v>
      </c>
      <c r="C15" s="353">
        <v>0.13592695429430238</v>
      </c>
      <c r="D15" s="23">
        <v>45.889999999999993</v>
      </c>
      <c r="E15" s="74">
        <v>0.1335301125098132</v>
      </c>
      <c r="F15" s="23">
        <v>45.889999999999993</v>
      </c>
      <c r="G15" s="362">
        <v>0.13411548368958148</v>
      </c>
      <c r="H15" s="23">
        <v>8205.9409999999989</v>
      </c>
      <c r="I15" s="353">
        <v>0.12088942433267924</v>
      </c>
      <c r="J15" s="23">
        <v>10077.401999999998</v>
      </c>
      <c r="K15" s="74">
        <v>0.12623457898564072</v>
      </c>
      <c r="L15" s="23">
        <v>10869.915999999997</v>
      </c>
      <c r="M15" s="74">
        <v>0.11671353032080962</v>
      </c>
      <c r="N15" s="76"/>
      <c r="O15" s="85"/>
      <c r="P15" s="56"/>
      <c r="Q15" s="71"/>
      <c r="R15" s="48"/>
      <c r="S15" s="48"/>
      <c r="T15" s="48"/>
      <c r="U15" s="48"/>
      <c r="X15" s="70"/>
    </row>
    <row r="16" spans="1:24">
      <c r="A16" s="277" t="s">
        <v>46</v>
      </c>
      <c r="B16" s="249">
        <v>117.64017999999996</v>
      </c>
      <c r="C16" s="354">
        <v>5.4668128719323035E-2</v>
      </c>
      <c r="D16" s="243">
        <v>117.42230999999994</v>
      </c>
      <c r="E16" s="355">
        <v>5.4353634201488928E-2</v>
      </c>
      <c r="F16" s="243">
        <v>116.09368999999992</v>
      </c>
      <c r="G16" s="363">
        <v>5.3902787886711975E-2</v>
      </c>
      <c r="H16" s="243">
        <v>8828.9290000000146</v>
      </c>
      <c r="I16" s="354">
        <v>5.6713883543793919E-2</v>
      </c>
      <c r="J16" s="243">
        <v>3682.3479999999963</v>
      </c>
      <c r="K16" s="355">
        <v>5.4295230029449013E-2</v>
      </c>
      <c r="L16" s="243">
        <v>1828.3579999999986</v>
      </c>
      <c r="M16" s="355">
        <v>4.9866296942837167E-2</v>
      </c>
      <c r="N16" s="76"/>
      <c r="O16" s="85"/>
      <c r="P16" s="56"/>
      <c r="Q16" s="71"/>
      <c r="R16" s="48"/>
      <c r="S16" s="48"/>
      <c r="T16" s="48"/>
      <c r="U16" s="48"/>
      <c r="X16" s="70"/>
    </row>
    <row r="17" spans="1:15">
      <c r="A17" s="215"/>
      <c r="B17" s="68"/>
      <c r="C17" s="68"/>
      <c r="D17" s="68"/>
      <c r="E17" s="68"/>
      <c r="F17" s="68"/>
      <c r="G17" s="68"/>
      <c r="H17" s="68"/>
      <c r="I17" s="68"/>
      <c r="J17" s="68"/>
      <c r="K17" s="68"/>
      <c r="L17" s="69"/>
      <c r="M17" s="77" t="s">
        <v>298</v>
      </c>
      <c r="N17" s="77"/>
      <c r="O17" s="69"/>
    </row>
    <row r="18" spans="1:15">
      <c r="A18" s="436" t="str">
        <f>'3.1'!A4</f>
        <v>2023</v>
      </c>
      <c r="B18" s="577" t="s">
        <v>232</v>
      </c>
      <c r="C18" s="577"/>
      <c r="D18" s="577"/>
      <c r="E18" s="577"/>
      <c r="F18" s="577"/>
      <c r="G18" s="577"/>
      <c r="H18" s="68"/>
      <c r="I18" s="68"/>
      <c r="J18" s="68"/>
      <c r="K18" s="68"/>
      <c r="L18" s="68"/>
      <c r="M18" s="68"/>
      <c r="N18" s="78"/>
      <c r="O18" s="68"/>
    </row>
    <row r="19" spans="1:15">
      <c r="A19" s="356"/>
      <c r="B19" s="578" t="s">
        <v>5</v>
      </c>
      <c r="C19" s="578"/>
      <c r="D19" s="578"/>
      <c r="E19" s="578"/>
      <c r="F19" s="578"/>
      <c r="G19" s="578"/>
      <c r="H19" s="78" t="str">
        <f>A24</f>
        <v>VO z vvn</v>
      </c>
      <c r="I19" s="86">
        <f>(B24+D24+F24)/'6.1, 6.2'!B25</f>
        <v>4.9950802881837959E-2</v>
      </c>
      <c r="J19" s="87" t="str">
        <f>A9</f>
        <v>JE</v>
      </c>
      <c r="K19" s="76">
        <f t="shared" ref="K19:K26" si="0">H9+J9+L9</f>
        <v>0</v>
      </c>
      <c r="L19" s="87" t="str">
        <f>A9</f>
        <v>JE</v>
      </c>
      <c r="M19" s="85">
        <f>K19/'6.1, 6.2'!B5</f>
        <v>0</v>
      </c>
      <c r="N19" s="78"/>
      <c r="O19" s="68"/>
    </row>
    <row r="20" spans="1:15">
      <c r="A20" s="352"/>
      <c r="B20" s="579" t="s">
        <v>69</v>
      </c>
      <c r="C20" s="579"/>
      <c r="D20" s="579" t="s">
        <v>70</v>
      </c>
      <c r="E20" s="579"/>
      <c r="F20" s="579" t="s">
        <v>71</v>
      </c>
      <c r="G20" s="579"/>
      <c r="H20" s="78" t="str">
        <f>A25</f>
        <v>VO z vn</v>
      </c>
      <c r="I20" s="86">
        <f>(B25+D25+F25)/'6.1, 6.2'!C25</f>
        <v>6.7021656501887211E-2</v>
      </c>
      <c r="J20" s="87" t="str">
        <f t="shared" ref="J20:J26" si="1">A10</f>
        <v>PE</v>
      </c>
      <c r="K20" s="76">
        <f t="shared" si="0"/>
        <v>58223.158000000003</v>
      </c>
      <c r="L20" s="87" t="str">
        <f t="shared" ref="L20:L26" si="2">A10</f>
        <v>PE</v>
      </c>
      <c r="M20" s="85">
        <f>K20/'6.1, 6.2'!C5</f>
        <v>5.8803121004339437E-3</v>
      </c>
      <c r="N20" s="78"/>
      <c r="O20" s="68"/>
    </row>
    <row r="21" spans="1:15">
      <c r="A21" s="352"/>
      <c r="B21" s="367" t="s">
        <v>209</v>
      </c>
      <c r="C21" s="367" t="s">
        <v>208</v>
      </c>
      <c r="D21" s="367" t="s">
        <v>209</v>
      </c>
      <c r="E21" s="367" t="s">
        <v>208</v>
      </c>
      <c r="F21" s="367" t="s">
        <v>209</v>
      </c>
      <c r="G21" s="367" t="s">
        <v>208</v>
      </c>
      <c r="H21" s="78" t="str">
        <f>A26</f>
        <v>MOP</v>
      </c>
      <c r="I21" s="86">
        <f>(B26+D26+F26)/'6.1, 6.2'!D25</f>
        <v>5.0244838520163662E-2</v>
      </c>
      <c r="J21" s="87" t="str">
        <f t="shared" si="1"/>
        <v>PPE</v>
      </c>
      <c r="K21" s="76">
        <f t="shared" si="0"/>
        <v>0</v>
      </c>
      <c r="L21" s="87" t="str">
        <f t="shared" si="2"/>
        <v>PPE</v>
      </c>
      <c r="M21" s="85">
        <f>K21/'6.1, 6.2'!D5</f>
        <v>0</v>
      </c>
      <c r="N21" s="78"/>
      <c r="O21" s="68"/>
    </row>
    <row r="22" spans="1:15">
      <c r="A22" s="572" t="s">
        <v>53</v>
      </c>
      <c r="B22" s="574">
        <f>SUM(B23,D23,F23)</f>
        <v>781991.07907967072</v>
      </c>
      <c r="C22" s="574"/>
      <c r="D22" s="574"/>
      <c r="E22" s="574"/>
      <c r="F22" s="574"/>
      <c r="G22" s="574"/>
      <c r="H22" s="78" t="str">
        <f>A27</f>
        <v>MOO</v>
      </c>
      <c r="I22" s="86">
        <f>(B27+D27+F27)/'6.1, 6.2'!E25</f>
        <v>5.2336414179961772E-2</v>
      </c>
      <c r="J22" s="87" t="str">
        <f t="shared" si="1"/>
        <v>PSE</v>
      </c>
      <c r="K22" s="76">
        <f t="shared" si="0"/>
        <v>81194.791000000012</v>
      </c>
      <c r="L22" s="87" t="str">
        <f t="shared" si="2"/>
        <v>PSE</v>
      </c>
      <c r="M22" s="85">
        <f>K22/'6.1, 6.2'!E5</f>
        <v>8.0946481112522395E-2</v>
      </c>
      <c r="N22" s="78"/>
      <c r="O22" s="68"/>
    </row>
    <row r="23" spans="1:15">
      <c r="A23" s="573"/>
      <c r="B23" s="319">
        <f>SUM(B24:B27)</f>
        <v>247601.64428684989</v>
      </c>
      <c r="C23" s="364">
        <v>5.8438567155696286E-2</v>
      </c>
      <c r="D23" s="319">
        <f>SUM(D24:D27)</f>
        <v>268414.34802623477</v>
      </c>
      <c r="E23" s="364">
        <v>5.8480313284200898E-2</v>
      </c>
      <c r="F23" s="319">
        <f>SUM(F24:F27)</f>
        <v>265975.08676658606</v>
      </c>
      <c r="G23" s="364">
        <v>5.6226096997010068E-2</v>
      </c>
      <c r="H23" s="68"/>
      <c r="I23" s="68"/>
      <c r="J23" s="87" t="str">
        <f t="shared" si="1"/>
        <v>VE</v>
      </c>
      <c r="K23" s="76">
        <f t="shared" si="0"/>
        <v>7906.2100000000037</v>
      </c>
      <c r="L23" s="87" t="str">
        <f t="shared" si="2"/>
        <v>VE</v>
      </c>
      <c r="M23" s="85">
        <f>K23/'6.1, 6.2'!F5</f>
        <v>1.3197389719128236E-2</v>
      </c>
      <c r="N23" s="78"/>
      <c r="O23" s="68"/>
    </row>
    <row r="24" spans="1:15">
      <c r="A24" s="18" t="s">
        <v>8</v>
      </c>
      <c r="B24" s="23">
        <v>30204.222000000002</v>
      </c>
      <c r="C24" s="353">
        <v>4.9856275453507744E-2</v>
      </c>
      <c r="D24" s="23">
        <v>29935.041000000001</v>
      </c>
      <c r="E24" s="353">
        <v>5.1890398877300972E-2</v>
      </c>
      <c r="F24" s="23">
        <v>24797.712</v>
      </c>
      <c r="G24" s="353">
        <v>4.7900054916878265E-2</v>
      </c>
      <c r="H24" s="68"/>
      <c r="I24" s="68"/>
      <c r="J24" s="87" t="str">
        <f t="shared" si="1"/>
        <v>PVE</v>
      </c>
      <c r="K24" s="76">
        <f t="shared" si="0"/>
        <v>183161.19</v>
      </c>
      <c r="L24" s="87" t="str">
        <f t="shared" si="2"/>
        <v>PVE</v>
      </c>
      <c r="M24" s="85">
        <f>K24/'6.1, 6.2'!G5</f>
        <v>0.59844091406387456</v>
      </c>
      <c r="N24" s="78"/>
      <c r="O24" s="86"/>
    </row>
    <row r="25" spans="1:15">
      <c r="A25" s="18" t="s">
        <v>9</v>
      </c>
      <c r="B25" s="23">
        <v>128519.478</v>
      </c>
      <c r="C25" s="353">
        <v>6.7367016532859231E-2</v>
      </c>
      <c r="D25" s="23">
        <v>128980.74800000001</v>
      </c>
      <c r="E25" s="353">
        <v>6.7568034526287693E-2</v>
      </c>
      <c r="F25" s="23">
        <v>111241.10800000001</v>
      </c>
      <c r="G25" s="353">
        <v>6.6011763192089373E-2</v>
      </c>
      <c r="H25" s="68"/>
      <c r="I25" s="68"/>
      <c r="J25" s="87" t="str">
        <f t="shared" si="1"/>
        <v>VTE</v>
      </c>
      <c r="K25" s="76">
        <f t="shared" si="0"/>
        <v>29153.258999999995</v>
      </c>
      <c r="L25" s="87" t="str">
        <f t="shared" si="2"/>
        <v>VTE</v>
      </c>
      <c r="M25" s="85">
        <f>K25/'6.1, 6.2'!H5</f>
        <v>0.12104634331413351</v>
      </c>
      <c r="N25" s="78"/>
      <c r="O25" s="86"/>
    </row>
    <row r="26" spans="1:15">
      <c r="A26" s="18" t="s">
        <v>132</v>
      </c>
      <c r="B26" s="23">
        <v>31128.860189113868</v>
      </c>
      <c r="C26" s="353">
        <v>5.1321540255209366E-2</v>
      </c>
      <c r="D26" s="23">
        <v>35964.487843983581</v>
      </c>
      <c r="E26" s="74">
        <v>5.0826879211981237E-2</v>
      </c>
      <c r="F26" s="23">
        <v>35846.484595078982</v>
      </c>
      <c r="G26" s="74">
        <v>4.8795247754067544E-2</v>
      </c>
      <c r="H26" s="68"/>
      <c r="I26" s="68"/>
      <c r="J26" s="87" t="str">
        <f t="shared" si="1"/>
        <v>FVE</v>
      </c>
      <c r="K26" s="76">
        <f t="shared" si="0"/>
        <v>14339.635000000009</v>
      </c>
      <c r="L26" s="87" t="str">
        <f t="shared" si="2"/>
        <v>FVE</v>
      </c>
      <c r="M26" s="85">
        <f>K26/'6.1, 6.2'!I5</f>
        <v>5.5118320251572893E-2</v>
      </c>
      <c r="N26" s="78"/>
      <c r="O26" s="86"/>
    </row>
    <row r="27" spans="1:15">
      <c r="A27" s="430" t="s">
        <v>130</v>
      </c>
      <c r="B27" s="243">
        <v>57749.084097735999</v>
      </c>
      <c r="C27" s="354">
        <v>5.1707861104815699E-2</v>
      </c>
      <c r="D27" s="243">
        <v>73534.071182251195</v>
      </c>
      <c r="E27" s="355">
        <v>5.2658072231942764E-2</v>
      </c>
      <c r="F27" s="243">
        <v>94089.78217150709</v>
      </c>
      <c r="G27" s="355">
        <v>5.2477416786404052E-2</v>
      </c>
      <c r="H27" s="68"/>
      <c r="I27" s="68"/>
      <c r="J27" s="68"/>
      <c r="K27" s="68"/>
      <c r="L27" s="68"/>
      <c r="M27" s="68"/>
      <c r="N27" s="78"/>
      <c r="O27" s="86"/>
    </row>
    <row r="28" spans="1:15">
      <c r="A28" s="590"/>
      <c r="B28" s="590"/>
      <c r="C28" s="590"/>
      <c r="D28" s="590"/>
      <c r="E28" s="590"/>
      <c r="F28" s="48"/>
      <c r="G28" s="77" t="s">
        <v>299</v>
      </c>
      <c r="H28" s="68"/>
      <c r="I28" s="68"/>
      <c r="J28" s="68"/>
      <c r="K28" s="68"/>
      <c r="L28" s="68"/>
      <c r="M28" s="68"/>
      <c r="N28" s="68"/>
      <c r="O28" s="68"/>
    </row>
    <row r="29" spans="1:15">
      <c r="A29" s="591"/>
      <c r="B29" s="591"/>
      <c r="C29" s="591"/>
      <c r="D29" s="591"/>
      <c r="E29" s="591"/>
      <c r="F29" s="48"/>
      <c r="G29" s="69"/>
      <c r="H29" s="68"/>
      <c r="I29" s="68"/>
      <c r="J29" s="68"/>
      <c r="K29" s="68"/>
      <c r="L29" s="68"/>
      <c r="M29" s="68"/>
      <c r="N29" s="68"/>
      <c r="O29" s="68"/>
    </row>
    <row r="30" spans="1:15">
      <c r="J30" s="87"/>
      <c r="K30" s="87" t="str">
        <f>H5</f>
        <v>Říjen</v>
      </c>
      <c r="L30" s="87" t="str">
        <f>J5</f>
        <v>Listopad</v>
      </c>
      <c r="M30" s="87" t="str">
        <f>L5</f>
        <v>Prosinec</v>
      </c>
    </row>
    <row r="31" spans="1:15">
      <c r="H31" s="87" t="str">
        <f t="shared" ref="H31:H38" si="3">A9</f>
        <v>JE</v>
      </c>
      <c r="I31" s="88">
        <f t="shared" ref="I31:I38" si="4">G9</f>
        <v>0</v>
      </c>
      <c r="J31" s="87" t="str">
        <f t="shared" ref="J31:J38" si="5">A9</f>
        <v>JE</v>
      </c>
      <c r="K31" s="70">
        <f t="shared" ref="K31:K38" si="6">H9</f>
        <v>0</v>
      </c>
      <c r="L31" s="70">
        <f t="shared" ref="L31:L38" si="7">J9</f>
        <v>0</v>
      </c>
      <c r="M31" s="70">
        <f t="shared" ref="M31:M38" si="8">L9</f>
        <v>0</v>
      </c>
    </row>
    <row r="32" spans="1:15">
      <c r="H32" s="87" t="str">
        <f t="shared" si="3"/>
        <v>PE</v>
      </c>
      <c r="I32" s="88">
        <f t="shared" si="4"/>
        <v>1.0602651766163764E-2</v>
      </c>
      <c r="J32" s="87" t="str">
        <f t="shared" si="5"/>
        <v>PE</v>
      </c>
      <c r="K32" s="70">
        <f t="shared" si="6"/>
        <v>17372.013000000003</v>
      </c>
      <c r="L32" s="70">
        <f t="shared" si="7"/>
        <v>21432.613000000001</v>
      </c>
      <c r="M32" s="70">
        <f t="shared" si="8"/>
        <v>19418.531999999999</v>
      </c>
    </row>
    <row r="33" spans="8:13" ht="12.75" customHeight="1">
      <c r="H33" s="87" t="str">
        <f t="shared" si="3"/>
        <v>PPE</v>
      </c>
      <c r="I33" s="88">
        <f t="shared" si="4"/>
        <v>0</v>
      </c>
      <c r="J33" s="87" t="str">
        <f t="shared" si="5"/>
        <v>PPE</v>
      </c>
      <c r="K33" s="70">
        <f t="shared" si="6"/>
        <v>0</v>
      </c>
      <c r="L33" s="70">
        <f t="shared" si="7"/>
        <v>0</v>
      </c>
      <c r="M33" s="70">
        <f t="shared" si="8"/>
        <v>0</v>
      </c>
    </row>
    <row r="34" spans="8:13">
      <c r="H34" s="87" t="str">
        <f t="shared" si="3"/>
        <v>PSE</v>
      </c>
      <c r="I34" s="88">
        <f t="shared" si="4"/>
        <v>0.11738762317445614</v>
      </c>
      <c r="J34" s="87" t="str">
        <f t="shared" si="5"/>
        <v>PSE</v>
      </c>
      <c r="K34" s="70">
        <f t="shared" si="6"/>
        <v>24296.088000000007</v>
      </c>
      <c r="L34" s="70">
        <f t="shared" si="7"/>
        <v>27369.04099999999</v>
      </c>
      <c r="M34" s="70">
        <f t="shared" si="8"/>
        <v>29529.662000000015</v>
      </c>
    </row>
    <row r="35" spans="8:13" ht="13.5" customHeight="1">
      <c r="H35" s="87" t="str">
        <f t="shared" si="3"/>
        <v>VE</v>
      </c>
      <c r="I35" s="88">
        <f t="shared" si="4"/>
        <v>1.0839686507548182E-2</v>
      </c>
      <c r="J35" s="87" t="str">
        <f t="shared" si="5"/>
        <v>VE</v>
      </c>
      <c r="K35" s="70">
        <f t="shared" si="6"/>
        <v>1057.7600000000002</v>
      </c>
      <c r="L35" s="70">
        <f t="shared" si="7"/>
        <v>3153.6600000000026</v>
      </c>
      <c r="M35" s="70">
        <f t="shared" si="8"/>
        <v>3694.7900000000009</v>
      </c>
    </row>
    <row r="36" spans="8:13" ht="12.75" customHeight="1">
      <c r="H36" s="87" t="str">
        <f t="shared" si="3"/>
        <v>PVE</v>
      </c>
      <c r="I36" s="88">
        <f t="shared" si="4"/>
        <v>0.55484421681604779</v>
      </c>
      <c r="J36" s="87" t="str">
        <f t="shared" si="5"/>
        <v>PVE</v>
      </c>
      <c r="K36" s="70">
        <f t="shared" si="6"/>
        <v>66945.5</v>
      </c>
      <c r="L36" s="70">
        <f t="shared" si="7"/>
        <v>59587.89</v>
      </c>
      <c r="M36" s="70">
        <f t="shared" si="8"/>
        <v>56627.8</v>
      </c>
    </row>
    <row r="37" spans="8:13" ht="12.75" customHeight="1">
      <c r="H37" s="87" t="str">
        <f t="shared" si="3"/>
        <v>VTE</v>
      </c>
      <c r="I37" s="88">
        <f t="shared" si="4"/>
        <v>0.13411548368958148</v>
      </c>
      <c r="J37" s="87" t="str">
        <f t="shared" si="5"/>
        <v>VTE</v>
      </c>
      <c r="K37" s="70">
        <f t="shared" si="6"/>
        <v>8205.9409999999989</v>
      </c>
      <c r="L37" s="70">
        <f t="shared" si="7"/>
        <v>10077.401999999998</v>
      </c>
      <c r="M37" s="70">
        <f t="shared" si="8"/>
        <v>10869.915999999997</v>
      </c>
    </row>
    <row r="38" spans="8:13" ht="12.75" customHeight="1">
      <c r="H38" s="87" t="str">
        <f t="shared" si="3"/>
        <v>FVE</v>
      </c>
      <c r="I38" s="88">
        <f t="shared" si="4"/>
        <v>5.3902787886711975E-2</v>
      </c>
      <c r="J38" s="87" t="str">
        <f t="shared" si="5"/>
        <v>FVE</v>
      </c>
      <c r="K38" s="70">
        <f t="shared" si="6"/>
        <v>8828.9290000000146</v>
      </c>
      <c r="L38" s="70">
        <f t="shared" si="7"/>
        <v>3682.3479999999963</v>
      </c>
      <c r="M38" s="70">
        <f t="shared" si="8"/>
        <v>1828.3579999999986</v>
      </c>
    </row>
    <row r="39" spans="8:13" ht="12.75" customHeight="1"/>
  </sheetData>
  <mergeCells count="21">
    <mergeCell ref="A28:E29"/>
    <mergeCell ref="B3:G3"/>
    <mergeCell ref="H3:M3"/>
    <mergeCell ref="B4:G4"/>
    <mergeCell ref="H4:M4"/>
    <mergeCell ref="B5:C5"/>
    <mergeCell ref="D5:E5"/>
    <mergeCell ref="F5:G5"/>
    <mergeCell ref="H5:I5"/>
    <mergeCell ref="J5:K5"/>
    <mergeCell ref="L5:M5"/>
    <mergeCell ref="A22:A23"/>
    <mergeCell ref="B22:G22"/>
    <mergeCell ref="A7:A8"/>
    <mergeCell ref="B7:G7"/>
    <mergeCell ref="H7:M7"/>
    <mergeCell ref="B18:G18"/>
    <mergeCell ref="B19:G19"/>
    <mergeCell ref="B20:C20"/>
    <mergeCell ref="D20:E20"/>
    <mergeCell ref="F20:G20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List26"/>
  <dimension ref="A1:U38"/>
  <sheetViews>
    <sheetView showGridLines="0" zoomScaleNormal="100" zoomScaleSheetLayoutView="100" workbookViewId="0"/>
  </sheetViews>
  <sheetFormatPr defaultColWidth="9.140625" defaultRowHeight="12"/>
  <cols>
    <col min="1" max="1" width="9.42578125" style="9" customWidth="1"/>
    <col min="2" max="2" width="13.42578125" style="9" customWidth="1"/>
    <col min="3" max="3" width="9" style="9" customWidth="1"/>
    <col min="4" max="4" width="13.42578125" style="9" customWidth="1"/>
    <col min="5" max="5" width="9" style="9" customWidth="1"/>
    <col min="6" max="6" width="13.42578125" style="9" customWidth="1"/>
    <col min="7" max="7" width="9" style="9" customWidth="1"/>
    <col min="8" max="8" width="13.42578125" style="9" customWidth="1"/>
    <col min="9" max="9" width="9" style="9" customWidth="1"/>
    <col min="10" max="10" width="13.42578125" style="9" customWidth="1"/>
    <col min="11" max="11" width="9" style="9" customWidth="1"/>
    <col min="12" max="12" width="13.42578125" style="9" customWidth="1"/>
    <col min="13" max="13" width="9" style="9" customWidth="1"/>
    <col min="14" max="26" width="9.140625" style="9" customWidth="1"/>
    <col min="27" max="16384" width="9.140625" style="9"/>
  </cols>
  <sheetData>
    <row r="1" spans="1:21" ht="18">
      <c r="A1" s="232" t="s">
        <v>400</v>
      </c>
      <c r="M1" s="349" t="str">
        <f>'3.1'!N1</f>
        <v>IV. čtvrtletí 2023</v>
      </c>
      <c r="N1" s="68"/>
      <c r="O1" s="68"/>
    </row>
    <row r="2" spans="1:21" ht="6" customHeight="1">
      <c r="A2" s="351"/>
      <c r="B2" s="68"/>
      <c r="C2" s="68"/>
      <c r="D2" s="68"/>
      <c r="E2" s="68"/>
      <c r="F2" s="68"/>
      <c r="G2" s="68"/>
      <c r="H2" s="68"/>
      <c r="I2" s="68"/>
      <c r="J2" s="68"/>
      <c r="K2" s="68"/>
      <c r="L2" s="68"/>
      <c r="M2" s="68"/>
      <c r="N2" s="68"/>
      <c r="O2" s="68"/>
    </row>
    <row r="3" spans="1:21">
      <c r="A3" s="436" t="str">
        <f>'3.1'!A4</f>
        <v>2023</v>
      </c>
      <c r="B3" s="577" t="s">
        <v>187</v>
      </c>
      <c r="C3" s="577"/>
      <c r="D3" s="577"/>
      <c r="E3" s="577"/>
      <c r="F3" s="577"/>
      <c r="G3" s="580"/>
      <c r="H3" s="584" t="s">
        <v>19</v>
      </c>
      <c r="I3" s="577"/>
      <c r="J3" s="577"/>
      <c r="K3" s="577"/>
      <c r="L3" s="577"/>
      <c r="M3" s="577"/>
      <c r="N3" s="24"/>
    </row>
    <row r="4" spans="1:21" ht="13.5" customHeight="1">
      <c r="A4" s="22"/>
      <c r="B4" s="586" t="s">
        <v>168</v>
      </c>
      <c r="C4" s="586"/>
      <c r="D4" s="586"/>
      <c r="E4" s="586"/>
      <c r="F4" s="586"/>
      <c r="G4" s="588"/>
      <c r="H4" s="585" t="s">
        <v>5</v>
      </c>
      <c r="I4" s="586"/>
      <c r="J4" s="586"/>
      <c r="K4" s="586"/>
      <c r="L4" s="586"/>
      <c r="M4" s="586"/>
      <c r="N4" s="72"/>
    </row>
    <row r="5" spans="1:21">
      <c r="A5" s="22"/>
      <c r="B5" s="579" t="s">
        <v>69</v>
      </c>
      <c r="C5" s="579"/>
      <c r="D5" s="579" t="s">
        <v>70</v>
      </c>
      <c r="E5" s="579"/>
      <c r="F5" s="579" t="s">
        <v>71</v>
      </c>
      <c r="G5" s="582"/>
      <c r="H5" s="583" t="s">
        <v>69</v>
      </c>
      <c r="I5" s="579"/>
      <c r="J5" s="579" t="s">
        <v>70</v>
      </c>
      <c r="K5" s="579"/>
      <c r="L5" s="579" t="s">
        <v>71</v>
      </c>
      <c r="M5" s="579"/>
      <c r="N5" s="84"/>
    </row>
    <row r="6" spans="1:21">
      <c r="A6" s="368"/>
      <c r="B6" s="365" t="s">
        <v>209</v>
      </c>
      <c r="C6" s="365" t="s">
        <v>208</v>
      </c>
      <c r="D6" s="365" t="s">
        <v>209</v>
      </c>
      <c r="E6" s="365" t="s">
        <v>208</v>
      </c>
      <c r="F6" s="365" t="s">
        <v>209</v>
      </c>
      <c r="G6" s="366" t="s">
        <v>208</v>
      </c>
      <c r="H6" s="358" t="s">
        <v>209</v>
      </c>
      <c r="I6" s="358" t="s">
        <v>208</v>
      </c>
      <c r="J6" s="358" t="s">
        <v>209</v>
      </c>
      <c r="K6" s="358" t="s">
        <v>208</v>
      </c>
      <c r="L6" s="358" t="s">
        <v>209</v>
      </c>
      <c r="M6" s="358" t="s">
        <v>208</v>
      </c>
      <c r="N6" s="84"/>
    </row>
    <row r="7" spans="1:21">
      <c r="A7" s="592" t="s">
        <v>53</v>
      </c>
      <c r="B7" s="587">
        <f>F8</f>
        <v>1516.9067399999997</v>
      </c>
      <c r="C7" s="574"/>
      <c r="D7" s="574"/>
      <c r="E7" s="574"/>
      <c r="F7" s="574"/>
      <c r="G7" s="589"/>
      <c r="H7" s="587">
        <f>SUM(H8,J8,L8)</f>
        <v>1253807.1400000001</v>
      </c>
      <c r="I7" s="574"/>
      <c r="J7" s="574"/>
      <c r="K7" s="574"/>
      <c r="L7" s="574"/>
      <c r="M7" s="574"/>
      <c r="N7" s="73"/>
    </row>
    <row r="8" spans="1:21">
      <c r="A8" s="593"/>
      <c r="B8" s="359">
        <f>SUM(B9:B16)</f>
        <v>1513.7912099999994</v>
      </c>
      <c r="C8" s="354">
        <v>7.2240166591429927E-2</v>
      </c>
      <c r="D8" s="319">
        <f>SUM(D9:D16)</f>
        <v>1518.0705499999997</v>
      </c>
      <c r="E8" s="354">
        <v>7.2387953444408432E-2</v>
      </c>
      <c r="F8" s="319">
        <f>SUM(F9:F16)</f>
        <v>1516.9067399999997</v>
      </c>
      <c r="G8" s="360">
        <v>7.2367663898662796E-2</v>
      </c>
      <c r="H8" s="319">
        <f>SUM(H9:H16)</f>
        <v>383686.83700000006</v>
      </c>
      <c r="I8" s="354">
        <v>5.6567287694142501E-2</v>
      </c>
      <c r="J8" s="319">
        <f>SUM(J9:J16)</f>
        <v>452955.20299999998</v>
      </c>
      <c r="K8" s="354">
        <v>6.5740349469570261E-2</v>
      </c>
      <c r="L8" s="319">
        <f>SUM(L9:L16)</f>
        <v>417165.1</v>
      </c>
      <c r="M8" s="354">
        <v>5.8710369086288704E-2</v>
      </c>
      <c r="N8" s="10"/>
    </row>
    <row r="9" spans="1:21">
      <c r="A9" s="56" t="s">
        <v>7</v>
      </c>
      <c r="B9" s="248">
        <v>0</v>
      </c>
      <c r="C9" s="353">
        <v>0</v>
      </c>
      <c r="D9" s="23">
        <v>0</v>
      </c>
      <c r="E9" s="353">
        <v>0</v>
      </c>
      <c r="F9" s="23">
        <v>0</v>
      </c>
      <c r="G9" s="361">
        <v>0</v>
      </c>
      <c r="H9" s="23">
        <v>0</v>
      </c>
      <c r="I9" s="353">
        <v>0</v>
      </c>
      <c r="J9" s="23">
        <v>0</v>
      </c>
      <c r="K9" s="353">
        <v>0</v>
      </c>
      <c r="L9" s="23">
        <v>0</v>
      </c>
      <c r="M9" s="353">
        <v>0</v>
      </c>
      <c r="N9" s="76"/>
      <c r="O9" s="85"/>
    </row>
    <row r="10" spans="1:21">
      <c r="A10" s="56" t="s">
        <v>20</v>
      </c>
      <c r="B10" s="248">
        <v>1293.7099999999998</v>
      </c>
      <c r="C10" s="353">
        <v>0.13658404435774582</v>
      </c>
      <c r="D10" s="23">
        <v>1293.7099999999998</v>
      </c>
      <c r="E10" s="353">
        <v>0.13657891105737988</v>
      </c>
      <c r="F10" s="23">
        <v>1293.7099999999998</v>
      </c>
      <c r="G10" s="361">
        <v>0.13657891105737988</v>
      </c>
      <c r="H10" s="23">
        <v>344564.46300000005</v>
      </c>
      <c r="I10" s="353">
        <v>0.10838613122454323</v>
      </c>
      <c r="J10" s="23">
        <v>413018.97200000001</v>
      </c>
      <c r="K10" s="353">
        <v>0.12357823318209783</v>
      </c>
      <c r="L10" s="23">
        <v>373019.20799999998</v>
      </c>
      <c r="M10" s="353">
        <v>0.11035547667900854</v>
      </c>
      <c r="N10" s="76"/>
      <c r="O10" s="85"/>
    </row>
    <row r="11" spans="1:21">
      <c r="A11" s="56" t="s">
        <v>21</v>
      </c>
      <c r="B11" s="248">
        <v>0</v>
      </c>
      <c r="C11" s="353">
        <v>0</v>
      </c>
      <c r="D11" s="23">
        <v>0</v>
      </c>
      <c r="E11" s="353">
        <v>0</v>
      </c>
      <c r="F11" s="23">
        <v>0</v>
      </c>
      <c r="G11" s="361">
        <v>0</v>
      </c>
      <c r="H11" s="23">
        <v>0</v>
      </c>
      <c r="I11" s="353">
        <v>0</v>
      </c>
      <c r="J11" s="23">
        <v>0</v>
      </c>
      <c r="K11" s="353">
        <v>0</v>
      </c>
      <c r="L11" s="23">
        <v>0</v>
      </c>
      <c r="M11" s="353">
        <v>0</v>
      </c>
      <c r="N11" s="76"/>
      <c r="O11" s="85"/>
    </row>
    <row r="12" spans="1:21">
      <c r="A12" s="56" t="s">
        <v>22</v>
      </c>
      <c r="B12" s="248">
        <v>67.580000000000027</v>
      </c>
      <c r="C12" s="353">
        <v>6.3814799216620879E-2</v>
      </c>
      <c r="D12" s="23">
        <v>67.708000000000027</v>
      </c>
      <c r="E12" s="353">
        <v>6.3807991737040298E-2</v>
      </c>
      <c r="F12" s="23">
        <v>67.208000000000013</v>
      </c>
      <c r="G12" s="361">
        <v>6.3295872037008538E-2</v>
      </c>
      <c r="H12" s="23">
        <v>28144.942999999999</v>
      </c>
      <c r="I12" s="353">
        <v>9.0442687371606753E-2</v>
      </c>
      <c r="J12" s="23">
        <v>29407.203000000005</v>
      </c>
      <c r="K12" s="353">
        <v>8.6187472181857017E-2</v>
      </c>
      <c r="L12" s="23">
        <v>30607.476000000002</v>
      </c>
      <c r="M12" s="353">
        <v>8.7281297229195906E-2</v>
      </c>
      <c r="N12" s="76"/>
      <c r="O12" s="85"/>
    </row>
    <row r="13" spans="1:21">
      <c r="A13" s="56" t="s">
        <v>43</v>
      </c>
      <c r="B13" s="248">
        <v>29.710000000000015</v>
      </c>
      <c r="C13" s="353">
        <v>2.6775999987166264E-2</v>
      </c>
      <c r="D13" s="23">
        <v>29.710000000000015</v>
      </c>
      <c r="E13" s="353">
        <v>2.6791513617176813E-2</v>
      </c>
      <c r="F13" s="23">
        <v>29.543000000000017</v>
      </c>
      <c r="G13" s="361">
        <v>2.6708572989956356E-2</v>
      </c>
      <c r="H13" s="23">
        <v>2564.8309999999988</v>
      </c>
      <c r="I13" s="353">
        <v>1.7496369383513646E-2</v>
      </c>
      <c r="J13" s="23">
        <v>5575.3180000000038</v>
      </c>
      <c r="K13" s="353">
        <v>2.9788166338233703E-2</v>
      </c>
      <c r="L13" s="23">
        <v>9625.1350000000039</v>
      </c>
      <c r="M13" s="353">
        <v>3.6277997095034445E-2</v>
      </c>
      <c r="N13" s="76"/>
      <c r="O13" s="85"/>
    </row>
    <row r="14" spans="1:21">
      <c r="A14" s="56" t="s">
        <v>44</v>
      </c>
      <c r="B14" s="248">
        <v>0</v>
      </c>
      <c r="C14" s="353">
        <v>0</v>
      </c>
      <c r="D14" s="23">
        <v>0</v>
      </c>
      <c r="E14" s="353">
        <v>0</v>
      </c>
      <c r="F14" s="23">
        <v>0</v>
      </c>
      <c r="G14" s="361">
        <v>0</v>
      </c>
      <c r="H14" s="23">
        <v>0</v>
      </c>
      <c r="I14" s="353">
        <v>0</v>
      </c>
      <c r="J14" s="23">
        <v>0</v>
      </c>
      <c r="K14" s="353">
        <v>0</v>
      </c>
      <c r="L14" s="23">
        <v>0</v>
      </c>
      <c r="M14" s="353">
        <v>0</v>
      </c>
      <c r="N14" s="76"/>
      <c r="O14" s="85"/>
      <c r="P14" s="56"/>
      <c r="Q14" s="71"/>
      <c r="R14" s="48"/>
      <c r="S14" s="48"/>
      <c r="T14" s="48"/>
      <c r="U14" s="48"/>
    </row>
    <row r="15" spans="1:21">
      <c r="A15" s="56" t="s">
        <v>45</v>
      </c>
      <c r="B15" s="248">
        <v>18.700399999999998</v>
      </c>
      <c r="C15" s="353">
        <v>5.539090032872461E-2</v>
      </c>
      <c r="D15" s="23">
        <v>22.9604</v>
      </c>
      <c r="E15" s="74">
        <v>6.6809866970370779E-2</v>
      </c>
      <c r="F15" s="23">
        <v>22.9604</v>
      </c>
      <c r="G15" s="362">
        <v>6.7102749002097783E-2</v>
      </c>
      <c r="H15" s="23">
        <v>1486.6309999999999</v>
      </c>
      <c r="I15" s="353">
        <v>2.1900957584890662E-2</v>
      </c>
      <c r="J15" s="23">
        <v>2318.2400000000002</v>
      </c>
      <c r="K15" s="74">
        <v>2.9039434011630363E-2</v>
      </c>
      <c r="L15" s="23">
        <v>2370.0189999999993</v>
      </c>
      <c r="M15" s="74">
        <v>2.5447600921423393E-2</v>
      </c>
      <c r="N15" s="76"/>
      <c r="O15" s="85"/>
      <c r="P15" s="56"/>
      <c r="Q15" s="71"/>
      <c r="R15" s="48"/>
      <c r="S15" s="48"/>
      <c r="T15" s="48"/>
      <c r="U15" s="48"/>
    </row>
    <row r="16" spans="1:21">
      <c r="A16" s="277" t="s">
        <v>46</v>
      </c>
      <c r="B16" s="249">
        <v>104.09080999999976</v>
      </c>
      <c r="C16" s="354">
        <v>4.837165158688627E-2</v>
      </c>
      <c r="D16" s="243">
        <v>103.98214999999972</v>
      </c>
      <c r="E16" s="355">
        <v>4.8132316121053488E-2</v>
      </c>
      <c r="F16" s="243">
        <v>103.48533999999975</v>
      </c>
      <c r="G16" s="363">
        <v>4.8048678023794929E-2</v>
      </c>
      <c r="H16" s="243">
        <v>6925.9689999999937</v>
      </c>
      <c r="I16" s="354">
        <v>4.4489948814168269E-2</v>
      </c>
      <c r="J16" s="243">
        <v>2635.4700000000003</v>
      </c>
      <c r="K16" s="355">
        <v>3.8859295722650913E-2</v>
      </c>
      <c r="L16" s="243">
        <v>1543.2619999999965</v>
      </c>
      <c r="M16" s="355">
        <v>4.2090641522391489E-2</v>
      </c>
      <c r="N16" s="76"/>
      <c r="O16" s="85"/>
      <c r="P16" s="56"/>
      <c r="Q16" s="71"/>
      <c r="R16" s="48"/>
      <c r="S16" s="48"/>
      <c r="T16" s="48"/>
      <c r="U16" s="48"/>
    </row>
    <row r="17" spans="1:20">
      <c r="A17" s="215"/>
      <c r="B17" s="68"/>
      <c r="C17" s="68"/>
      <c r="D17" s="68"/>
      <c r="E17" s="68"/>
      <c r="F17" s="68"/>
      <c r="G17" s="68"/>
      <c r="H17" s="68"/>
      <c r="I17" s="68"/>
      <c r="J17" s="68"/>
      <c r="K17" s="68"/>
      <c r="L17" s="69"/>
      <c r="M17" s="77" t="s">
        <v>298</v>
      </c>
      <c r="N17" s="77"/>
      <c r="O17" s="69"/>
    </row>
    <row r="18" spans="1:20">
      <c r="A18" s="436" t="str">
        <f>'3.1'!A4</f>
        <v>2023</v>
      </c>
      <c r="B18" s="577" t="s">
        <v>232</v>
      </c>
      <c r="C18" s="577"/>
      <c r="D18" s="577"/>
      <c r="E18" s="577"/>
      <c r="F18" s="577"/>
      <c r="G18" s="577"/>
      <c r="H18" s="68"/>
      <c r="I18" s="68"/>
      <c r="J18" s="68"/>
      <c r="K18" s="68"/>
      <c r="L18" s="68"/>
      <c r="M18" s="68"/>
      <c r="N18" s="78"/>
      <c r="O18" s="68"/>
      <c r="P18" s="89"/>
      <c r="Q18" s="71"/>
      <c r="R18" s="23"/>
      <c r="S18" s="23"/>
      <c r="T18" s="23"/>
    </row>
    <row r="19" spans="1:20">
      <c r="A19" s="356"/>
      <c r="B19" s="578" t="s">
        <v>5</v>
      </c>
      <c r="C19" s="578"/>
      <c r="D19" s="578"/>
      <c r="E19" s="578"/>
      <c r="F19" s="578"/>
      <c r="G19" s="578"/>
      <c r="H19" s="78" t="str">
        <f>A24</f>
        <v>VO z vvn</v>
      </c>
      <c r="I19" s="86">
        <f>(B24+D24+F24)/'6.1, 6.2'!B25</f>
        <v>3.4956134011445768E-2</v>
      </c>
      <c r="J19" s="87" t="str">
        <f>A9</f>
        <v>JE</v>
      </c>
      <c r="K19" s="76">
        <f t="shared" ref="K19:K26" si="0">H9+J9+L9</f>
        <v>0</v>
      </c>
      <c r="L19" s="87" t="str">
        <f>A9</f>
        <v>JE</v>
      </c>
      <c r="M19" s="85">
        <f>K19/'6.1, 6.2'!B5</f>
        <v>0</v>
      </c>
      <c r="N19" s="78"/>
      <c r="O19" s="68"/>
      <c r="P19" s="89"/>
      <c r="Q19" s="71"/>
      <c r="R19" s="23"/>
      <c r="S19" s="23"/>
      <c r="T19" s="23"/>
    </row>
    <row r="20" spans="1:20">
      <c r="A20" s="352"/>
      <c r="B20" s="579" t="s">
        <v>69</v>
      </c>
      <c r="C20" s="579"/>
      <c r="D20" s="579" t="s">
        <v>70</v>
      </c>
      <c r="E20" s="579"/>
      <c r="F20" s="579" t="s">
        <v>71</v>
      </c>
      <c r="G20" s="579"/>
      <c r="H20" s="78" t="str">
        <f>A25</f>
        <v>VO z vn</v>
      </c>
      <c r="I20" s="86">
        <f>(B25+D25+F25)/'6.1, 6.2'!C25</f>
        <v>4.2271486202080912E-2</v>
      </c>
      <c r="J20" s="87" t="str">
        <f t="shared" ref="J20:J26" si="1">A10</f>
        <v>PE</v>
      </c>
      <c r="K20" s="76">
        <f t="shared" si="0"/>
        <v>1130602.6430000002</v>
      </c>
      <c r="L20" s="87" t="str">
        <f t="shared" ref="L20:L26" si="2">A10</f>
        <v>PE</v>
      </c>
      <c r="M20" s="85">
        <f>K20/'6.1, 6.2'!C5</f>
        <v>0.11418646172396728</v>
      </c>
      <c r="N20" s="78"/>
      <c r="O20" s="68"/>
      <c r="P20" s="89"/>
      <c r="Q20" s="71"/>
      <c r="R20" s="75"/>
      <c r="S20" s="75"/>
      <c r="T20" s="75"/>
    </row>
    <row r="21" spans="1:20">
      <c r="A21" s="352"/>
      <c r="B21" s="367" t="s">
        <v>209</v>
      </c>
      <c r="C21" s="367" t="s">
        <v>208</v>
      </c>
      <c r="D21" s="367" t="s">
        <v>209</v>
      </c>
      <c r="E21" s="367" t="s">
        <v>208</v>
      </c>
      <c r="F21" s="367" t="s">
        <v>209</v>
      </c>
      <c r="G21" s="367" t="s">
        <v>208</v>
      </c>
      <c r="H21" s="78" t="str">
        <f>A26</f>
        <v>MOP</v>
      </c>
      <c r="I21" s="86">
        <f>(B26+D26+F26)/'6.1, 6.2'!D25</f>
        <v>4.8832675298556213E-2</v>
      </c>
      <c r="J21" s="87" t="str">
        <f t="shared" si="1"/>
        <v>PPE</v>
      </c>
      <c r="K21" s="76">
        <f t="shared" si="0"/>
        <v>0</v>
      </c>
      <c r="L21" s="87" t="str">
        <f t="shared" si="2"/>
        <v>PPE</v>
      </c>
      <c r="M21" s="85">
        <f>K21/'6.1, 6.2'!D5</f>
        <v>0</v>
      </c>
      <c r="N21" s="78"/>
      <c r="O21" s="68"/>
      <c r="P21" s="89"/>
      <c r="Q21" s="71"/>
      <c r="R21" s="23"/>
      <c r="S21" s="23"/>
      <c r="T21" s="23"/>
    </row>
    <row r="22" spans="1:20">
      <c r="A22" s="572" t="s">
        <v>53</v>
      </c>
      <c r="B22" s="574">
        <f>SUM(B23,D23,F23)</f>
        <v>595576.49600000004</v>
      </c>
      <c r="C22" s="574"/>
      <c r="D22" s="574"/>
      <c r="E22" s="574"/>
      <c r="F22" s="574"/>
      <c r="G22" s="574"/>
      <c r="H22" s="78" t="str">
        <f>A27</f>
        <v>MOO</v>
      </c>
      <c r="I22" s="86">
        <f>(B27+D27+F27)/'6.1, 6.2'!E25</f>
        <v>4.7261634546208957E-2</v>
      </c>
      <c r="J22" s="87" t="str">
        <f t="shared" si="1"/>
        <v>PSE</v>
      </c>
      <c r="K22" s="76">
        <f t="shared" si="0"/>
        <v>88159.622000000003</v>
      </c>
      <c r="L22" s="87" t="str">
        <f t="shared" si="2"/>
        <v>PSE</v>
      </c>
      <c r="M22" s="85">
        <f>K22/'6.1, 6.2'!E5</f>
        <v>8.7890012268276085E-2</v>
      </c>
      <c r="N22" s="78"/>
      <c r="O22" s="68"/>
      <c r="P22" s="89"/>
      <c r="Q22" s="71"/>
      <c r="R22" s="23"/>
      <c r="S22" s="23"/>
      <c r="T22" s="23"/>
    </row>
    <row r="23" spans="1:20">
      <c r="A23" s="573"/>
      <c r="B23" s="319">
        <f>SUM(B24:B27)</f>
        <v>183823.96799999999</v>
      </c>
      <c r="C23" s="364">
        <v>4.3385856058166306E-2</v>
      </c>
      <c r="D23" s="319">
        <f>SUM(D24:D27)</f>
        <v>202497.788</v>
      </c>
      <c r="E23" s="364">
        <v>4.411885641985222E-2</v>
      </c>
      <c r="F23" s="319">
        <f>SUM(F24:F27)</f>
        <v>209254.74</v>
      </c>
      <c r="G23" s="364">
        <v>4.4235636695738115E-2</v>
      </c>
      <c r="H23" s="68"/>
      <c r="I23" s="68"/>
      <c r="J23" s="87" t="str">
        <f t="shared" si="1"/>
        <v>VE</v>
      </c>
      <c r="K23" s="76">
        <f t="shared" si="0"/>
        <v>17765.284000000007</v>
      </c>
      <c r="L23" s="87" t="str">
        <f t="shared" si="2"/>
        <v>VE</v>
      </c>
      <c r="M23" s="85">
        <f>K23/'6.1, 6.2'!F5</f>
        <v>2.9654584993188057E-2</v>
      </c>
      <c r="N23" s="78"/>
      <c r="O23" s="68"/>
      <c r="P23" s="89"/>
      <c r="Q23" s="71"/>
      <c r="R23" s="74"/>
      <c r="S23" s="75"/>
      <c r="T23" s="75"/>
    </row>
    <row r="24" spans="1:20">
      <c r="A24" s="18" t="s">
        <v>8</v>
      </c>
      <c r="B24" s="23">
        <v>22237.841</v>
      </c>
      <c r="C24" s="353">
        <v>3.6706654003116124E-2</v>
      </c>
      <c r="D24" s="23">
        <v>19101.733</v>
      </c>
      <c r="E24" s="353">
        <v>3.3111581327638834E-2</v>
      </c>
      <c r="F24" s="23">
        <v>18100.276999999998</v>
      </c>
      <c r="G24" s="353">
        <v>3.4963074912343066E-2</v>
      </c>
      <c r="H24" s="68"/>
      <c r="I24" s="68"/>
      <c r="J24" s="87" t="str">
        <f t="shared" si="1"/>
        <v>PVE</v>
      </c>
      <c r="K24" s="76">
        <f t="shared" si="0"/>
        <v>0</v>
      </c>
      <c r="L24" s="87" t="str">
        <f t="shared" si="2"/>
        <v>PVE</v>
      </c>
      <c r="M24" s="85">
        <f>K24/'6.1, 6.2'!G5</f>
        <v>0</v>
      </c>
      <c r="N24" s="78"/>
      <c r="O24" s="86"/>
      <c r="T24" s="69"/>
    </row>
    <row r="25" spans="1:20">
      <c r="A25" s="18" t="s">
        <v>9</v>
      </c>
      <c r="B25" s="23">
        <v>80526.95</v>
      </c>
      <c r="C25" s="353">
        <v>4.2210413988693046E-2</v>
      </c>
      <c r="D25" s="23">
        <v>81928.941000000006</v>
      </c>
      <c r="E25" s="353">
        <v>4.2919409291921513E-2</v>
      </c>
      <c r="F25" s="23">
        <v>70114.370999999999</v>
      </c>
      <c r="G25" s="353">
        <v>4.1606680641964648E-2</v>
      </c>
      <c r="H25" s="68"/>
      <c r="I25" s="68"/>
      <c r="J25" s="87" t="str">
        <f t="shared" si="1"/>
        <v>VTE</v>
      </c>
      <c r="K25" s="76">
        <f t="shared" si="0"/>
        <v>6174.8899999999994</v>
      </c>
      <c r="L25" s="87" t="str">
        <f t="shared" si="2"/>
        <v>VTE</v>
      </c>
      <c r="M25" s="85">
        <f>K25/'6.1, 6.2'!H5</f>
        <v>2.5638569426046327E-2</v>
      </c>
      <c r="N25" s="78"/>
      <c r="O25" s="86"/>
    </row>
    <row r="26" spans="1:20">
      <c r="A26" s="18" t="s">
        <v>132</v>
      </c>
      <c r="B26" s="23">
        <v>29676.370999999999</v>
      </c>
      <c r="C26" s="353">
        <v>4.8926849863833173E-2</v>
      </c>
      <c r="D26" s="23">
        <v>34147.637999999999</v>
      </c>
      <c r="E26" s="74">
        <v>4.8259212797070544E-2</v>
      </c>
      <c r="F26" s="23">
        <v>36222.633999999998</v>
      </c>
      <c r="G26" s="74">
        <v>4.9307272952995577E-2</v>
      </c>
      <c r="H26" s="68"/>
      <c r="I26" s="68"/>
      <c r="J26" s="87" t="str">
        <f t="shared" si="1"/>
        <v>FVE</v>
      </c>
      <c r="K26" s="76">
        <f t="shared" si="0"/>
        <v>11104.700999999992</v>
      </c>
      <c r="L26" s="87" t="str">
        <f t="shared" si="2"/>
        <v>FVE</v>
      </c>
      <c r="M26" s="85">
        <f>K26/'6.1, 6.2'!I5</f>
        <v>4.2683964132696608E-2</v>
      </c>
      <c r="N26" s="78"/>
      <c r="O26" s="86"/>
    </row>
    <row r="27" spans="1:20">
      <c r="A27" s="430" t="s">
        <v>130</v>
      </c>
      <c r="B27" s="243">
        <v>51382.805999999997</v>
      </c>
      <c r="C27" s="354">
        <v>4.6007569424427484E-2</v>
      </c>
      <c r="D27" s="243">
        <v>67319.475999999995</v>
      </c>
      <c r="E27" s="355">
        <v>4.8207773251648378E-2</v>
      </c>
      <c r="F27" s="243">
        <v>84817.457999999999</v>
      </c>
      <c r="G27" s="355">
        <v>4.7305892218094676E-2</v>
      </c>
      <c r="H27" s="68"/>
      <c r="I27" s="68"/>
      <c r="J27" s="68"/>
      <c r="K27" s="68"/>
      <c r="L27" s="68"/>
      <c r="M27" s="68"/>
      <c r="N27" s="78"/>
      <c r="O27" s="86"/>
    </row>
    <row r="28" spans="1:20">
      <c r="A28" s="590"/>
      <c r="B28" s="590"/>
      <c r="C28" s="590"/>
      <c r="D28" s="590"/>
      <c r="E28" s="590"/>
      <c r="F28" s="48"/>
      <c r="G28" s="77" t="s">
        <v>299</v>
      </c>
      <c r="H28" s="68"/>
      <c r="I28" s="68"/>
      <c r="J28" s="68"/>
      <c r="K28" s="68"/>
      <c r="L28" s="68"/>
      <c r="M28" s="68"/>
    </row>
    <row r="29" spans="1:20">
      <c r="A29" s="591"/>
      <c r="B29" s="591"/>
      <c r="C29" s="591"/>
      <c r="D29" s="591"/>
      <c r="E29" s="591"/>
      <c r="F29" s="48"/>
      <c r="G29" s="69"/>
      <c r="H29" s="68"/>
      <c r="I29" s="68"/>
      <c r="J29" s="68"/>
      <c r="K29" s="68"/>
      <c r="L29" s="68"/>
      <c r="M29" s="68"/>
    </row>
    <row r="30" spans="1:20">
      <c r="J30" s="87"/>
      <c r="K30" s="87" t="str">
        <f>H5</f>
        <v>Říjen</v>
      </c>
      <c r="L30" s="87" t="str">
        <f>J5</f>
        <v>Listopad</v>
      </c>
      <c r="M30" s="87" t="str">
        <f>L5</f>
        <v>Prosinec</v>
      </c>
    </row>
    <row r="31" spans="1:20">
      <c r="H31" s="87" t="str">
        <f t="shared" ref="H31:H38" si="3">A9</f>
        <v>JE</v>
      </c>
      <c r="I31" s="88">
        <f t="shared" ref="I31:I38" si="4">G9</f>
        <v>0</v>
      </c>
      <c r="J31" s="87" t="str">
        <f t="shared" ref="J31:J38" si="5">A9</f>
        <v>JE</v>
      </c>
      <c r="K31" s="70">
        <f t="shared" ref="K31:K38" si="6">H9</f>
        <v>0</v>
      </c>
      <c r="L31" s="70">
        <f t="shared" ref="L31:L38" si="7">J9</f>
        <v>0</v>
      </c>
      <c r="M31" s="70">
        <f t="shared" ref="M31:M38" si="8">L9</f>
        <v>0</v>
      </c>
    </row>
    <row r="32" spans="1:20" ht="12.75" customHeight="1">
      <c r="H32" s="87" t="str">
        <f t="shared" si="3"/>
        <v>PE</v>
      </c>
      <c r="I32" s="88">
        <f t="shared" si="4"/>
        <v>0.13657891105737988</v>
      </c>
      <c r="J32" s="87" t="str">
        <f t="shared" si="5"/>
        <v>PE</v>
      </c>
      <c r="K32" s="70">
        <f t="shared" si="6"/>
        <v>344564.46300000005</v>
      </c>
      <c r="L32" s="70">
        <f t="shared" si="7"/>
        <v>413018.97200000001</v>
      </c>
      <c r="M32" s="70">
        <f t="shared" si="8"/>
        <v>373019.20799999998</v>
      </c>
    </row>
    <row r="33" spans="8:13">
      <c r="H33" s="87" t="str">
        <f t="shared" si="3"/>
        <v>PPE</v>
      </c>
      <c r="I33" s="88">
        <f t="shared" si="4"/>
        <v>0</v>
      </c>
      <c r="J33" s="87" t="str">
        <f t="shared" si="5"/>
        <v>PPE</v>
      </c>
      <c r="K33" s="70">
        <f t="shared" si="6"/>
        <v>0</v>
      </c>
      <c r="L33" s="70">
        <f t="shared" si="7"/>
        <v>0</v>
      </c>
      <c r="M33" s="70">
        <f t="shared" si="8"/>
        <v>0</v>
      </c>
    </row>
    <row r="34" spans="8:13" ht="13.5" customHeight="1">
      <c r="H34" s="87" t="str">
        <f t="shared" si="3"/>
        <v>PSE</v>
      </c>
      <c r="I34" s="88">
        <f t="shared" si="4"/>
        <v>6.3295872037008538E-2</v>
      </c>
      <c r="J34" s="87" t="str">
        <f t="shared" si="5"/>
        <v>PSE</v>
      </c>
      <c r="K34" s="70">
        <f t="shared" si="6"/>
        <v>28144.942999999999</v>
      </c>
      <c r="L34" s="70">
        <f t="shared" si="7"/>
        <v>29407.203000000005</v>
      </c>
      <c r="M34" s="70">
        <f t="shared" si="8"/>
        <v>30607.476000000002</v>
      </c>
    </row>
    <row r="35" spans="8:13" ht="12.75" customHeight="1">
      <c r="H35" s="87" t="str">
        <f t="shared" si="3"/>
        <v>VE</v>
      </c>
      <c r="I35" s="88">
        <f t="shared" si="4"/>
        <v>2.6708572989956356E-2</v>
      </c>
      <c r="J35" s="87" t="str">
        <f t="shared" si="5"/>
        <v>VE</v>
      </c>
      <c r="K35" s="70">
        <f t="shared" si="6"/>
        <v>2564.8309999999988</v>
      </c>
      <c r="L35" s="70">
        <f t="shared" si="7"/>
        <v>5575.3180000000038</v>
      </c>
      <c r="M35" s="70">
        <f t="shared" si="8"/>
        <v>9625.1350000000039</v>
      </c>
    </row>
    <row r="36" spans="8:13" ht="12.75" customHeight="1">
      <c r="H36" s="87" t="str">
        <f t="shared" si="3"/>
        <v>PVE</v>
      </c>
      <c r="I36" s="88">
        <f t="shared" si="4"/>
        <v>0</v>
      </c>
      <c r="J36" s="87" t="str">
        <f t="shared" si="5"/>
        <v>PVE</v>
      </c>
      <c r="K36" s="70">
        <f t="shared" si="6"/>
        <v>0</v>
      </c>
      <c r="L36" s="70">
        <f t="shared" si="7"/>
        <v>0</v>
      </c>
      <c r="M36" s="70">
        <f t="shared" si="8"/>
        <v>0</v>
      </c>
    </row>
    <row r="37" spans="8:13" ht="12.75" customHeight="1">
      <c r="H37" s="87" t="str">
        <f t="shared" si="3"/>
        <v>VTE</v>
      </c>
      <c r="I37" s="88">
        <f t="shared" si="4"/>
        <v>6.7102749002097783E-2</v>
      </c>
      <c r="J37" s="87" t="str">
        <f t="shared" si="5"/>
        <v>VTE</v>
      </c>
      <c r="K37" s="70">
        <f t="shared" si="6"/>
        <v>1486.6309999999999</v>
      </c>
      <c r="L37" s="70">
        <f t="shared" si="7"/>
        <v>2318.2400000000002</v>
      </c>
      <c r="M37" s="70">
        <f t="shared" si="8"/>
        <v>2370.0189999999993</v>
      </c>
    </row>
    <row r="38" spans="8:13" ht="12.75" customHeight="1">
      <c r="H38" s="87" t="str">
        <f t="shared" si="3"/>
        <v>FVE</v>
      </c>
      <c r="I38" s="88">
        <f t="shared" si="4"/>
        <v>4.8048678023794929E-2</v>
      </c>
      <c r="J38" s="87" t="str">
        <f t="shared" si="5"/>
        <v>FVE</v>
      </c>
      <c r="K38" s="70">
        <f t="shared" si="6"/>
        <v>6925.9689999999937</v>
      </c>
      <c r="L38" s="70">
        <f t="shared" si="7"/>
        <v>2635.4700000000003</v>
      </c>
      <c r="M38" s="70">
        <f t="shared" si="8"/>
        <v>1543.2619999999965</v>
      </c>
    </row>
  </sheetData>
  <mergeCells count="21">
    <mergeCell ref="A28:E29"/>
    <mergeCell ref="L5:M5"/>
    <mergeCell ref="B3:G3"/>
    <mergeCell ref="H3:M3"/>
    <mergeCell ref="B4:G4"/>
    <mergeCell ref="H4:M4"/>
    <mergeCell ref="B5:C5"/>
    <mergeCell ref="D5:E5"/>
    <mergeCell ref="F5:G5"/>
    <mergeCell ref="H5:I5"/>
    <mergeCell ref="J5:K5"/>
    <mergeCell ref="A22:A23"/>
    <mergeCell ref="B22:G22"/>
    <mergeCell ref="A7:A8"/>
    <mergeCell ref="B7:G7"/>
    <mergeCell ref="H7:M7"/>
    <mergeCell ref="B18:G18"/>
    <mergeCell ref="B19:G19"/>
    <mergeCell ref="B20:C20"/>
    <mergeCell ref="D20:E20"/>
    <mergeCell ref="F20:G20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List27"/>
  <dimension ref="A1:X39"/>
  <sheetViews>
    <sheetView showGridLines="0" zoomScaleNormal="100" workbookViewId="0"/>
  </sheetViews>
  <sheetFormatPr defaultColWidth="9.140625" defaultRowHeight="12"/>
  <cols>
    <col min="1" max="1" width="9.42578125" style="9" customWidth="1"/>
    <col min="2" max="2" width="13.42578125" style="9" customWidth="1"/>
    <col min="3" max="3" width="9" style="9" customWidth="1"/>
    <col min="4" max="4" width="13.42578125" style="9" customWidth="1"/>
    <col min="5" max="5" width="9" style="9" customWidth="1"/>
    <col min="6" max="6" width="13.42578125" style="9" customWidth="1"/>
    <col min="7" max="7" width="9" style="9" customWidth="1"/>
    <col min="8" max="8" width="13.42578125" style="9" customWidth="1"/>
    <col min="9" max="9" width="9" style="9" customWidth="1"/>
    <col min="10" max="10" width="13.42578125" style="9" customWidth="1"/>
    <col min="11" max="11" width="9" style="9" customWidth="1"/>
    <col min="12" max="12" width="13.42578125" style="9" customWidth="1"/>
    <col min="13" max="13" width="9" style="9" customWidth="1"/>
    <col min="14" max="26" width="9.140625" style="9" customWidth="1"/>
    <col min="27" max="16384" width="9.140625" style="9"/>
  </cols>
  <sheetData>
    <row r="1" spans="1:24" ht="18">
      <c r="A1" s="232" t="s">
        <v>401</v>
      </c>
      <c r="M1" s="349" t="str">
        <f>'3.1'!N1</f>
        <v>IV. čtvrtletí 2023</v>
      </c>
    </row>
    <row r="2" spans="1:24" ht="6" customHeight="1">
      <c r="A2" s="351"/>
      <c r="B2" s="68"/>
      <c r="C2" s="68"/>
      <c r="D2" s="68"/>
      <c r="E2" s="68"/>
      <c r="F2" s="68"/>
      <c r="G2" s="68"/>
      <c r="H2" s="68"/>
      <c r="I2" s="68"/>
      <c r="J2" s="68"/>
      <c r="K2" s="68"/>
      <c r="L2" s="68"/>
      <c r="M2" s="68"/>
    </row>
    <row r="3" spans="1:24">
      <c r="A3" s="436" t="str">
        <f>'3.1'!A4</f>
        <v>2023</v>
      </c>
      <c r="B3" s="577" t="s">
        <v>187</v>
      </c>
      <c r="C3" s="577"/>
      <c r="D3" s="577"/>
      <c r="E3" s="577"/>
      <c r="F3" s="577"/>
      <c r="G3" s="580"/>
      <c r="H3" s="584" t="s">
        <v>19</v>
      </c>
      <c r="I3" s="577"/>
      <c r="J3" s="577"/>
      <c r="K3" s="577"/>
      <c r="L3" s="577"/>
      <c r="M3" s="577"/>
      <c r="N3" s="24"/>
    </row>
    <row r="4" spans="1:24" ht="13.5">
      <c r="A4" s="22"/>
      <c r="B4" s="586" t="s">
        <v>168</v>
      </c>
      <c r="C4" s="586"/>
      <c r="D4" s="586"/>
      <c r="E4" s="586"/>
      <c r="F4" s="586"/>
      <c r="G4" s="588"/>
      <c r="H4" s="585" t="s">
        <v>5</v>
      </c>
      <c r="I4" s="586"/>
      <c r="J4" s="586"/>
      <c r="K4" s="586"/>
      <c r="L4" s="586"/>
      <c r="M4" s="586"/>
      <c r="N4" s="72"/>
    </row>
    <row r="5" spans="1:24">
      <c r="A5" s="22"/>
      <c r="B5" s="579" t="s">
        <v>69</v>
      </c>
      <c r="C5" s="579"/>
      <c r="D5" s="579" t="s">
        <v>70</v>
      </c>
      <c r="E5" s="579"/>
      <c r="F5" s="579" t="s">
        <v>71</v>
      </c>
      <c r="G5" s="582"/>
      <c r="H5" s="583" t="s">
        <v>69</v>
      </c>
      <c r="I5" s="579"/>
      <c r="J5" s="579" t="s">
        <v>70</v>
      </c>
      <c r="K5" s="579"/>
      <c r="L5" s="579" t="s">
        <v>71</v>
      </c>
      <c r="M5" s="579"/>
      <c r="N5" s="67"/>
    </row>
    <row r="6" spans="1:24">
      <c r="A6" s="368"/>
      <c r="B6" s="365" t="s">
        <v>209</v>
      </c>
      <c r="C6" s="365" t="s">
        <v>208</v>
      </c>
      <c r="D6" s="365" t="s">
        <v>209</v>
      </c>
      <c r="E6" s="365" t="s">
        <v>208</v>
      </c>
      <c r="F6" s="365" t="s">
        <v>209</v>
      </c>
      <c r="G6" s="366" t="s">
        <v>208</v>
      </c>
      <c r="H6" s="358" t="s">
        <v>209</v>
      </c>
      <c r="I6" s="358" t="s">
        <v>208</v>
      </c>
      <c r="J6" s="358" t="s">
        <v>209</v>
      </c>
      <c r="K6" s="358" t="s">
        <v>208</v>
      </c>
      <c r="L6" s="358" t="s">
        <v>209</v>
      </c>
      <c r="M6" s="358" t="s">
        <v>208</v>
      </c>
      <c r="N6" s="67"/>
    </row>
    <row r="7" spans="1:24">
      <c r="A7" s="592" t="s">
        <v>53</v>
      </c>
      <c r="B7" s="587">
        <f>F8</f>
        <v>586.35395999999855</v>
      </c>
      <c r="C7" s="574"/>
      <c r="D7" s="574"/>
      <c r="E7" s="574"/>
      <c r="F7" s="574"/>
      <c r="G7" s="589"/>
      <c r="H7" s="587">
        <f>SUM(H8,J8,L8)</f>
        <v>296520.95600000001</v>
      </c>
      <c r="I7" s="574"/>
      <c r="J7" s="574"/>
      <c r="K7" s="574"/>
      <c r="L7" s="574"/>
      <c r="M7" s="574"/>
      <c r="N7" s="73"/>
    </row>
    <row r="8" spans="1:24">
      <c r="A8" s="593"/>
      <c r="B8" s="359">
        <f>SUM(B9:B16)</f>
        <v>583.05199999999854</v>
      </c>
      <c r="C8" s="354">
        <v>2.7824031037586957E-2</v>
      </c>
      <c r="D8" s="319">
        <f>SUM(D9:D16)</f>
        <v>587.08270999999854</v>
      </c>
      <c r="E8" s="354">
        <v>2.799455919851488E-2</v>
      </c>
      <c r="F8" s="319">
        <f>SUM(F9:F16)</f>
        <v>586.35395999999855</v>
      </c>
      <c r="G8" s="360">
        <v>2.7973417998610695E-2</v>
      </c>
      <c r="H8" s="319">
        <f>SUM(H9:H16)</f>
        <v>94784.633000000002</v>
      </c>
      <c r="I8" s="354">
        <v>1.3974181772346578E-2</v>
      </c>
      <c r="J8" s="319">
        <f>SUM(J9:J16)</f>
        <v>94427.782999999981</v>
      </c>
      <c r="K8" s="354">
        <v>1.3704921398279522E-2</v>
      </c>
      <c r="L8" s="319">
        <f>SUM(L9:L16)</f>
        <v>107308.54000000001</v>
      </c>
      <c r="M8" s="354">
        <v>1.5102231681199544E-2</v>
      </c>
      <c r="N8" s="10"/>
    </row>
    <row r="9" spans="1:24">
      <c r="A9" s="56" t="s">
        <v>7</v>
      </c>
      <c r="B9" s="248">
        <v>0</v>
      </c>
      <c r="C9" s="353">
        <v>0</v>
      </c>
      <c r="D9" s="23">
        <v>0</v>
      </c>
      <c r="E9" s="353">
        <v>0</v>
      </c>
      <c r="F9" s="23">
        <v>0</v>
      </c>
      <c r="G9" s="361">
        <v>0</v>
      </c>
      <c r="H9" s="23">
        <v>0</v>
      </c>
      <c r="I9" s="353">
        <v>0</v>
      </c>
      <c r="J9" s="23">
        <v>0</v>
      </c>
      <c r="K9" s="353">
        <v>0</v>
      </c>
      <c r="L9" s="23">
        <v>0</v>
      </c>
      <c r="M9" s="353">
        <v>0</v>
      </c>
      <c r="N9" s="76"/>
      <c r="O9" s="85"/>
      <c r="X9" s="70"/>
    </row>
    <row r="10" spans="1:24">
      <c r="A10" s="56" t="s">
        <v>20</v>
      </c>
      <c r="B10" s="248">
        <v>262.08500000000004</v>
      </c>
      <c r="C10" s="353">
        <v>2.7669747675676797E-2</v>
      </c>
      <c r="D10" s="23">
        <v>262.08500000000004</v>
      </c>
      <c r="E10" s="353">
        <v>2.7668707750943732E-2</v>
      </c>
      <c r="F10" s="23">
        <v>262.08500000000004</v>
      </c>
      <c r="G10" s="361">
        <v>2.7668707750943732E-2</v>
      </c>
      <c r="H10" s="23">
        <v>54232.057999999997</v>
      </c>
      <c r="I10" s="353">
        <v>1.7059225736128912E-2</v>
      </c>
      <c r="J10" s="23">
        <v>56436.426999999996</v>
      </c>
      <c r="K10" s="353">
        <v>1.6886182980888446E-2</v>
      </c>
      <c r="L10" s="23">
        <v>69892.479000000007</v>
      </c>
      <c r="M10" s="353">
        <v>2.0677267204756371E-2</v>
      </c>
      <c r="N10" s="76"/>
      <c r="O10" s="85"/>
      <c r="X10" s="70"/>
    </row>
    <row r="11" spans="1:24">
      <c r="A11" s="56" t="s">
        <v>21</v>
      </c>
      <c r="B11" s="248">
        <v>0</v>
      </c>
      <c r="C11" s="353">
        <v>0</v>
      </c>
      <c r="D11" s="23">
        <v>0</v>
      </c>
      <c r="E11" s="353">
        <v>0</v>
      </c>
      <c r="F11" s="23">
        <v>0</v>
      </c>
      <c r="G11" s="361">
        <v>0</v>
      </c>
      <c r="H11" s="23">
        <v>0</v>
      </c>
      <c r="I11" s="353">
        <v>0</v>
      </c>
      <c r="J11" s="23">
        <v>0</v>
      </c>
      <c r="K11" s="353">
        <v>0</v>
      </c>
      <c r="L11" s="23">
        <v>0</v>
      </c>
      <c r="M11" s="353">
        <v>0</v>
      </c>
      <c r="N11" s="76"/>
      <c r="O11" s="85"/>
      <c r="X11" s="70"/>
    </row>
    <row r="12" spans="1:24">
      <c r="A12" s="56" t="s">
        <v>22</v>
      </c>
      <c r="B12" s="248">
        <v>72.565000000000012</v>
      </c>
      <c r="C12" s="353">
        <v>6.8522061336994566E-2</v>
      </c>
      <c r="D12" s="23">
        <v>72.553000000000011</v>
      </c>
      <c r="E12" s="353">
        <v>6.8373917771865703E-2</v>
      </c>
      <c r="F12" s="23">
        <v>72.52300000000001</v>
      </c>
      <c r="G12" s="361">
        <v>6.8301489818771127E-2</v>
      </c>
      <c r="H12" s="23">
        <v>20926.367999999995</v>
      </c>
      <c r="I12" s="353">
        <v>6.7246075390779619E-2</v>
      </c>
      <c r="J12" s="23">
        <v>23116.965</v>
      </c>
      <c r="K12" s="353">
        <v>6.7751862625849257E-2</v>
      </c>
      <c r="L12" s="23">
        <v>22903.006999999998</v>
      </c>
      <c r="M12" s="353">
        <v>6.5310977011281635E-2</v>
      </c>
      <c r="N12" s="76"/>
      <c r="O12" s="85"/>
      <c r="X12" s="70"/>
    </row>
    <row r="13" spans="1:24">
      <c r="A13" s="56" t="s">
        <v>43</v>
      </c>
      <c r="B13" s="248">
        <v>20.83829999999999</v>
      </c>
      <c r="C13" s="353">
        <v>1.8780421424859178E-2</v>
      </c>
      <c r="D13" s="23">
        <v>20.801299999999991</v>
      </c>
      <c r="E13" s="353">
        <v>1.8757937132446296E-2</v>
      </c>
      <c r="F13" s="23">
        <v>20.756299999999989</v>
      </c>
      <c r="G13" s="361">
        <v>1.8764890280317859E-2</v>
      </c>
      <c r="H13" s="23">
        <v>3219.4550000000004</v>
      </c>
      <c r="I13" s="353">
        <v>2.1961982638856112E-2</v>
      </c>
      <c r="J13" s="23">
        <v>7108.0910000000003</v>
      </c>
      <c r="K13" s="353">
        <v>3.7977564159623146E-2</v>
      </c>
      <c r="L13" s="23">
        <v>9760.6979999999949</v>
      </c>
      <c r="M13" s="353">
        <v>3.6788946200703491E-2</v>
      </c>
      <c r="N13" s="76"/>
      <c r="O13" s="85"/>
      <c r="X13" s="70"/>
    </row>
    <row r="14" spans="1:24">
      <c r="A14" s="56" t="s">
        <v>44</v>
      </c>
      <c r="B14" s="248">
        <v>1.5</v>
      </c>
      <c r="C14" s="353">
        <v>1.2804097311139564E-3</v>
      </c>
      <c r="D14" s="23">
        <v>1.5</v>
      </c>
      <c r="E14" s="353">
        <v>1.2804097311139564E-3</v>
      </c>
      <c r="F14" s="23">
        <v>1.5</v>
      </c>
      <c r="G14" s="361">
        <v>1.2804097311139564E-3</v>
      </c>
      <c r="H14" s="23">
        <v>0</v>
      </c>
      <c r="I14" s="353">
        <v>0</v>
      </c>
      <c r="J14" s="23">
        <v>0</v>
      </c>
      <c r="K14" s="353">
        <v>0</v>
      </c>
      <c r="L14" s="23">
        <v>0</v>
      </c>
      <c r="M14" s="353">
        <v>0</v>
      </c>
      <c r="N14" s="76"/>
      <c r="O14" s="85"/>
      <c r="P14" s="56"/>
      <c r="Q14" s="71"/>
      <c r="R14" s="48"/>
      <c r="S14" s="48"/>
      <c r="T14" s="48"/>
      <c r="U14" s="48"/>
      <c r="X14" s="70"/>
    </row>
    <row r="15" spans="1:24">
      <c r="A15" s="56" t="s">
        <v>45</v>
      </c>
      <c r="B15" s="248">
        <v>5.3199999999999994</v>
      </c>
      <c r="C15" s="353">
        <v>1.5757929763471099E-2</v>
      </c>
      <c r="D15" s="23">
        <v>5.3199999999999994</v>
      </c>
      <c r="E15" s="74">
        <v>1.5480065342170543E-2</v>
      </c>
      <c r="F15" s="23">
        <v>5.3199999999999994</v>
      </c>
      <c r="G15" s="362">
        <v>1.5547927069700882E-2</v>
      </c>
      <c r="H15" s="23">
        <v>833.87200000000007</v>
      </c>
      <c r="I15" s="353">
        <v>1.2284551649486625E-2</v>
      </c>
      <c r="J15" s="23">
        <v>1194.646</v>
      </c>
      <c r="K15" s="74">
        <v>1.4964733454801125E-2</v>
      </c>
      <c r="L15" s="23">
        <v>1033.037</v>
      </c>
      <c r="M15" s="74">
        <v>1.1092026398549745E-2</v>
      </c>
      <c r="N15" s="76"/>
      <c r="O15" s="85"/>
      <c r="P15" s="56"/>
      <c r="Q15" s="71"/>
      <c r="R15" s="48"/>
      <c r="S15" s="48"/>
      <c r="T15" s="48"/>
      <c r="U15" s="48"/>
      <c r="X15" s="70"/>
    </row>
    <row r="16" spans="1:24">
      <c r="A16" s="277" t="s">
        <v>46</v>
      </c>
      <c r="B16" s="249">
        <v>220.74369999999854</v>
      </c>
      <c r="C16" s="354">
        <v>0.10258098045735353</v>
      </c>
      <c r="D16" s="243">
        <v>224.82340999999857</v>
      </c>
      <c r="E16" s="355">
        <v>0.10406854870314931</v>
      </c>
      <c r="F16" s="243">
        <v>224.16965999999854</v>
      </c>
      <c r="G16" s="363">
        <v>0.10408291470118894</v>
      </c>
      <c r="H16" s="243">
        <v>15572.879999999997</v>
      </c>
      <c r="I16" s="354">
        <v>0.1000346137976051</v>
      </c>
      <c r="J16" s="243">
        <v>6571.6539999999886</v>
      </c>
      <c r="K16" s="355">
        <v>9.6897269243414394E-2</v>
      </c>
      <c r="L16" s="243">
        <v>3719.3190000000118</v>
      </c>
      <c r="M16" s="355">
        <v>0.1014400164952033</v>
      </c>
      <c r="N16" s="76"/>
      <c r="O16" s="85"/>
      <c r="P16" s="56"/>
      <c r="Q16" s="71"/>
      <c r="R16" s="48"/>
      <c r="S16" s="48"/>
      <c r="T16" s="48"/>
      <c r="U16" s="48"/>
      <c r="X16" s="70"/>
    </row>
    <row r="17" spans="1:15">
      <c r="A17" s="215"/>
      <c r="B17" s="68"/>
      <c r="C17" s="68"/>
      <c r="D17" s="68"/>
      <c r="E17" s="68"/>
      <c r="F17" s="68"/>
      <c r="G17" s="68"/>
      <c r="H17" s="68"/>
      <c r="I17" s="68"/>
      <c r="J17" s="68"/>
      <c r="K17" s="68"/>
      <c r="L17" s="69"/>
      <c r="M17" s="77" t="s">
        <v>298</v>
      </c>
      <c r="N17" s="77"/>
      <c r="O17" s="69"/>
    </row>
    <row r="18" spans="1:15">
      <c r="A18" s="436" t="str">
        <f>'3.1'!A4</f>
        <v>2023</v>
      </c>
      <c r="B18" s="577" t="s">
        <v>232</v>
      </c>
      <c r="C18" s="577"/>
      <c r="D18" s="577"/>
      <c r="E18" s="577"/>
      <c r="F18" s="577"/>
      <c r="G18" s="577"/>
      <c r="H18" s="68"/>
      <c r="I18" s="68"/>
      <c r="J18" s="68"/>
      <c r="K18" s="68"/>
      <c r="L18" s="68"/>
      <c r="M18" s="68"/>
      <c r="N18" s="78"/>
      <c r="O18" s="68"/>
    </row>
    <row r="19" spans="1:15">
      <c r="A19" s="356"/>
      <c r="B19" s="578" t="s">
        <v>5</v>
      </c>
      <c r="C19" s="578"/>
      <c r="D19" s="578"/>
      <c r="E19" s="578"/>
      <c r="F19" s="578"/>
      <c r="G19" s="578"/>
      <c r="H19" s="78" t="str">
        <f>A24</f>
        <v>VO z vvn</v>
      </c>
      <c r="I19" s="86">
        <f>(B24+D24+F24)/'6.1, 6.2'!B25</f>
        <v>2.3285955899004954E-2</v>
      </c>
      <c r="J19" s="87" t="str">
        <f>A9</f>
        <v>JE</v>
      </c>
      <c r="K19" s="76">
        <f t="shared" ref="K19:K26" si="0">H9+J9+L9</f>
        <v>0</v>
      </c>
      <c r="L19" s="87" t="str">
        <f>A9</f>
        <v>JE</v>
      </c>
      <c r="M19" s="85">
        <f>K19/'6.1, 6.2'!B5</f>
        <v>0</v>
      </c>
      <c r="N19" s="78"/>
      <c r="O19" s="68"/>
    </row>
    <row r="20" spans="1:15">
      <c r="A20" s="352"/>
      <c r="B20" s="579" t="s">
        <v>69</v>
      </c>
      <c r="C20" s="579"/>
      <c r="D20" s="579" t="s">
        <v>70</v>
      </c>
      <c r="E20" s="579"/>
      <c r="F20" s="579" t="s">
        <v>71</v>
      </c>
      <c r="G20" s="579"/>
      <c r="H20" s="78" t="str">
        <f>A25</f>
        <v>VO z vn</v>
      </c>
      <c r="I20" s="86">
        <f>(B25+D25+F25)/'6.1, 6.2'!C25</f>
        <v>6.404874986652552E-2</v>
      </c>
      <c r="J20" s="87" t="str">
        <f t="shared" ref="J20:J26" si="1">A10</f>
        <v>PE</v>
      </c>
      <c r="K20" s="76">
        <f t="shared" si="0"/>
        <v>180560.96399999998</v>
      </c>
      <c r="L20" s="87" t="str">
        <f t="shared" ref="L20:L26" si="2">A10</f>
        <v>PE</v>
      </c>
      <c r="M20" s="85">
        <f>K20/'6.1, 6.2'!C5</f>
        <v>1.8235953836018608E-2</v>
      </c>
      <c r="N20" s="78"/>
      <c r="O20" s="68"/>
    </row>
    <row r="21" spans="1:15">
      <c r="A21" s="352"/>
      <c r="B21" s="367" t="s">
        <v>209</v>
      </c>
      <c r="C21" s="367" t="s">
        <v>208</v>
      </c>
      <c r="D21" s="367" t="s">
        <v>209</v>
      </c>
      <c r="E21" s="367" t="s">
        <v>208</v>
      </c>
      <c r="F21" s="367" t="s">
        <v>209</v>
      </c>
      <c r="G21" s="367" t="s">
        <v>208</v>
      </c>
      <c r="H21" s="78" t="str">
        <f>A26</f>
        <v>MOP</v>
      </c>
      <c r="I21" s="86">
        <f>(B26+D26+F26)/'6.1, 6.2'!D25</f>
        <v>6.0408608519134058E-2</v>
      </c>
      <c r="J21" s="87" t="str">
        <f t="shared" si="1"/>
        <v>PPE</v>
      </c>
      <c r="K21" s="76">
        <f t="shared" si="0"/>
        <v>0</v>
      </c>
      <c r="L21" s="87" t="str">
        <f t="shared" si="2"/>
        <v>PPE</v>
      </c>
      <c r="M21" s="85">
        <f>K21/'6.1, 6.2'!D5</f>
        <v>0</v>
      </c>
      <c r="N21" s="78"/>
      <c r="O21" s="68"/>
    </row>
    <row r="22" spans="1:15">
      <c r="A22" s="572" t="s">
        <v>53</v>
      </c>
      <c r="B22" s="574">
        <f>SUM(B23,D23,F23)</f>
        <v>769142.58299999998</v>
      </c>
      <c r="C22" s="574"/>
      <c r="D22" s="574"/>
      <c r="E22" s="574"/>
      <c r="F22" s="574"/>
      <c r="G22" s="574"/>
      <c r="H22" s="78" t="str">
        <f>A27</f>
        <v>MOO</v>
      </c>
      <c r="I22" s="86">
        <f>(B27+D27+F27)/'6.1, 6.2'!E25</f>
        <v>5.8844646941703591E-2</v>
      </c>
      <c r="J22" s="87" t="str">
        <f t="shared" si="1"/>
        <v>PSE</v>
      </c>
      <c r="K22" s="76">
        <f t="shared" si="0"/>
        <v>66946.34</v>
      </c>
      <c r="L22" s="87" t="str">
        <f t="shared" si="2"/>
        <v>PSE</v>
      </c>
      <c r="M22" s="85">
        <f>K22/'6.1, 6.2'!E5</f>
        <v>6.6741604721446982E-2</v>
      </c>
      <c r="N22" s="78"/>
      <c r="O22" s="68"/>
    </row>
    <row r="23" spans="1:15">
      <c r="A23" s="573"/>
      <c r="B23" s="319">
        <f>SUM(B24:B27)</f>
        <v>240457.88399999999</v>
      </c>
      <c r="C23" s="364">
        <v>5.6752507612474405E-2</v>
      </c>
      <c r="D23" s="319">
        <f>SUM(D24:D27)</f>
        <v>263870.266</v>
      </c>
      <c r="E23" s="364">
        <v>5.7490279247505723E-2</v>
      </c>
      <c r="F23" s="319">
        <f>SUM(F24:F27)</f>
        <v>264814.43299999996</v>
      </c>
      <c r="G23" s="364">
        <v>5.5980739313125624E-2</v>
      </c>
      <c r="H23" s="68"/>
      <c r="I23" s="68"/>
      <c r="J23" s="87" t="str">
        <f t="shared" si="1"/>
        <v>VE</v>
      </c>
      <c r="K23" s="76">
        <f t="shared" si="0"/>
        <v>20088.243999999995</v>
      </c>
      <c r="L23" s="87" t="str">
        <f t="shared" si="2"/>
        <v>VE</v>
      </c>
      <c r="M23" s="85">
        <f>K23/'6.1, 6.2'!F5</f>
        <v>3.3532170893631627E-2</v>
      </c>
      <c r="N23" s="78"/>
      <c r="O23" s="68"/>
    </row>
    <row r="24" spans="1:15">
      <c r="A24" s="18" t="s">
        <v>8</v>
      </c>
      <c r="B24" s="23">
        <v>15444.232</v>
      </c>
      <c r="C24" s="353">
        <v>2.5492856090114778E-2</v>
      </c>
      <c r="D24" s="23">
        <v>14143.125</v>
      </c>
      <c r="E24" s="353">
        <v>2.4516164772299037E-2</v>
      </c>
      <c r="F24" s="23">
        <v>10008.376</v>
      </c>
      <c r="G24" s="353">
        <v>1.9332499709197624E-2</v>
      </c>
      <c r="H24" s="68"/>
      <c r="I24" s="68"/>
      <c r="J24" s="87" t="str">
        <f t="shared" si="1"/>
        <v>PVE</v>
      </c>
      <c r="K24" s="76">
        <f t="shared" si="0"/>
        <v>0</v>
      </c>
      <c r="L24" s="87" t="str">
        <f t="shared" si="2"/>
        <v>PVE</v>
      </c>
      <c r="M24" s="85">
        <f>K24/'6.1, 6.2'!G5</f>
        <v>0</v>
      </c>
      <c r="N24" s="78"/>
      <c r="O24" s="86"/>
    </row>
    <row r="25" spans="1:15">
      <c r="A25" s="18" t="s">
        <v>9</v>
      </c>
      <c r="B25" s="23">
        <v>124326.561</v>
      </c>
      <c r="C25" s="353">
        <v>6.516918385212031E-2</v>
      </c>
      <c r="D25" s="23">
        <v>123666.382</v>
      </c>
      <c r="E25" s="353">
        <v>6.4784043342011641E-2</v>
      </c>
      <c r="F25" s="23">
        <v>104391.98299999999</v>
      </c>
      <c r="G25" s="353">
        <v>6.1947413009843619E-2</v>
      </c>
      <c r="H25" s="68"/>
      <c r="I25" s="68"/>
      <c r="J25" s="87" t="str">
        <f t="shared" si="1"/>
        <v>VTE</v>
      </c>
      <c r="K25" s="76">
        <f t="shared" si="0"/>
        <v>3061.5550000000003</v>
      </c>
      <c r="L25" s="87" t="str">
        <f t="shared" si="2"/>
        <v>VTE</v>
      </c>
      <c r="M25" s="85">
        <f>K25/'6.1, 6.2'!H5</f>
        <v>1.2711787646283461E-2</v>
      </c>
      <c r="N25" s="78"/>
      <c r="O25" s="86"/>
    </row>
    <row r="26" spans="1:15">
      <c r="A26" s="18" t="s">
        <v>132</v>
      </c>
      <c r="B26" s="23">
        <v>36711.245000000003</v>
      </c>
      <c r="C26" s="353">
        <v>6.0525108424793465E-2</v>
      </c>
      <c r="D26" s="23">
        <v>42242.438999999998</v>
      </c>
      <c r="E26" s="74">
        <v>5.9699205337958423E-2</v>
      </c>
      <c r="F26" s="23">
        <v>44809.317999999999</v>
      </c>
      <c r="G26" s="74">
        <v>6.0995709849912573E-2</v>
      </c>
      <c r="H26" s="68"/>
      <c r="I26" s="68"/>
      <c r="J26" s="87" t="str">
        <f t="shared" si="1"/>
        <v>FVE</v>
      </c>
      <c r="K26" s="76">
        <f t="shared" si="0"/>
        <v>25863.852999999996</v>
      </c>
      <c r="L26" s="87" t="str">
        <f t="shared" si="2"/>
        <v>FVE</v>
      </c>
      <c r="M26" s="85">
        <f>K26/'6.1, 6.2'!I5</f>
        <v>9.9414813040471617E-2</v>
      </c>
      <c r="N26" s="78"/>
      <c r="O26" s="86"/>
    </row>
    <row r="27" spans="1:15">
      <c r="A27" s="430" t="s">
        <v>130</v>
      </c>
      <c r="B27" s="243">
        <v>63975.845999999998</v>
      </c>
      <c r="C27" s="354">
        <v>5.7283231599525371E-2</v>
      </c>
      <c r="D27" s="243">
        <v>83818.320000000007</v>
      </c>
      <c r="E27" s="355">
        <v>6.0022668104162083E-2</v>
      </c>
      <c r="F27" s="243">
        <v>105604.75599999999</v>
      </c>
      <c r="G27" s="355">
        <v>5.8899751570651727E-2</v>
      </c>
      <c r="H27" s="68"/>
      <c r="I27" s="68"/>
      <c r="J27" s="68"/>
      <c r="K27" s="68"/>
      <c r="L27" s="68"/>
      <c r="M27" s="68"/>
      <c r="N27" s="78"/>
      <c r="O27" s="86"/>
    </row>
    <row r="28" spans="1:15">
      <c r="A28" s="590"/>
      <c r="B28" s="590"/>
      <c r="C28" s="590"/>
      <c r="D28" s="590"/>
      <c r="E28" s="590"/>
      <c r="F28" s="48"/>
      <c r="G28" s="77" t="s">
        <v>299</v>
      </c>
      <c r="H28" s="68"/>
      <c r="I28" s="68"/>
      <c r="J28" s="68"/>
      <c r="K28" s="68"/>
      <c r="L28" s="68"/>
      <c r="M28" s="68"/>
      <c r="N28" s="68"/>
      <c r="O28" s="68"/>
    </row>
    <row r="29" spans="1:15">
      <c r="A29" s="591"/>
      <c r="B29" s="591"/>
      <c r="C29" s="591"/>
      <c r="D29" s="591"/>
      <c r="E29" s="591"/>
      <c r="F29" s="48"/>
      <c r="G29" s="69"/>
      <c r="H29" s="68"/>
      <c r="I29" s="68"/>
      <c r="J29" s="68"/>
      <c r="K29" s="68"/>
      <c r="L29" s="68"/>
      <c r="M29" s="68"/>
      <c r="N29" s="68"/>
      <c r="O29" s="68"/>
    </row>
    <row r="30" spans="1:15">
      <c r="J30" s="87"/>
      <c r="K30" s="87" t="str">
        <f>H5</f>
        <v>Říjen</v>
      </c>
      <c r="L30" s="87" t="str">
        <f>J5</f>
        <v>Listopad</v>
      </c>
      <c r="M30" s="87" t="str">
        <f>L5</f>
        <v>Prosinec</v>
      </c>
    </row>
    <row r="31" spans="1:15">
      <c r="H31" s="87" t="str">
        <f t="shared" ref="H31:H38" si="3">A9</f>
        <v>JE</v>
      </c>
      <c r="I31" s="88">
        <f t="shared" ref="I31:I38" si="4">G9</f>
        <v>0</v>
      </c>
      <c r="J31" s="87" t="str">
        <f t="shared" ref="J31:J38" si="5">A9</f>
        <v>JE</v>
      </c>
      <c r="K31" s="70">
        <f t="shared" ref="K31:K38" si="6">H9</f>
        <v>0</v>
      </c>
      <c r="L31" s="70">
        <f t="shared" ref="L31:L38" si="7">J9</f>
        <v>0</v>
      </c>
      <c r="M31" s="70">
        <f t="shared" ref="M31:M38" si="8">L9</f>
        <v>0</v>
      </c>
    </row>
    <row r="32" spans="1:15">
      <c r="H32" s="87" t="str">
        <f t="shared" si="3"/>
        <v>PE</v>
      </c>
      <c r="I32" s="88">
        <f t="shared" si="4"/>
        <v>2.7668707750943732E-2</v>
      </c>
      <c r="J32" s="87" t="str">
        <f t="shared" si="5"/>
        <v>PE</v>
      </c>
      <c r="K32" s="70">
        <f t="shared" si="6"/>
        <v>54232.057999999997</v>
      </c>
      <c r="L32" s="70">
        <f t="shared" si="7"/>
        <v>56436.426999999996</v>
      </c>
      <c r="M32" s="70">
        <f t="shared" si="8"/>
        <v>69892.479000000007</v>
      </c>
    </row>
    <row r="33" spans="8:13" ht="12.75" customHeight="1">
      <c r="H33" s="87" t="str">
        <f t="shared" si="3"/>
        <v>PPE</v>
      </c>
      <c r="I33" s="88">
        <f t="shared" si="4"/>
        <v>0</v>
      </c>
      <c r="J33" s="87" t="str">
        <f t="shared" si="5"/>
        <v>PPE</v>
      </c>
      <c r="K33" s="70">
        <f t="shared" si="6"/>
        <v>0</v>
      </c>
      <c r="L33" s="70">
        <f t="shared" si="7"/>
        <v>0</v>
      </c>
      <c r="M33" s="70">
        <f t="shared" si="8"/>
        <v>0</v>
      </c>
    </row>
    <row r="34" spans="8:13">
      <c r="H34" s="87" t="str">
        <f t="shared" si="3"/>
        <v>PSE</v>
      </c>
      <c r="I34" s="88">
        <f t="shared" si="4"/>
        <v>6.8301489818771127E-2</v>
      </c>
      <c r="J34" s="87" t="str">
        <f t="shared" si="5"/>
        <v>PSE</v>
      </c>
      <c r="K34" s="70">
        <f t="shared" si="6"/>
        <v>20926.367999999995</v>
      </c>
      <c r="L34" s="70">
        <f t="shared" si="7"/>
        <v>23116.965</v>
      </c>
      <c r="M34" s="70">
        <f t="shared" si="8"/>
        <v>22903.006999999998</v>
      </c>
    </row>
    <row r="35" spans="8:13" ht="13.5" customHeight="1">
      <c r="H35" s="87" t="str">
        <f t="shared" si="3"/>
        <v>VE</v>
      </c>
      <c r="I35" s="88">
        <f t="shared" si="4"/>
        <v>1.8764890280317859E-2</v>
      </c>
      <c r="J35" s="87" t="str">
        <f t="shared" si="5"/>
        <v>VE</v>
      </c>
      <c r="K35" s="70">
        <f t="shared" si="6"/>
        <v>3219.4550000000004</v>
      </c>
      <c r="L35" s="70">
        <f t="shared" si="7"/>
        <v>7108.0910000000003</v>
      </c>
      <c r="M35" s="70">
        <f t="shared" si="8"/>
        <v>9760.6979999999949</v>
      </c>
    </row>
    <row r="36" spans="8:13" ht="12.75" customHeight="1">
      <c r="H36" s="87" t="str">
        <f t="shared" si="3"/>
        <v>PVE</v>
      </c>
      <c r="I36" s="88">
        <f t="shared" si="4"/>
        <v>1.2804097311139564E-3</v>
      </c>
      <c r="J36" s="87" t="str">
        <f t="shared" si="5"/>
        <v>PVE</v>
      </c>
      <c r="K36" s="70">
        <f t="shared" si="6"/>
        <v>0</v>
      </c>
      <c r="L36" s="70">
        <f t="shared" si="7"/>
        <v>0</v>
      </c>
      <c r="M36" s="70">
        <f t="shared" si="8"/>
        <v>0</v>
      </c>
    </row>
    <row r="37" spans="8:13" ht="12.75" customHeight="1">
      <c r="H37" s="87" t="str">
        <f t="shared" si="3"/>
        <v>VTE</v>
      </c>
      <c r="I37" s="88">
        <f t="shared" si="4"/>
        <v>1.5547927069700882E-2</v>
      </c>
      <c r="J37" s="87" t="str">
        <f t="shared" si="5"/>
        <v>VTE</v>
      </c>
      <c r="K37" s="70">
        <f t="shared" si="6"/>
        <v>833.87200000000007</v>
      </c>
      <c r="L37" s="70">
        <f t="shared" si="7"/>
        <v>1194.646</v>
      </c>
      <c r="M37" s="70">
        <f t="shared" si="8"/>
        <v>1033.037</v>
      </c>
    </row>
    <row r="38" spans="8:13" ht="12.75" customHeight="1">
      <c r="H38" s="87" t="str">
        <f t="shared" si="3"/>
        <v>FVE</v>
      </c>
      <c r="I38" s="88">
        <f t="shared" si="4"/>
        <v>0.10408291470118894</v>
      </c>
      <c r="J38" s="87" t="str">
        <f t="shared" si="5"/>
        <v>FVE</v>
      </c>
      <c r="K38" s="70">
        <f t="shared" si="6"/>
        <v>15572.879999999997</v>
      </c>
      <c r="L38" s="70">
        <f t="shared" si="7"/>
        <v>6571.6539999999886</v>
      </c>
      <c r="M38" s="70">
        <f t="shared" si="8"/>
        <v>3719.3190000000118</v>
      </c>
    </row>
    <row r="39" spans="8:13" ht="12.75" customHeight="1"/>
  </sheetData>
  <mergeCells count="21">
    <mergeCell ref="A28:E29"/>
    <mergeCell ref="B3:G3"/>
    <mergeCell ref="H3:M3"/>
    <mergeCell ref="B4:G4"/>
    <mergeCell ref="H4:M4"/>
    <mergeCell ref="B5:C5"/>
    <mergeCell ref="D5:E5"/>
    <mergeCell ref="F5:G5"/>
    <mergeCell ref="H5:I5"/>
    <mergeCell ref="J5:K5"/>
    <mergeCell ref="L5:M5"/>
    <mergeCell ref="A22:A23"/>
    <mergeCell ref="B22:G22"/>
    <mergeCell ref="A7:A8"/>
    <mergeCell ref="B7:G7"/>
    <mergeCell ref="H7:M7"/>
    <mergeCell ref="B18:G18"/>
    <mergeCell ref="B19:G19"/>
    <mergeCell ref="B20:C20"/>
    <mergeCell ref="D20:E20"/>
    <mergeCell ref="F20:G20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I63"/>
  <sheetViews>
    <sheetView showGridLines="0" zoomScaleNormal="100" zoomScaleSheetLayoutView="100" zoomScalePageLayoutView="70" workbookViewId="0"/>
  </sheetViews>
  <sheetFormatPr defaultRowHeight="12.75"/>
  <cols>
    <col min="1" max="8" width="11" style="119" customWidth="1"/>
    <col min="9" max="9" width="11.42578125" style="119" customWidth="1"/>
    <col min="10" max="16384" width="9.140625" style="119"/>
  </cols>
  <sheetData>
    <row r="1" spans="1:9" ht="20.25">
      <c r="A1" s="192" t="s">
        <v>373</v>
      </c>
      <c r="I1" s="120"/>
    </row>
    <row r="2" spans="1:9" s="108" customFormat="1" ht="6" customHeight="1">
      <c r="A2" s="121"/>
    </row>
    <row r="3" spans="1:9" ht="12.75" customHeight="1">
      <c r="A3" s="469" t="s">
        <v>420</v>
      </c>
      <c r="B3" s="469"/>
      <c r="C3" s="469"/>
      <c r="D3" s="469"/>
      <c r="E3" s="469"/>
      <c r="F3" s="469"/>
      <c r="G3" s="469"/>
      <c r="H3" s="469"/>
      <c r="I3" s="469"/>
    </row>
    <row r="4" spans="1:9">
      <c r="A4" s="469"/>
      <c r="B4" s="469"/>
      <c r="C4" s="469"/>
      <c r="D4" s="469"/>
      <c r="E4" s="469"/>
      <c r="F4" s="469"/>
      <c r="G4" s="469"/>
      <c r="H4" s="469"/>
      <c r="I4" s="469"/>
    </row>
    <row r="5" spans="1:9">
      <c r="A5" s="469"/>
      <c r="B5" s="469"/>
      <c r="C5" s="469"/>
      <c r="D5" s="469"/>
      <c r="E5" s="469"/>
      <c r="F5" s="469"/>
      <c r="G5" s="469"/>
      <c r="H5" s="469"/>
      <c r="I5" s="469"/>
    </row>
    <row r="6" spans="1:9">
      <c r="A6" s="469"/>
      <c r="B6" s="469"/>
      <c r="C6" s="469"/>
      <c r="D6" s="469"/>
      <c r="E6" s="469"/>
      <c r="F6" s="469"/>
      <c r="G6" s="469"/>
      <c r="H6" s="469"/>
      <c r="I6" s="469"/>
    </row>
    <row r="7" spans="1:9">
      <c r="A7" s="469"/>
      <c r="B7" s="469"/>
      <c r="C7" s="469"/>
      <c r="D7" s="469"/>
      <c r="E7" s="469"/>
      <c r="F7" s="469"/>
      <c r="G7" s="469"/>
      <c r="H7" s="469"/>
      <c r="I7" s="469"/>
    </row>
    <row r="8" spans="1:9">
      <c r="A8" s="469"/>
      <c r="B8" s="469"/>
      <c r="C8" s="469"/>
      <c r="D8" s="469"/>
      <c r="E8" s="469"/>
      <c r="F8" s="469"/>
      <c r="G8" s="469"/>
      <c r="H8" s="469"/>
      <c r="I8" s="469"/>
    </row>
    <row r="9" spans="1:9">
      <c r="A9" s="469"/>
      <c r="B9" s="469"/>
      <c r="C9" s="469"/>
      <c r="D9" s="469"/>
      <c r="E9" s="469"/>
      <c r="F9" s="469"/>
      <c r="G9" s="469"/>
      <c r="H9" s="469"/>
      <c r="I9" s="469"/>
    </row>
    <row r="10" spans="1:9">
      <c r="A10" s="469"/>
      <c r="B10" s="469"/>
      <c r="C10" s="469"/>
      <c r="D10" s="469"/>
      <c r="E10" s="469"/>
      <c r="F10" s="469"/>
      <c r="G10" s="469"/>
      <c r="H10" s="469"/>
      <c r="I10" s="469"/>
    </row>
    <row r="11" spans="1:9">
      <c r="A11" s="469"/>
      <c r="B11" s="469"/>
      <c r="C11" s="469"/>
      <c r="D11" s="469"/>
      <c r="E11" s="469"/>
      <c r="F11" s="469"/>
      <c r="G11" s="469"/>
      <c r="H11" s="469"/>
      <c r="I11" s="469"/>
    </row>
    <row r="12" spans="1:9">
      <c r="A12" s="469"/>
      <c r="B12" s="469"/>
      <c r="C12" s="469"/>
      <c r="D12" s="469"/>
      <c r="E12" s="469"/>
      <c r="F12" s="469"/>
      <c r="G12" s="469"/>
      <c r="H12" s="469"/>
      <c r="I12" s="469"/>
    </row>
    <row r="13" spans="1:9">
      <c r="A13" s="469"/>
      <c r="B13" s="469"/>
      <c r="C13" s="469"/>
      <c r="D13" s="469"/>
      <c r="E13" s="469"/>
      <c r="F13" s="469"/>
      <c r="G13" s="469"/>
      <c r="H13" s="469"/>
      <c r="I13" s="469"/>
    </row>
    <row r="14" spans="1:9">
      <c r="A14" s="469"/>
      <c r="B14" s="469"/>
      <c r="C14" s="469"/>
      <c r="D14" s="469"/>
      <c r="E14" s="469"/>
      <c r="F14" s="469"/>
      <c r="G14" s="469"/>
      <c r="H14" s="469"/>
      <c r="I14" s="469"/>
    </row>
    <row r="15" spans="1:9">
      <c r="A15" s="469"/>
      <c r="B15" s="469"/>
      <c r="C15" s="469"/>
      <c r="D15" s="469"/>
      <c r="E15" s="469"/>
      <c r="F15" s="469"/>
      <c r="G15" s="469"/>
      <c r="H15" s="469"/>
      <c r="I15" s="469"/>
    </row>
    <row r="16" spans="1:9">
      <c r="A16" s="469"/>
      <c r="B16" s="469"/>
      <c r="C16" s="469"/>
      <c r="D16" s="469"/>
      <c r="E16" s="469"/>
      <c r="F16" s="469"/>
      <c r="G16" s="469"/>
      <c r="H16" s="469"/>
      <c r="I16" s="469"/>
    </row>
    <row r="17" spans="1:9">
      <c r="A17" s="469"/>
      <c r="B17" s="469"/>
      <c r="C17" s="469"/>
      <c r="D17" s="469"/>
      <c r="E17" s="469"/>
      <c r="F17" s="469"/>
      <c r="G17" s="469"/>
      <c r="H17" s="469"/>
      <c r="I17" s="469"/>
    </row>
    <row r="18" spans="1:9">
      <c r="A18" s="469"/>
      <c r="B18" s="469"/>
      <c r="C18" s="469"/>
      <c r="D18" s="469"/>
      <c r="E18" s="469"/>
      <c r="F18" s="469"/>
      <c r="G18" s="469"/>
      <c r="H18" s="469"/>
      <c r="I18" s="469"/>
    </row>
    <row r="19" spans="1:9">
      <c r="A19" s="469"/>
      <c r="B19" s="469"/>
      <c r="C19" s="469"/>
      <c r="D19" s="469"/>
      <c r="E19" s="469"/>
      <c r="F19" s="469"/>
      <c r="G19" s="469"/>
      <c r="H19" s="469"/>
      <c r="I19" s="469"/>
    </row>
    <row r="20" spans="1:9">
      <c r="A20" s="469"/>
      <c r="B20" s="469"/>
      <c r="C20" s="469"/>
      <c r="D20" s="469"/>
      <c r="E20" s="469"/>
      <c r="F20" s="469"/>
      <c r="G20" s="469"/>
      <c r="H20" s="469"/>
      <c r="I20" s="469"/>
    </row>
    <row r="21" spans="1:9">
      <c r="A21" s="469"/>
      <c r="B21" s="469"/>
      <c r="C21" s="469"/>
      <c r="D21" s="469"/>
      <c r="E21" s="469"/>
      <c r="F21" s="469"/>
      <c r="G21" s="469"/>
      <c r="H21" s="469"/>
      <c r="I21" s="469"/>
    </row>
    <row r="22" spans="1:9">
      <c r="A22" s="469"/>
      <c r="B22" s="469"/>
      <c r="C22" s="469"/>
      <c r="D22" s="469"/>
      <c r="E22" s="469"/>
      <c r="F22" s="469"/>
      <c r="G22" s="469"/>
      <c r="H22" s="469"/>
      <c r="I22" s="469"/>
    </row>
    <row r="23" spans="1:9">
      <c r="A23" s="469"/>
      <c r="B23" s="469"/>
      <c r="C23" s="469"/>
      <c r="D23" s="469"/>
      <c r="E23" s="469"/>
      <c r="F23" s="469"/>
      <c r="G23" s="469"/>
      <c r="H23" s="469"/>
      <c r="I23" s="469"/>
    </row>
    <row r="24" spans="1:9">
      <c r="A24" s="469"/>
      <c r="B24" s="469"/>
      <c r="C24" s="469"/>
      <c r="D24" s="469"/>
      <c r="E24" s="469"/>
      <c r="F24" s="469"/>
      <c r="G24" s="469"/>
      <c r="H24" s="469"/>
      <c r="I24" s="469"/>
    </row>
    <row r="25" spans="1:9">
      <c r="A25" s="469"/>
      <c r="B25" s="469"/>
      <c r="C25" s="469"/>
      <c r="D25" s="469"/>
      <c r="E25" s="469"/>
      <c r="F25" s="469"/>
      <c r="G25" s="469"/>
      <c r="H25" s="469"/>
      <c r="I25" s="469"/>
    </row>
    <row r="26" spans="1:9">
      <c r="A26" s="469"/>
      <c r="B26" s="469"/>
      <c r="C26" s="469"/>
      <c r="D26" s="469"/>
      <c r="E26" s="469"/>
      <c r="F26" s="469"/>
      <c r="G26" s="469"/>
      <c r="H26" s="469"/>
      <c r="I26" s="469"/>
    </row>
    <row r="27" spans="1:9">
      <c r="A27" s="469"/>
      <c r="B27" s="469"/>
      <c r="C27" s="469"/>
      <c r="D27" s="469"/>
      <c r="E27" s="469"/>
      <c r="F27" s="469"/>
      <c r="G27" s="469"/>
      <c r="H27" s="469"/>
      <c r="I27" s="469"/>
    </row>
    <row r="28" spans="1:9">
      <c r="A28" s="469"/>
      <c r="B28" s="469"/>
      <c r="C28" s="469"/>
      <c r="D28" s="469"/>
      <c r="E28" s="469"/>
      <c r="F28" s="469"/>
      <c r="G28" s="469"/>
      <c r="H28" s="469"/>
      <c r="I28" s="469"/>
    </row>
    <row r="29" spans="1:9">
      <c r="A29" s="469"/>
      <c r="B29" s="469"/>
      <c r="C29" s="469"/>
      <c r="D29" s="469"/>
      <c r="E29" s="469"/>
      <c r="F29" s="469"/>
      <c r="G29" s="469"/>
      <c r="H29" s="469"/>
      <c r="I29" s="469"/>
    </row>
    <row r="30" spans="1:9">
      <c r="A30" s="469"/>
      <c r="B30" s="469"/>
      <c r="C30" s="469"/>
      <c r="D30" s="469"/>
      <c r="E30" s="469"/>
      <c r="F30" s="469"/>
      <c r="G30" s="469"/>
      <c r="H30" s="469"/>
      <c r="I30" s="469"/>
    </row>
    <row r="31" spans="1:9">
      <c r="A31" s="469"/>
      <c r="B31" s="469"/>
      <c r="C31" s="469"/>
      <c r="D31" s="469"/>
      <c r="E31" s="469"/>
      <c r="F31" s="469"/>
      <c r="G31" s="469"/>
      <c r="H31" s="469"/>
      <c r="I31" s="469"/>
    </row>
    <row r="32" spans="1:9">
      <c r="A32" s="469"/>
      <c r="B32" s="469"/>
      <c r="C32" s="469"/>
      <c r="D32" s="469"/>
      <c r="E32" s="469"/>
      <c r="F32" s="469"/>
      <c r="G32" s="469"/>
      <c r="H32" s="469"/>
      <c r="I32" s="469"/>
    </row>
    <row r="33" spans="1:9">
      <c r="A33" s="469"/>
      <c r="B33" s="469"/>
      <c r="C33" s="469"/>
      <c r="D33" s="469"/>
      <c r="E33" s="469"/>
      <c r="F33" s="469"/>
      <c r="G33" s="469"/>
      <c r="H33" s="469"/>
      <c r="I33" s="469"/>
    </row>
    <row r="34" spans="1:9">
      <c r="A34" s="469"/>
      <c r="B34" s="469"/>
      <c r="C34" s="469"/>
      <c r="D34" s="469"/>
      <c r="E34" s="469"/>
      <c r="F34" s="469"/>
      <c r="G34" s="469"/>
      <c r="H34" s="469"/>
      <c r="I34" s="469"/>
    </row>
    <row r="35" spans="1:9">
      <c r="A35" s="469"/>
      <c r="B35" s="469"/>
      <c r="C35" s="469"/>
      <c r="D35" s="469"/>
      <c r="E35" s="469"/>
      <c r="F35" s="469"/>
      <c r="G35" s="469"/>
      <c r="H35" s="469"/>
      <c r="I35" s="469"/>
    </row>
    <row r="36" spans="1:9">
      <c r="A36" s="469"/>
      <c r="B36" s="469"/>
      <c r="C36" s="469"/>
      <c r="D36" s="469"/>
      <c r="E36" s="469"/>
      <c r="F36" s="469"/>
      <c r="G36" s="469"/>
      <c r="H36" s="469"/>
      <c r="I36" s="469"/>
    </row>
    <row r="37" spans="1:9">
      <c r="A37" s="469"/>
      <c r="B37" s="469"/>
      <c r="C37" s="469"/>
      <c r="D37" s="469"/>
      <c r="E37" s="469"/>
      <c r="F37" s="469"/>
      <c r="G37" s="469"/>
      <c r="H37" s="469"/>
      <c r="I37" s="469"/>
    </row>
    <row r="38" spans="1:9">
      <c r="A38" s="469"/>
      <c r="B38" s="469"/>
      <c r="C38" s="469"/>
      <c r="D38" s="469"/>
      <c r="E38" s="469"/>
      <c r="F38" s="469"/>
      <c r="G38" s="469"/>
      <c r="H38" s="469"/>
      <c r="I38" s="469"/>
    </row>
    <row r="39" spans="1:9">
      <c r="A39" s="469"/>
      <c r="B39" s="469"/>
      <c r="C39" s="469"/>
      <c r="D39" s="469"/>
      <c r="E39" s="469"/>
      <c r="F39" s="469"/>
      <c r="G39" s="469"/>
      <c r="H39" s="469"/>
      <c r="I39" s="469"/>
    </row>
    <row r="40" spans="1:9">
      <c r="A40" s="469"/>
      <c r="B40" s="469"/>
      <c r="C40" s="469"/>
      <c r="D40" s="469"/>
      <c r="E40" s="469"/>
      <c r="F40" s="469"/>
      <c r="G40" s="469"/>
      <c r="H40" s="469"/>
      <c r="I40" s="469"/>
    </row>
    <row r="41" spans="1:9">
      <c r="A41" s="469"/>
      <c r="B41" s="469"/>
      <c r="C41" s="469"/>
      <c r="D41" s="469"/>
      <c r="E41" s="469"/>
      <c r="F41" s="469"/>
      <c r="G41" s="469"/>
      <c r="H41" s="469"/>
      <c r="I41" s="469"/>
    </row>
    <row r="42" spans="1:9">
      <c r="A42" s="469"/>
      <c r="B42" s="469"/>
      <c r="C42" s="469"/>
      <c r="D42" s="469"/>
      <c r="E42" s="469"/>
      <c r="F42" s="469"/>
      <c r="G42" s="469"/>
      <c r="H42" s="469"/>
      <c r="I42" s="469"/>
    </row>
    <row r="43" spans="1:9">
      <c r="A43" s="469"/>
      <c r="B43" s="469"/>
      <c r="C43" s="469"/>
      <c r="D43" s="469"/>
      <c r="E43" s="469"/>
      <c r="F43" s="469"/>
      <c r="G43" s="469"/>
      <c r="H43" s="469"/>
      <c r="I43" s="469"/>
    </row>
    <row r="44" spans="1:9">
      <c r="A44" s="469"/>
      <c r="B44" s="469"/>
      <c r="C44" s="469"/>
      <c r="D44" s="469"/>
      <c r="E44" s="469"/>
      <c r="F44" s="469"/>
      <c r="G44" s="469"/>
      <c r="H44" s="469"/>
      <c r="I44" s="469"/>
    </row>
    <row r="45" spans="1:9">
      <c r="A45" s="469"/>
      <c r="B45" s="469"/>
      <c r="C45" s="469"/>
      <c r="D45" s="469"/>
      <c r="E45" s="469"/>
      <c r="F45" s="469"/>
      <c r="G45" s="469"/>
      <c r="H45" s="469"/>
      <c r="I45" s="469"/>
    </row>
    <row r="46" spans="1:9">
      <c r="A46" s="469"/>
      <c r="B46" s="469"/>
      <c r="C46" s="469"/>
      <c r="D46" s="469"/>
      <c r="E46" s="469"/>
      <c r="F46" s="469"/>
      <c r="G46" s="469"/>
      <c r="H46" s="469"/>
      <c r="I46" s="469"/>
    </row>
    <row r="47" spans="1:9">
      <c r="A47" s="469"/>
      <c r="B47" s="469"/>
      <c r="C47" s="469"/>
      <c r="D47" s="469"/>
      <c r="E47" s="469"/>
      <c r="F47" s="469"/>
      <c r="G47" s="469"/>
      <c r="H47" s="469"/>
      <c r="I47" s="469"/>
    </row>
    <row r="48" spans="1:9">
      <c r="A48" s="469"/>
      <c r="B48" s="469"/>
      <c r="C48" s="469"/>
      <c r="D48" s="469"/>
      <c r="E48" s="469"/>
      <c r="F48" s="469"/>
      <c r="G48" s="469"/>
      <c r="H48" s="469"/>
      <c r="I48" s="469"/>
    </row>
    <row r="49" spans="1:9">
      <c r="A49" s="469"/>
      <c r="B49" s="469"/>
      <c r="C49" s="469"/>
      <c r="D49" s="469"/>
      <c r="E49" s="469"/>
      <c r="F49" s="469"/>
      <c r="G49" s="469"/>
      <c r="H49" s="469"/>
      <c r="I49" s="469"/>
    </row>
    <row r="50" spans="1:9">
      <c r="A50" s="469"/>
      <c r="B50" s="469"/>
      <c r="C50" s="469"/>
      <c r="D50" s="469"/>
      <c r="E50" s="469"/>
      <c r="F50" s="469"/>
      <c r="G50" s="469"/>
      <c r="H50" s="469"/>
      <c r="I50" s="469"/>
    </row>
    <row r="51" spans="1:9">
      <c r="A51" s="469"/>
      <c r="B51" s="469"/>
      <c r="C51" s="469"/>
      <c r="D51" s="469"/>
      <c r="E51" s="469"/>
      <c r="F51" s="469"/>
      <c r="G51" s="469"/>
      <c r="H51" s="469"/>
      <c r="I51" s="469"/>
    </row>
    <row r="52" spans="1:9">
      <c r="A52" s="469"/>
      <c r="B52" s="469"/>
      <c r="C52" s="469"/>
      <c r="D52" s="469"/>
      <c r="E52" s="469"/>
      <c r="F52" s="469"/>
      <c r="G52" s="469"/>
      <c r="H52" s="469"/>
      <c r="I52" s="469"/>
    </row>
    <row r="53" spans="1:9">
      <c r="A53" s="469"/>
      <c r="B53" s="469"/>
      <c r="C53" s="469"/>
      <c r="D53" s="469"/>
      <c r="E53" s="469"/>
      <c r="F53" s="469"/>
      <c r="G53" s="469"/>
      <c r="H53" s="469"/>
      <c r="I53" s="469"/>
    </row>
    <row r="54" spans="1:9">
      <c r="A54" s="469"/>
      <c r="B54" s="469"/>
      <c r="C54" s="469"/>
      <c r="D54" s="469"/>
      <c r="E54" s="469"/>
      <c r="F54" s="469"/>
      <c r="G54" s="469"/>
      <c r="H54" s="469"/>
      <c r="I54" s="469"/>
    </row>
    <row r="55" spans="1:9">
      <c r="A55" s="469"/>
      <c r="B55" s="469"/>
      <c r="C55" s="469"/>
      <c r="D55" s="469"/>
      <c r="E55" s="469"/>
      <c r="F55" s="469"/>
      <c r="G55" s="469"/>
      <c r="H55" s="469"/>
      <c r="I55" s="469"/>
    </row>
    <row r="56" spans="1:9">
      <c r="A56" s="469"/>
      <c r="B56" s="469"/>
      <c r="C56" s="469"/>
      <c r="D56" s="469"/>
      <c r="E56" s="469"/>
      <c r="F56" s="469"/>
      <c r="G56" s="469"/>
      <c r="H56" s="469"/>
      <c r="I56" s="469"/>
    </row>
    <row r="57" spans="1:9">
      <c r="A57" s="469"/>
      <c r="B57" s="469"/>
      <c r="C57" s="469"/>
      <c r="D57" s="469"/>
      <c r="E57" s="469"/>
      <c r="F57" s="469"/>
      <c r="G57" s="469"/>
      <c r="H57" s="469"/>
      <c r="I57" s="469"/>
    </row>
    <row r="58" spans="1:9">
      <c r="A58" s="469"/>
      <c r="B58" s="469"/>
      <c r="C58" s="469"/>
      <c r="D58" s="469"/>
      <c r="E58" s="469"/>
      <c r="F58" s="469"/>
      <c r="G58" s="469"/>
      <c r="H58" s="469"/>
      <c r="I58" s="469"/>
    </row>
    <row r="59" spans="1:9">
      <c r="A59" s="469"/>
      <c r="B59" s="469"/>
      <c r="C59" s="469"/>
      <c r="D59" s="469"/>
      <c r="E59" s="469"/>
      <c r="F59" s="469"/>
      <c r="G59" s="469"/>
      <c r="H59" s="469"/>
      <c r="I59" s="469"/>
    </row>
    <row r="60" spans="1:9">
      <c r="A60" s="469"/>
      <c r="B60" s="469"/>
      <c r="C60" s="469"/>
      <c r="D60" s="469"/>
      <c r="E60" s="469"/>
      <c r="F60" s="469"/>
      <c r="G60" s="469"/>
      <c r="H60" s="469"/>
      <c r="I60" s="469"/>
    </row>
    <row r="61" spans="1:9">
      <c r="A61" s="469"/>
      <c r="B61" s="469"/>
      <c r="C61" s="469"/>
      <c r="D61" s="469"/>
      <c r="E61" s="469"/>
      <c r="F61" s="469"/>
      <c r="G61" s="469"/>
      <c r="H61" s="469"/>
      <c r="I61" s="469"/>
    </row>
    <row r="62" spans="1:9">
      <c r="A62" s="469"/>
      <c r="B62" s="469"/>
      <c r="C62" s="469"/>
      <c r="D62" s="469"/>
      <c r="E62" s="469"/>
      <c r="F62" s="469"/>
      <c r="G62" s="469"/>
      <c r="H62" s="469"/>
      <c r="I62" s="469"/>
    </row>
    <row r="63" spans="1:9">
      <c r="A63" s="469"/>
      <c r="B63" s="469"/>
      <c r="C63" s="469"/>
      <c r="D63" s="469"/>
      <c r="E63" s="469"/>
      <c r="F63" s="469"/>
      <c r="G63" s="469"/>
      <c r="H63" s="469"/>
      <c r="I63" s="469"/>
    </row>
  </sheetData>
  <mergeCells count="1">
    <mergeCell ref="A3:I63"/>
  </mergeCells>
  <pageMargins left="0.31496062992125984" right="0.31496062992125984" top="0.35433070866141736" bottom="0.35433070866141736" header="0.31496062992125984" footer="0.19685039370078741"/>
  <pageSetup paperSize="9" fitToHeight="0" orientation="portrait" r:id="rId1"/>
  <headerFooter differentFirst="1" scaleWithDoc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List29"/>
  <dimension ref="A1:X39"/>
  <sheetViews>
    <sheetView showGridLines="0" zoomScaleNormal="100" workbookViewId="0"/>
  </sheetViews>
  <sheetFormatPr defaultColWidth="9.140625" defaultRowHeight="12"/>
  <cols>
    <col min="1" max="1" width="9.42578125" style="9" customWidth="1"/>
    <col min="2" max="2" width="13.42578125" style="9" customWidth="1"/>
    <col min="3" max="3" width="9" style="9" customWidth="1"/>
    <col min="4" max="4" width="13.42578125" style="9" customWidth="1"/>
    <col min="5" max="5" width="9" style="9" customWidth="1"/>
    <col min="6" max="6" width="13.42578125" style="9" customWidth="1"/>
    <col min="7" max="7" width="9" style="9" customWidth="1"/>
    <col min="8" max="8" width="13.42578125" style="9" customWidth="1"/>
    <col min="9" max="9" width="9" style="9" customWidth="1"/>
    <col min="10" max="10" width="13.42578125" style="9" customWidth="1"/>
    <col min="11" max="11" width="9" style="9" customWidth="1"/>
    <col min="12" max="12" width="13.42578125" style="9" customWidth="1"/>
    <col min="13" max="13" width="9" style="9" customWidth="1"/>
    <col min="14" max="26" width="9.140625" style="9" customWidth="1"/>
    <col min="27" max="16384" width="9.140625" style="9"/>
  </cols>
  <sheetData>
    <row r="1" spans="1:24" ht="18">
      <c r="A1" s="232" t="s">
        <v>402</v>
      </c>
      <c r="M1" s="349" t="str">
        <f>'3.1'!N1</f>
        <v>IV. čtvrtletí 2023</v>
      </c>
    </row>
    <row r="2" spans="1:24" ht="6" customHeight="1">
      <c r="A2" s="351"/>
      <c r="B2" s="68"/>
      <c r="C2" s="68"/>
      <c r="D2" s="68"/>
      <c r="E2" s="68"/>
      <c r="F2" s="68"/>
      <c r="G2" s="68"/>
      <c r="H2" s="68"/>
      <c r="I2" s="68"/>
      <c r="J2" s="68"/>
      <c r="K2" s="68"/>
      <c r="L2" s="68"/>
      <c r="M2" s="68"/>
    </row>
    <row r="3" spans="1:24">
      <c r="A3" s="436" t="str">
        <f>'3.1'!A4</f>
        <v>2023</v>
      </c>
      <c r="B3" s="577" t="s">
        <v>187</v>
      </c>
      <c r="C3" s="577"/>
      <c r="D3" s="577"/>
      <c r="E3" s="577"/>
      <c r="F3" s="577"/>
      <c r="G3" s="580"/>
      <c r="H3" s="584" t="s">
        <v>19</v>
      </c>
      <c r="I3" s="577"/>
      <c r="J3" s="577"/>
      <c r="K3" s="577"/>
      <c r="L3" s="577"/>
      <c r="M3" s="577"/>
      <c r="N3" s="24"/>
    </row>
    <row r="4" spans="1:24" ht="13.5">
      <c r="A4" s="22"/>
      <c r="B4" s="586" t="s">
        <v>168</v>
      </c>
      <c r="C4" s="586"/>
      <c r="D4" s="586"/>
      <c r="E4" s="586"/>
      <c r="F4" s="586"/>
      <c r="G4" s="588"/>
      <c r="H4" s="585" t="s">
        <v>5</v>
      </c>
      <c r="I4" s="586"/>
      <c r="J4" s="586"/>
      <c r="K4" s="586"/>
      <c r="L4" s="586"/>
      <c r="M4" s="586"/>
      <c r="N4" s="72"/>
    </row>
    <row r="5" spans="1:24">
      <c r="A5" s="22"/>
      <c r="B5" s="579" t="s">
        <v>69</v>
      </c>
      <c r="C5" s="579"/>
      <c r="D5" s="579" t="s">
        <v>70</v>
      </c>
      <c r="E5" s="579"/>
      <c r="F5" s="579" t="s">
        <v>71</v>
      </c>
      <c r="G5" s="582"/>
      <c r="H5" s="583" t="s">
        <v>69</v>
      </c>
      <c r="I5" s="579"/>
      <c r="J5" s="579" t="s">
        <v>70</v>
      </c>
      <c r="K5" s="579"/>
      <c r="L5" s="579" t="s">
        <v>71</v>
      </c>
      <c r="M5" s="579"/>
      <c r="N5" s="67"/>
    </row>
    <row r="6" spans="1:24">
      <c r="A6" s="368"/>
      <c r="B6" s="365" t="s">
        <v>209</v>
      </c>
      <c r="C6" s="365" t="s">
        <v>208</v>
      </c>
      <c r="D6" s="365" t="s">
        <v>209</v>
      </c>
      <c r="E6" s="365" t="s">
        <v>208</v>
      </c>
      <c r="F6" s="365" t="s">
        <v>209</v>
      </c>
      <c r="G6" s="366" t="s">
        <v>208</v>
      </c>
      <c r="H6" s="358" t="s">
        <v>209</v>
      </c>
      <c r="I6" s="358" t="s">
        <v>208</v>
      </c>
      <c r="J6" s="358" t="s">
        <v>209</v>
      </c>
      <c r="K6" s="358" t="s">
        <v>208</v>
      </c>
      <c r="L6" s="358" t="s">
        <v>209</v>
      </c>
      <c r="M6" s="358" t="s">
        <v>208</v>
      </c>
      <c r="N6" s="67"/>
    </row>
    <row r="7" spans="1:24">
      <c r="A7" s="592" t="s">
        <v>53</v>
      </c>
      <c r="B7" s="587">
        <f>F8</f>
        <v>2311.3113899999985</v>
      </c>
      <c r="C7" s="574"/>
      <c r="D7" s="574"/>
      <c r="E7" s="574"/>
      <c r="F7" s="574"/>
      <c r="G7" s="589"/>
      <c r="H7" s="587">
        <f>SUM(H8,J8,L8)</f>
        <v>1766186.4729999998</v>
      </c>
      <c r="I7" s="574"/>
      <c r="J7" s="574"/>
      <c r="K7" s="574"/>
      <c r="L7" s="574"/>
      <c r="M7" s="574"/>
      <c r="N7" s="73"/>
    </row>
    <row r="8" spans="1:24">
      <c r="A8" s="593"/>
      <c r="B8" s="359">
        <f>SUM(B9:B16)</f>
        <v>2314.487059999999</v>
      </c>
      <c r="C8" s="354">
        <v>0.11045045689498281</v>
      </c>
      <c r="D8" s="319">
        <f>SUM(D9:D16)</f>
        <v>2313.392699999999</v>
      </c>
      <c r="E8" s="354">
        <v>0.11031224014340724</v>
      </c>
      <c r="F8" s="319">
        <f>SUM(F9:F16)</f>
        <v>2311.3113899999985</v>
      </c>
      <c r="G8" s="360">
        <v>0.11026663764225285</v>
      </c>
      <c r="H8" s="319">
        <f>SUM(H9:H16)</f>
        <v>515602.69099999993</v>
      </c>
      <c r="I8" s="354">
        <v>7.6015758022136823E-2</v>
      </c>
      <c r="J8" s="319">
        <f>SUM(J9:J16)</f>
        <v>596082.0149999999</v>
      </c>
      <c r="K8" s="354">
        <v>8.6513279280347771E-2</v>
      </c>
      <c r="L8" s="319">
        <f>SUM(L9:L16)</f>
        <v>654501.76699999999</v>
      </c>
      <c r="M8" s="354">
        <v>9.2112308311980404E-2</v>
      </c>
      <c r="N8" s="10"/>
    </row>
    <row r="9" spans="1:24">
      <c r="A9" s="56" t="s">
        <v>7</v>
      </c>
      <c r="B9" s="248">
        <v>0</v>
      </c>
      <c r="C9" s="353">
        <v>0</v>
      </c>
      <c r="D9" s="23">
        <v>0</v>
      </c>
      <c r="E9" s="353">
        <v>0</v>
      </c>
      <c r="F9" s="23">
        <v>0</v>
      </c>
      <c r="G9" s="361">
        <v>0</v>
      </c>
      <c r="H9" s="23">
        <v>0</v>
      </c>
      <c r="I9" s="353">
        <v>0</v>
      </c>
      <c r="J9" s="23">
        <v>0</v>
      </c>
      <c r="K9" s="353">
        <v>0</v>
      </c>
      <c r="L9" s="23">
        <v>0</v>
      </c>
      <c r="M9" s="353">
        <v>0</v>
      </c>
      <c r="N9" s="76"/>
      <c r="O9" s="85"/>
      <c r="X9" s="70"/>
    </row>
    <row r="10" spans="1:24">
      <c r="A10" s="56" t="s">
        <v>20</v>
      </c>
      <c r="B10" s="248">
        <v>1151.8600000000001</v>
      </c>
      <c r="C10" s="353">
        <v>0.1216081636022858</v>
      </c>
      <c r="D10" s="23">
        <v>1151.8600000000001</v>
      </c>
      <c r="E10" s="353">
        <v>0.12160359314726919</v>
      </c>
      <c r="F10" s="23">
        <v>1151.8600000000001</v>
      </c>
      <c r="G10" s="361">
        <v>0.12160359314726919</v>
      </c>
      <c r="H10" s="23">
        <v>383961.33099999989</v>
      </c>
      <c r="I10" s="353">
        <v>0.12077880244694955</v>
      </c>
      <c r="J10" s="23">
        <v>460641.9059999999</v>
      </c>
      <c r="K10" s="353">
        <v>0.13782735596251006</v>
      </c>
      <c r="L10" s="23">
        <v>475559.09499999997</v>
      </c>
      <c r="M10" s="353">
        <v>0.14069128209012471</v>
      </c>
      <c r="N10" s="76"/>
      <c r="O10" s="85"/>
      <c r="X10" s="70"/>
    </row>
    <row r="11" spans="1:24">
      <c r="A11" s="56" t="s">
        <v>21</v>
      </c>
      <c r="B11" s="248">
        <v>0</v>
      </c>
      <c r="C11" s="353">
        <v>0</v>
      </c>
      <c r="D11" s="23">
        <v>0</v>
      </c>
      <c r="E11" s="353">
        <v>0</v>
      </c>
      <c r="F11" s="23">
        <v>0</v>
      </c>
      <c r="G11" s="361">
        <v>0</v>
      </c>
      <c r="H11" s="23">
        <v>0</v>
      </c>
      <c r="I11" s="353">
        <v>0</v>
      </c>
      <c r="J11" s="23">
        <v>0</v>
      </c>
      <c r="K11" s="353">
        <v>0</v>
      </c>
      <c r="L11" s="23">
        <v>0</v>
      </c>
      <c r="M11" s="353">
        <v>0</v>
      </c>
      <c r="N11" s="76"/>
      <c r="O11" s="85"/>
      <c r="X11" s="70"/>
    </row>
    <row r="12" spans="1:24">
      <c r="A12" s="56" t="s">
        <v>22</v>
      </c>
      <c r="B12" s="248">
        <v>212.37399999999997</v>
      </c>
      <c r="C12" s="353">
        <v>0.20054164203655866</v>
      </c>
      <c r="D12" s="23">
        <v>211.25899999999996</v>
      </c>
      <c r="E12" s="353">
        <v>0.19909039591149327</v>
      </c>
      <c r="F12" s="23">
        <v>211.25899999999996</v>
      </c>
      <c r="G12" s="361">
        <v>0.19896176988850109</v>
      </c>
      <c r="H12" s="23">
        <v>31705.633000000013</v>
      </c>
      <c r="I12" s="353">
        <v>0.10188482717260787</v>
      </c>
      <c r="J12" s="23">
        <v>34225.050999999999</v>
      </c>
      <c r="K12" s="353">
        <v>0.10030775898629793</v>
      </c>
      <c r="L12" s="23">
        <v>36080.631000000008</v>
      </c>
      <c r="M12" s="353">
        <v>0.1028887281828773</v>
      </c>
      <c r="N12" s="76"/>
      <c r="O12" s="85"/>
      <c r="X12" s="70"/>
    </row>
    <row r="13" spans="1:24">
      <c r="A13" s="56" t="s">
        <v>43</v>
      </c>
      <c r="B13" s="248">
        <v>644.94956000000002</v>
      </c>
      <c r="C13" s="353">
        <v>0.58125780579881792</v>
      </c>
      <c r="D13" s="23">
        <v>644.94956000000002</v>
      </c>
      <c r="E13" s="353">
        <v>0.58159457822726979</v>
      </c>
      <c r="F13" s="23">
        <v>644.78955999999994</v>
      </c>
      <c r="G13" s="361">
        <v>0.58292688712797724</v>
      </c>
      <c r="H13" s="23">
        <v>81924.611000000004</v>
      </c>
      <c r="I13" s="353">
        <v>0.55886070296899337</v>
      </c>
      <c r="J13" s="23">
        <v>89645.33</v>
      </c>
      <c r="K13" s="353">
        <v>0.47896281458489903</v>
      </c>
      <c r="L13" s="23">
        <v>132622.283</v>
      </c>
      <c r="M13" s="353">
        <v>0.4998652795426593</v>
      </c>
      <c r="N13" s="76"/>
      <c r="O13" s="85"/>
      <c r="X13" s="70"/>
    </row>
    <row r="14" spans="1:24">
      <c r="A14" s="56" t="s">
        <v>44</v>
      </c>
      <c r="B14" s="248">
        <v>45</v>
      </c>
      <c r="C14" s="353">
        <v>3.8412291933418691E-2</v>
      </c>
      <c r="D14" s="23">
        <v>45</v>
      </c>
      <c r="E14" s="353">
        <v>3.8412291933418691E-2</v>
      </c>
      <c r="F14" s="23">
        <v>45</v>
      </c>
      <c r="G14" s="361">
        <v>3.8412291933418691E-2</v>
      </c>
      <c r="H14" s="23">
        <v>0.49</v>
      </c>
      <c r="I14" s="353">
        <v>4.7886467245265494E-6</v>
      </c>
      <c r="J14" s="23">
        <v>3427.86</v>
      </c>
      <c r="K14" s="353">
        <v>3.4180191809760521E-2</v>
      </c>
      <c r="L14" s="23">
        <v>5301.24</v>
      </c>
      <c r="M14" s="353">
        <v>5.1244129086440035E-2</v>
      </c>
      <c r="N14" s="76"/>
      <c r="O14" s="85"/>
      <c r="P14" s="56"/>
      <c r="Q14" s="71"/>
      <c r="R14" s="48"/>
      <c r="S14" s="48"/>
      <c r="T14" s="48"/>
      <c r="U14" s="48"/>
      <c r="X14" s="70"/>
    </row>
    <row r="15" spans="1:24">
      <c r="A15" s="56" t="s">
        <v>45</v>
      </c>
      <c r="B15" s="248">
        <v>6.0439999999999996</v>
      </c>
      <c r="C15" s="353">
        <v>1.7902429979402126E-2</v>
      </c>
      <c r="D15" s="23">
        <v>6.0439999999999996</v>
      </c>
      <c r="E15" s="74">
        <v>1.7586750926330594E-2</v>
      </c>
      <c r="F15" s="23">
        <v>6.0439999999999996</v>
      </c>
      <c r="G15" s="362">
        <v>1.7663847971667694E-2</v>
      </c>
      <c r="H15" s="23">
        <v>548.80500000000006</v>
      </c>
      <c r="I15" s="353">
        <v>8.0849619222092932E-3</v>
      </c>
      <c r="J15" s="23">
        <v>764.05399999999997</v>
      </c>
      <c r="K15" s="74">
        <v>9.5709226457667117E-3</v>
      </c>
      <c r="L15" s="23">
        <v>728.3</v>
      </c>
      <c r="M15" s="74">
        <v>7.819974333991694E-3</v>
      </c>
      <c r="N15" s="76"/>
      <c r="O15" s="85"/>
      <c r="P15" s="56"/>
      <c r="Q15" s="71"/>
      <c r="R15" s="48"/>
      <c r="S15" s="48"/>
      <c r="T15" s="48"/>
      <c r="U15" s="48"/>
      <c r="X15" s="70"/>
    </row>
    <row r="16" spans="1:24">
      <c r="A16" s="277" t="s">
        <v>46</v>
      </c>
      <c r="B16" s="249">
        <v>254.25949999999884</v>
      </c>
      <c r="C16" s="354">
        <v>0.11815598271024964</v>
      </c>
      <c r="D16" s="243">
        <v>254.28013999999882</v>
      </c>
      <c r="E16" s="355">
        <v>0.11770377975244514</v>
      </c>
      <c r="F16" s="243">
        <v>252.35882999999887</v>
      </c>
      <c r="G16" s="363">
        <v>0.11717126473306823</v>
      </c>
      <c r="H16" s="243">
        <v>17461.820999999982</v>
      </c>
      <c r="I16" s="354">
        <v>0.11216849548303905</v>
      </c>
      <c r="J16" s="243">
        <v>7377.8140000000221</v>
      </c>
      <c r="K16" s="355">
        <v>0.10878388143773782</v>
      </c>
      <c r="L16" s="243">
        <v>4210.2180000000008</v>
      </c>
      <c r="M16" s="355">
        <v>0.11482870476245802</v>
      </c>
      <c r="N16" s="76"/>
      <c r="O16" s="85"/>
      <c r="P16" s="56"/>
      <c r="Q16" s="71"/>
      <c r="R16" s="48"/>
      <c r="S16" s="48"/>
      <c r="T16" s="48"/>
      <c r="U16" s="48"/>
      <c r="X16" s="70"/>
    </row>
    <row r="17" spans="1:15">
      <c r="A17" s="215"/>
      <c r="B17" s="68"/>
      <c r="C17" s="68"/>
      <c r="D17" s="68"/>
      <c r="E17" s="68"/>
      <c r="F17" s="68"/>
      <c r="G17" s="68"/>
      <c r="H17" s="68"/>
      <c r="I17" s="68"/>
      <c r="J17" s="68"/>
      <c r="K17" s="68"/>
      <c r="L17" s="69"/>
      <c r="M17" s="77" t="s">
        <v>298</v>
      </c>
      <c r="N17" s="77"/>
      <c r="O17" s="69"/>
    </row>
    <row r="18" spans="1:15">
      <c r="A18" s="436" t="str">
        <f>'3.1'!A4</f>
        <v>2023</v>
      </c>
      <c r="B18" s="577" t="s">
        <v>232</v>
      </c>
      <c r="C18" s="577"/>
      <c r="D18" s="577"/>
      <c r="E18" s="577"/>
      <c r="F18" s="577"/>
      <c r="G18" s="577"/>
      <c r="H18" s="68"/>
      <c r="I18" s="68"/>
      <c r="J18" s="68"/>
      <c r="K18" s="68"/>
      <c r="L18" s="68"/>
      <c r="M18" s="68"/>
      <c r="N18" s="78"/>
      <c r="O18" s="68"/>
    </row>
    <row r="19" spans="1:15">
      <c r="A19" s="356"/>
      <c r="B19" s="578" t="s">
        <v>5</v>
      </c>
      <c r="C19" s="578"/>
      <c r="D19" s="578"/>
      <c r="E19" s="578"/>
      <c r="F19" s="578"/>
      <c r="G19" s="578"/>
      <c r="H19" s="78" t="str">
        <f>A24</f>
        <v>VO z vvn</v>
      </c>
      <c r="I19" s="86">
        <f>(B24+D24+F24)/'6.1, 6.2'!B25</f>
        <v>0.10729054885953891</v>
      </c>
      <c r="J19" s="87" t="str">
        <f>A9</f>
        <v>JE</v>
      </c>
      <c r="K19" s="76">
        <f t="shared" ref="K19:K26" si="0">H9+J9+L9</f>
        <v>0</v>
      </c>
      <c r="L19" s="87" t="str">
        <f>A9</f>
        <v>JE</v>
      </c>
      <c r="M19" s="85">
        <f>K19/'6.1, 6.2'!B5</f>
        <v>0</v>
      </c>
      <c r="N19" s="78"/>
      <c r="O19" s="68"/>
    </row>
    <row r="20" spans="1:15">
      <c r="A20" s="352"/>
      <c r="B20" s="579" t="s">
        <v>69</v>
      </c>
      <c r="C20" s="579"/>
      <c r="D20" s="579" t="s">
        <v>70</v>
      </c>
      <c r="E20" s="579"/>
      <c r="F20" s="579" t="s">
        <v>71</v>
      </c>
      <c r="G20" s="579"/>
      <c r="H20" s="78" t="str">
        <f>A25</f>
        <v>VO z vn</v>
      </c>
      <c r="I20" s="86">
        <f>(B25+D25+F25)/'6.1, 6.2'!C25</f>
        <v>0.12762877660238059</v>
      </c>
      <c r="J20" s="87" t="str">
        <f t="shared" ref="J20:J26" si="1">A10</f>
        <v>PE</v>
      </c>
      <c r="K20" s="76">
        <f t="shared" si="0"/>
        <v>1320162.3319999997</v>
      </c>
      <c r="L20" s="87" t="str">
        <f t="shared" ref="L20:L26" si="2">A10</f>
        <v>PE</v>
      </c>
      <c r="M20" s="85">
        <f>K20/'6.1, 6.2'!C5</f>
        <v>0.13333125172284011</v>
      </c>
      <c r="N20" s="78"/>
      <c r="O20" s="68"/>
    </row>
    <row r="21" spans="1:15">
      <c r="A21" s="352"/>
      <c r="B21" s="367" t="s">
        <v>209</v>
      </c>
      <c r="C21" s="367" t="s">
        <v>208</v>
      </c>
      <c r="D21" s="367" t="s">
        <v>209</v>
      </c>
      <c r="E21" s="367" t="s">
        <v>208</v>
      </c>
      <c r="F21" s="367" t="s">
        <v>209</v>
      </c>
      <c r="G21" s="367" t="s">
        <v>208</v>
      </c>
      <c r="H21" s="78" t="str">
        <f>A26</f>
        <v>MOP</v>
      </c>
      <c r="I21" s="86">
        <f>(B26+D26+F26)/'6.1, 6.2'!D25</f>
        <v>0.12998485666350129</v>
      </c>
      <c r="J21" s="87" t="str">
        <f t="shared" si="1"/>
        <v>PPE</v>
      </c>
      <c r="K21" s="76">
        <f t="shared" si="0"/>
        <v>0</v>
      </c>
      <c r="L21" s="87" t="str">
        <f t="shared" si="2"/>
        <v>PPE</v>
      </c>
      <c r="M21" s="85">
        <f>K21/'6.1, 6.2'!D5</f>
        <v>0</v>
      </c>
      <c r="N21" s="78"/>
      <c r="O21" s="68"/>
    </row>
    <row r="22" spans="1:15">
      <c r="A22" s="572" t="s">
        <v>53</v>
      </c>
      <c r="B22" s="574">
        <f>SUM(B23,D23,F23)</f>
        <v>1958848.0779999997</v>
      </c>
      <c r="C22" s="574"/>
      <c r="D22" s="574"/>
      <c r="E22" s="574"/>
      <c r="F22" s="574"/>
      <c r="G22" s="574"/>
      <c r="H22" s="78" t="str">
        <f>A27</f>
        <v>MOO</v>
      </c>
      <c r="I22" s="86">
        <f>(B27+D27+F27)/'6.1, 6.2'!E25</f>
        <v>0.18761409431348533</v>
      </c>
      <c r="J22" s="87" t="str">
        <f t="shared" si="1"/>
        <v>PSE</v>
      </c>
      <c r="K22" s="76">
        <f t="shared" si="0"/>
        <v>102011.31500000002</v>
      </c>
      <c r="L22" s="87" t="str">
        <f t="shared" si="2"/>
        <v>PSE</v>
      </c>
      <c r="M22" s="85">
        <f>K22/'6.1, 6.2'!E5</f>
        <v>0.10169934402455783</v>
      </c>
      <c r="N22" s="78"/>
      <c r="O22" s="68"/>
    </row>
    <row r="23" spans="1:15">
      <c r="A23" s="573"/>
      <c r="B23" s="319">
        <f>SUM(B24:B27)</f>
        <v>588519.69799999997</v>
      </c>
      <c r="C23" s="364">
        <v>0.13890153271429495</v>
      </c>
      <c r="D23" s="319">
        <f>SUM(D24:D27)</f>
        <v>661411.79799999995</v>
      </c>
      <c r="E23" s="364">
        <v>0.14410395510275056</v>
      </c>
      <c r="F23" s="319">
        <f>SUM(F24:F27)</f>
        <v>708916.58199999994</v>
      </c>
      <c r="G23" s="364">
        <v>0.14986220321191498</v>
      </c>
      <c r="H23" s="68"/>
      <c r="I23" s="68"/>
      <c r="J23" s="87" t="str">
        <f t="shared" si="1"/>
        <v>VE</v>
      </c>
      <c r="K23" s="76">
        <f t="shared" si="0"/>
        <v>304192.22399999999</v>
      </c>
      <c r="L23" s="87" t="str">
        <f t="shared" si="2"/>
        <v>VE</v>
      </c>
      <c r="M23" s="85">
        <f>K23/'6.1, 6.2'!F5</f>
        <v>0.50777089524011521</v>
      </c>
      <c r="N23" s="78"/>
      <c r="O23" s="68"/>
    </row>
    <row r="24" spans="1:15">
      <c r="A24" s="18" t="s">
        <v>8</v>
      </c>
      <c r="B24" s="23">
        <v>63964.349000000002</v>
      </c>
      <c r="C24" s="353">
        <v>0.10558206739932922</v>
      </c>
      <c r="D24" s="23">
        <v>60923.682000000001</v>
      </c>
      <c r="E24" s="353">
        <v>0.10560714314885493</v>
      </c>
      <c r="F24" s="23">
        <v>57550.171000000002</v>
      </c>
      <c r="G24" s="353">
        <v>0.11116575397664652</v>
      </c>
      <c r="H24" s="68"/>
      <c r="I24" s="68"/>
      <c r="J24" s="87" t="str">
        <f t="shared" si="1"/>
        <v>PVE</v>
      </c>
      <c r="K24" s="76">
        <f t="shared" si="0"/>
        <v>8729.59</v>
      </c>
      <c r="L24" s="87" t="str">
        <f t="shared" si="2"/>
        <v>PVE</v>
      </c>
      <c r="M24" s="85">
        <f>K24/'6.1, 6.2'!G5</f>
        <v>2.8522111147033159E-2</v>
      </c>
      <c r="N24" s="78"/>
      <c r="O24" s="86"/>
    </row>
    <row r="25" spans="1:15">
      <c r="A25" s="18" t="s">
        <v>9</v>
      </c>
      <c r="B25" s="23">
        <v>241587.67199999999</v>
      </c>
      <c r="C25" s="353">
        <v>0.12663481790487019</v>
      </c>
      <c r="D25" s="23">
        <v>242354.97500000001</v>
      </c>
      <c r="E25" s="353">
        <v>0.12696041519636395</v>
      </c>
      <c r="F25" s="23">
        <v>218248.37299999999</v>
      </c>
      <c r="G25" s="353">
        <v>0.12951111486173611</v>
      </c>
      <c r="H25" s="68"/>
      <c r="I25" s="68"/>
      <c r="J25" s="87" t="str">
        <f t="shared" si="1"/>
        <v>VTE</v>
      </c>
      <c r="K25" s="76">
        <f t="shared" si="0"/>
        <v>2041.1589999999999</v>
      </c>
      <c r="L25" s="87" t="str">
        <f t="shared" si="2"/>
        <v>VTE</v>
      </c>
      <c r="M25" s="85">
        <f>K25/'6.1, 6.2'!H5</f>
        <v>8.4750330339648638E-3</v>
      </c>
      <c r="N25" s="78"/>
      <c r="O25" s="86"/>
    </row>
    <row r="26" spans="1:15">
      <c r="A26" s="18" t="s">
        <v>132</v>
      </c>
      <c r="B26" s="23">
        <v>78993.804999999993</v>
      </c>
      <c r="C26" s="353">
        <v>0.13023553443943378</v>
      </c>
      <c r="D26" s="23">
        <v>90895.61</v>
      </c>
      <c r="E26" s="74">
        <v>0.12845838957615557</v>
      </c>
      <c r="F26" s="23">
        <v>96418.922000000006</v>
      </c>
      <c r="G26" s="74">
        <v>0.13124816116043883</v>
      </c>
      <c r="H26" s="68"/>
      <c r="I26" s="68"/>
      <c r="J26" s="87" t="str">
        <f t="shared" si="1"/>
        <v>FVE</v>
      </c>
      <c r="K26" s="76">
        <f t="shared" si="0"/>
        <v>29049.853000000003</v>
      </c>
      <c r="L26" s="87" t="str">
        <f t="shared" si="2"/>
        <v>FVE</v>
      </c>
      <c r="M26" s="85">
        <f>K26/'6.1, 6.2'!I5</f>
        <v>0.11166107790854612</v>
      </c>
      <c r="N26" s="78"/>
      <c r="O26" s="86"/>
    </row>
    <row r="27" spans="1:15">
      <c r="A27" s="430" t="s">
        <v>130</v>
      </c>
      <c r="B27" s="243">
        <v>203973.872</v>
      </c>
      <c r="C27" s="354">
        <v>0.18263584275271549</v>
      </c>
      <c r="D27" s="243">
        <v>267237.53100000002</v>
      </c>
      <c r="E27" s="355">
        <v>0.19136997291509453</v>
      </c>
      <c r="F27" s="243">
        <v>336699.11599999998</v>
      </c>
      <c r="G27" s="355">
        <v>0.18778978369551888</v>
      </c>
      <c r="H27" s="68"/>
      <c r="I27" s="68"/>
      <c r="J27" s="68"/>
      <c r="K27" s="68"/>
      <c r="L27" s="68"/>
      <c r="M27" s="68"/>
      <c r="N27" s="78"/>
      <c r="O27" s="86"/>
    </row>
    <row r="28" spans="1:15">
      <c r="A28" s="590"/>
      <c r="B28" s="590"/>
      <c r="C28" s="590"/>
      <c r="D28" s="590"/>
      <c r="E28" s="590"/>
      <c r="F28" s="48"/>
      <c r="G28" s="77" t="s">
        <v>299</v>
      </c>
      <c r="H28" s="68"/>
      <c r="I28" s="68"/>
      <c r="J28" s="68"/>
      <c r="K28" s="68"/>
      <c r="L28" s="68"/>
      <c r="M28" s="68"/>
      <c r="N28" s="68"/>
      <c r="O28" s="68"/>
    </row>
    <row r="29" spans="1:15">
      <c r="A29" s="591"/>
      <c r="B29" s="591"/>
      <c r="C29" s="591"/>
      <c r="D29" s="591"/>
      <c r="E29" s="591"/>
      <c r="F29" s="48"/>
      <c r="G29" s="69"/>
      <c r="H29" s="68"/>
      <c r="I29" s="68"/>
      <c r="J29" s="68"/>
      <c r="K29" s="68"/>
      <c r="L29" s="68"/>
      <c r="M29" s="68"/>
      <c r="N29" s="68"/>
      <c r="O29" s="68"/>
    </row>
    <row r="30" spans="1:15">
      <c r="J30" s="87"/>
      <c r="K30" s="87" t="str">
        <f>H5</f>
        <v>Říjen</v>
      </c>
      <c r="L30" s="87" t="str">
        <f>J5</f>
        <v>Listopad</v>
      </c>
      <c r="M30" s="87" t="str">
        <f>L5</f>
        <v>Prosinec</v>
      </c>
    </row>
    <row r="31" spans="1:15">
      <c r="H31" s="87" t="str">
        <f t="shared" ref="H31:H38" si="3">A9</f>
        <v>JE</v>
      </c>
      <c r="I31" s="88">
        <f t="shared" ref="I31:I38" si="4">G9</f>
        <v>0</v>
      </c>
      <c r="J31" s="87" t="str">
        <f t="shared" ref="J31:J38" si="5">A9</f>
        <v>JE</v>
      </c>
      <c r="K31" s="70">
        <f t="shared" ref="K31:K38" si="6">H9</f>
        <v>0</v>
      </c>
      <c r="L31" s="70">
        <f t="shared" ref="L31:L38" si="7">J9</f>
        <v>0</v>
      </c>
      <c r="M31" s="70">
        <f t="shared" ref="M31:M38" si="8">L9</f>
        <v>0</v>
      </c>
    </row>
    <row r="32" spans="1:15">
      <c r="H32" s="87" t="str">
        <f t="shared" si="3"/>
        <v>PE</v>
      </c>
      <c r="I32" s="88">
        <f t="shared" si="4"/>
        <v>0.12160359314726919</v>
      </c>
      <c r="J32" s="87" t="str">
        <f t="shared" si="5"/>
        <v>PE</v>
      </c>
      <c r="K32" s="70">
        <f t="shared" si="6"/>
        <v>383961.33099999989</v>
      </c>
      <c r="L32" s="70">
        <f t="shared" si="7"/>
        <v>460641.9059999999</v>
      </c>
      <c r="M32" s="70">
        <f t="shared" si="8"/>
        <v>475559.09499999997</v>
      </c>
    </row>
    <row r="33" spans="8:13" ht="12.75" customHeight="1">
      <c r="H33" s="87" t="str">
        <f t="shared" si="3"/>
        <v>PPE</v>
      </c>
      <c r="I33" s="88">
        <f t="shared" si="4"/>
        <v>0</v>
      </c>
      <c r="J33" s="87" t="str">
        <f t="shared" si="5"/>
        <v>PPE</v>
      </c>
      <c r="K33" s="70">
        <f t="shared" si="6"/>
        <v>0</v>
      </c>
      <c r="L33" s="70">
        <f t="shared" si="7"/>
        <v>0</v>
      </c>
      <c r="M33" s="70">
        <f t="shared" si="8"/>
        <v>0</v>
      </c>
    </row>
    <row r="34" spans="8:13">
      <c r="H34" s="87" t="str">
        <f t="shared" si="3"/>
        <v>PSE</v>
      </c>
      <c r="I34" s="88">
        <f t="shared" si="4"/>
        <v>0.19896176988850109</v>
      </c>
      <c r="J34" s="87" t="str">
        <f t="shared" si="5"/>
        <v>PSE</v>
      </c>
      <c r="K34" s="70">
        <f t="shared" si="6"/>
        <v>31705.633000000013</v>
      </c>
      <c r="L34" s="70">
        <f t="shared" si="7"/>
        <v>34225.050999999999</v>
      </c>
      <c r="M34" s="70">
        <f t="shared" si="8"/>
        <v>36080.631000000008</v>
      </c>
    </row>
    <row r="35" spans="8:13" ht="13.5" customHeight="1">
      <c r="H35" s="87" t="str">
        <f t="shared" si="3"/>
        <v>VE</v>
      </c>
      <c r="I35" s="88">
        <f t="shared" si="4"/>
        <v>0.58292688712797724</v>
      </c>
      <c r="J35" s="87" t="str">
        <f t="shared" si="5"/>
        <v>VE</v>
      </c>
      <c r="K35" s="70">
        <f t="shared" si="6"/>
        <v>81924.611000000004</v>
      </c>
      <c r="L35" s="70">
        <f t="shared" si="7"/>
        <v>89645.33</v>
      </c>
      <c r="M35" s="70">
        <f t="shared" si="8"/>
        <v>132622.283</v>
      </c>
    </row>
    <row r="36" spans="8:13" ht="12.75" customHeight="1">
      <c r="H36" s="87" t="str">
        <f t="shared" si="3"/>
        <v>PVE</v>
      </c>
      <c r="I36" s="88">
        <f t="shared" si="4"/>
        <v>3.8412291933418691E-2</v>
      </c>
      <c r="J36" s="87" t="str">
        <f t="shared" si="5"/>
        <v>PVE</v>
      </c>
      <c r="K36" s="70">
        <f t="shared" si="6"/>
        <v>0.49</v>
      </c>
      <c r="L36" s="70">
        <f t="shared" si="7"/>
        <v>3427.86</v>
      </c>
      <c r="M36" s="70">
        <f t="shared" si="8"/>
        <v>5301.24</v>
      </c>
    </row>
    <row r="37" spans="8:13" ht="12.75" customHeight="1">
      <c r="H37" s="87" t="str">
        <f t="shared" si="3"/>
        <v>VTE</v>
      </c>
      <c r="I37" s="88">
        <f t="shared" si="4"/>
        <v>1.7663847971667694E-2</v>
      </c>
      <c r="J37" s="87" t="str">
        <f t="shared" si="5"/>
        <v>VTE</v>
      </c>
      <c r="K37" s="70">
        <f t="shared" si="6"/>
        <v>548.80500000000006</v>
      </c>
      <c r="L37" s="70">
        <f t="shared" si="7"/>
        <v>764.05399999999997</v>
      </c>
      <c r="M37" s="70">
        <f t="shared" si="8"/>
        <v>728.3</v>
      </c>
    </row>
    <row r="38" spans="8:13" ht="12.75" customHeight="1">
      <c r="H38" s="87" t="str">
        <f t="shared" si="3"/>
        <v>FVE</v>
      </c>
      <c r="I38" s="88">
        <f t="shared" si="4"/>
        <v>0.11717126473306823</v>
      </c>
      <c r="J38" s="87" t="str">
        <f t="shared" si="5"/>
        <v>FVE</v>
      </c>
      <c r="K38" s="70">
        <f t="shared" si="6"/>
        <v>17461.820999999982</v>
      </c>
      <c r="L38" s="70">
        <f t="shared" si="7"/>
        <v>7377.8140000000221</v>
      </c>
      <c r="M38" s="70">
        <f t="shared" si="8"/>
        <v>4210.2180000000008</v>
      </c>
    </row>
    <row r="39" spans="8:13" ht="12.75" customHeight="1"/>
  </sheetData>
  <mergeCells count="21">
    <mergeCell ref="A28:E29"/>
    <mergeCell ref="B3:G3"/>
    <mergeCell ref="H3:M3"/>
    <mergeCell ref="B4:G4"/>
    <mergeCell ref="H4:M4"/>
    <mergeCell ref="B5:C5"/>
    <mergeCell ref="D5:E5"/>
    <mergeCell ref="F5:G5"/>
    <mergeCell ref="H5:I5"/>
    <mergeCell ref="J5:K5"/>
    <mergeCell ref="L5:M5"/>
    <mergeCell ref="A22:A23"/>
    <mergeCell ref="B22:G22"/>
    <mergeCell ref="A7:A8"/>
    <mergeCell ref="B7:G7"/>
    <mergeCell ref="H7:M7"/>
    <mergeCell ref="B18:G18"/>
    <mergeCell ref="B19:G19"/>
    <mergeCell ref="B20:C20"/>
    <mergeCell ref="D20:E20"/>
    <mergeCell ref="F20:G20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List30"/>
  <dimension ref="A1:U38"/>
  <sheetViews>
    <sheetView showGridLines="0" zoomScaleNormal="100" workbookViewId="0"/>
  </sheetViews>
  <sheetFormatPr defaultColWidth="9.140625" defaultRowHeight="12"/>
  <cols>
    <col min="1" max="1" width="9.42578125" style="9" customWidth="1"/>
    <col min="2" max="2" width="13.42578125" style="9" customWidth="1"/>
    <col min="3" max="3" width="9" style="9" customWidth="1"/>
    <col min="4" max="4" width="13.42578125" style="9" customWidth="1"/>
    <col min="5" max="5" width="9" style="9" customWidth="1"/>
    <col min="6" max="6" width="13.42578125" style="9" customWidth="1"/>
    <col min="7" max="7" width="9" style="9" customWidth="1"/>
    <col min="8" max="8" width="13.42578125" style="9" customWidth="1"/>
    <col min="9" max="9" width="9" style="9" customWidth="1"/>
    <col min="10" max="10" width="13.42578125" style="9" customWidth="1"/>
    <col min="11" max="11" width="9" style="9" customWidth="1"/>
    <col min="12" max="12" width="13.42578125" style="9" customWidth="1"/>
    <col min="13" max="13" width="9" style="9" customWidth="1"/>
    <col min="14" max="26" width="9.140625" style="9" customWidth="1"/>
    <col min="27" max="16384" width="9.140625" style="9"/>
  </cols>
  <sheetData>
    <row r="1" spans="1:21" ht="18">
      <c r="A1" s="232" t="s">
        <v>403</v>
      </c>
      <c r="M1" s="349" t="str">
        <f>'3.1'!N1</f>
        <v>IV. čtvrtletí 2023</v>
      </c>
      <c r="N1" s="68"/>
      <c r="O1" s="68"/>
    </row>
    <row r="2" spans="1:21" ht="6" customHeight="1">
      <c r="A2" s="351"/>
      <c r="B2" s="68"/>
      <c r="C2" s="68"/>
      <c r="D2" s="68"/>
      <c r="E2" s="68"/>
      <c r="F2" s="68"/>
      <c r="G2" s="68"/>
      <c r="H2" s="68"/>
      <c r="I2" s="68"/>
      <c r="J2" s="68"/>
      <c r="K2" s="68"/>
      <c r="L2" s="68"/>
      <c r="M2" s="68"/>
      <c r="N2" s="68"/>
      <c r="O2" s="68"/>
    </row>
    <row r="3" spans="1:21">
      <c r="A3" s="436" t="str">
        <f>'3.1'!A4</f>
        <v>2023</v>
      </c>
      <c r="B3" s="577" t="s">
        <v>187</v>
      </c>
      <c r="C3" s="577"/>
      <c r="D3" s="577"/>
      <c r="E3" s="577"/>
      <c r="F3" s="577"/>
      <c r="G3" s="580"/>
      <c r="H3" s="584" t="s">
        <v>19</v>
      </c>
      <c r="I3" s="577"/>
      <c r="J3" s="577"/>
      <c r="K3" s="577"/>
      <c r="L3" s="577"/>
      <c r="M3" s="577"/>
      <c r="N3" s="24"/>
    </row>
    <row r="4" spans="1:21" ht="13.5" customHeight="1">
      <c r="A4" s="22"/>
      <c r="B4" s="586" t="s">
        <v>168</v>
      </c>
      <c r="C4" s="586"/>
      <c r="D4" s="586"/>
      <c r="E4" s="586"/>
      <c r="F4" s="586"/>
      <c r="G4" s="588"/>
      <c r="H4" s="585" t="s">
        <v>5</v>
      </c>
      <c r="I4" s="586"/>
      <c r="J4" s="586"/>
      <c r="K4" s="586"/>
      <c r="L4" s="586"/>
      <c r="M4" s="586"/>
      <c r="N4" s="72"/>
    </row>
    <row r="5" spans="1:21">
      <c r="A5" s="22"/>
      <c r="B5" s="579" t="s">
        <v>69</v>
      </c>
      <c r="C5" s="579"/>
      <c r="D5" s="579" t="s">
        <v>70</v>
      </c>
      <c r="E5" s="579"/>
      <c r="F5" s="579" t="s">
        <v>71</v>
      </c>
      <c r="G5" s="582"/>
      <c r="H5" s="583" t="s">
        <v>69</v>
      </c>
      <c r="I5" s="579"/>
      <c r="J5" s="579" t="s">
        <v>70</v>
      </c>
      <c r="K5" s="579"/>
      <c r="L5" s="579" t="s">
        <v>71</v>
      </c>
      <c r="M5" s="579"/>
      <c r="N5" s="84"/>
    </row>
    <row r="6" spans="1:21">
      <c r="A6" s="368"/>
      <c r="B6" s="365" t="s">
        <v>209</v>
      </c>
      <c r="C6" s="365" t="s">
        <v>208</v>
      </c>
      <c r="D6" s="365" t="s">
        <v>209</v>
      </c>
      <c r="E6" s="365" t="s">
        <v>208</v>
      </c>
      <c r="F6" s="365" t="s">
        <v>209</v>
      </c>
      <c r="G6" s="366" t="s">
        <v>208</v>
      </c>
      <c r="H6" s="358" t="s">
        <v>209</v>
      </c>
      <c r="I6" s="358" t="s">
        <v>208</v>
      </c>
      <c r="J6" s="358" t="s">
        <v>209</v>
      </c>
      <c r="K6" s="358" t="s">
        <v>208</v>
      </c>
      <c r="L6" s="358" t="s">
        <v>209</v>
      </c>
      <c r="M6" s="358" t="s">
        <v>208</v>
      </c>
      <c r="N6" s="84"/>
    </row>
    <row r="7" spans="1:21">
      <c r="A7" s="592" t="s">
        <v>53</v>
      </c>
      <c r="B7" s="587">
        <f>F8</f>
        <v>5275.7451500000006</v>
      </c>
      <c r="C7" s="574"/>
      <c r="D7" s="574"/>
      <c r="E7" s="574"/>
      <c r="F7" s="574"/>
      <c r="G7" s="589"/>
      <c r="H7" s="587">
        <f>SUM(H8,J8,L8)</f>
        <v>5947552.1530000009</v>
      </c>
      <c r="I7" s="574"/>
      <c r="J7" s="574"/>
      <c r="K7" s="574"/>
      <c r="L7" s="574"/>
      <c r="M7" s="574"/>
      <c r="N7" s="73"/>
    </row>
    <row r="8" spans="1:21">
      <c r="A8" s="593"/>
      <c r="B8" s="359">
        <f>SUM(B9:B16)</f>
        <v>5273.4569099999999</v>
      </c>
      <c r="C8" s="354">
        <v>0.25165650531893857</v>
      </c>
      <c r="D8" s="319">
        <f>SUM(D9:D16)</f>
        <v>5276.7132000000001</v>
      </c>
      <c r="E8" s="354">
        <v>0.25161575623813764</v>
      </c>
      <c r="F8" s="319">
        <f>SUM(F9:F16)</f>
        <v>5275.7451500000006</v>
      </c>
      <c r="G8" s="360">
        <v>0.25169203996693984</v>
      </c>
      <c r="H8" s="319">
        <f>SUM(H9:H16)</f>
        <v>2039604.5080000001</v>
      </c>
      <c r="I8" s="354">
        <v>0.30070068571652869</v>
      </c>
      <c r="J8" s="319">
        <f>SUM(J9:J16)</f>
        <v>1921788.5010000002</v>
      </c>
      <c r="K8" s="354">
        <v>0.27892172741493287</v>
      </c>
      <c r="L8" s="319">
        <f>SUM(L9:L16)</f>
        <v>1986159.1439999999</v>
      </c>
      <c r="M8" s="354">
        <v>0.27952514821673058</v>
      </c>
      <c r="N8" s="10"/>
    </row>
    <row r="9" spans="1:21">
      <c r="A9" s="56" t="s">
        <v>7</v>
      </c>
      <c r="B9" s="248">
        <v>0</v>
      </c>
      <c r="C9" s="353">
        <v>0</v>
      </c>
      <c r="D9" s="23">
        <v>0</v>
      </c>
      <c r="E9" s="353">
        <v>0</v>
      </c>
      <c r="F9" s="23">
        <v>0</v>
      </c>
      <c r="G9" s="361">
        <v>0</v>
      </c>
      <c r="H9" s="23">
        <v>0</v>
      </c>
      <c r="I9" s="353">
        <v>0</v>
      </c>
      <c r="J9" s="23">
        <v>0</v>
      </c>
      <c r="K9" s="353">
        <v>0</v>
      </c>
      <c r="L9" s="23">
        <v>0</v>
      </c>
      <c r="M9" s="353">
        <v>0</v>
      </c>
      <c r="N9" s="76"/>
      <c r="O9" s="85"/>
    </row>
    <row r="10" spans="1:21">
      <c r="A10" s="56" t="s">
        <v>20</v>
      </c>
      <c r="B10" s="248">
        <v>4034.8129999999996</v>
      </c>
      <c r="C10" s="353">
        <v>0.42597728839323307</v>
      </c>
      <c r="D10" s="23">
        <v>4034.8129999999996</v>
      </c>
      <c r="E10" s="353">
        <v>0.42596127869473077</v>
      </c>
      <c r="F10" s="23">
        <v>4034.8129999999996</v>
      </c>
      <c r="G10" s="361">
        <v>0.42596127869473077</v>
      </c>
      <c r="H10" s="23">
        <v>1840572.5060000001</v>
      </c>
      <c r="I10" s="353">
        <v>0.57897013356134275</v>
      </c>
      <c r="J10" s="23">
        <v>1793044.1170000001</v>
      </c>
      <c r="K10" s="353">
        <v>0.53649163602202443</v>
      </c>
      <c r="L10" s="23">
        <v>1808446.689</v>
      </c>
      <c r="M10" s="353">
        <v>0.53501801551508765</v>
      </c>
      <c r="N10" s="76"/>
      <c r="O10" s="85"/>
    </row>
    <row r="11" spans="1:21">
      <c r="A11" s="56" t="s">
        <v>21</v>
      </c>
      <c r="B11" s="248">
        <v>845</v>
      </c>
      <c r="C11" s="353">
        <v>0.61972863953061974</v>
      </c>
      <c r="D11" s="23">
        <v>845</v>
      </c>
      <c r="E11" s="353">
        <v>0.61972863953061974</v>
      </c>
      <c r="F11" s="23">
        <v>845</v>
      </c>
      <c r="G11" s="361">
        <v>0.61972863953061974</v>
      </c>
      <c r="H11" s="23">
        <v>133612.76999999999</v>
      </c>
      <c r="I11" s="353">
        <v>0.79718477238847851</v>
      </c>
      <c r="J11" s="23">
        <v>56219.29</v>
      </c>
      <c r="K11" s="353">
        <v>0.47790949782740549</v>
      </c>
      <c r="L11" s="23">
        <v>109028.7</v>
      </c>
      <c r="M11" s="353">
        <v>0.64822964547723783</v>
      </c>
      <c r="N11" s="76"/>
      <c r="O11" s="85"/>
    </row>
    <row r="12" spans="1:21">
      <c r="A12" s="56" t="s">
        <v>22</v>
      </c>
      <c r="B12" s="248">
        <v>57.137000000000029</v>
      </c>
      <c r="C12" s="353">
        <v>5.3953628038473922E-2</v>
      </c>
      <c r="D12" s="23">
        <v>57.061000000000028</v>
      </c>
      <c r="E12" s="353">
        <v>5.377426325555705E-2</v>
      </c>
      <c r="F12" s="23">
        <v>57.061000000000028</v>
      </c>
      <c r="G12" s="361">
        <v>5.373952140078183E-2</v>
      </c>
      <c r="H12" s="23">
        <v>12610.950000000004</v>
      </c>
      <c r="I12" s="353">
        <v>4.0524800789575752E-2</v>
      </c>
      <c r="J12" s="23">
        <v>16108.648000000003</v>
      </c>
      <c r="K12" s="353">
        <v>4.7211686585335123E-2</v>
      </c>
      <c r="L12" s="23">
        <v>15120.359000000004</v>
      </c>
      <c r="M12" s="353">
        <v>4.3117718955040518E-2</v>
      </c>
      <c r="N12" s="76"/>
      <c r="O12" s="85"/>
    </row>
    <row r="13" spans="1:21">
      <c r="A13" s="56" t="s">
        <v>43</v>
      </c>
      <c r="B13" s="248">
        <v>77.232640000000004</v>
      </c>
      <c r="C13" s="353">
        <v>6.9605559328469055E-2</v>
      </c>
      <c r="D13" s="23">
        <v>77.232640000000004</v>
      </c>
      <c r="E13" s="353">
        <v>6.9645887790323574E-2</v>
      </c>
      <c r="F13" s="23">
        <v>77.152639999999991</v>
      </c>
      <c r="G13" s="361">
        <v>6.9750428758346306E-2</v>
      </c>
      <c r="H13" s="23">
        <v>22466.293999999998</v>
      </c>
      <c r="I13" s="353">
        <v>0.15325710680454832</v>
      </c>
      <c r="J13" s="23">
        <v>29448.477999999996</v>
      </c>
      <c r="K13" s="353">
        <v>0.15733921564147821</v>
      </c>
      <c r="L13" s="23">
        <v>27307.852999999996</v>
      </c>
      <c r="M13" s="353">
        <v>0.1029257472030914</v>
      </c>
      <c r="N13" s="76"/>
      <c r="O13" s="85"/>
    </row>
    <row r="14" spans="1:21">
      <c r="A14" s="56" t="s">
        <v>44</v>
      </c>
      <c r="B14" s="248">
        <v>0</v>
      </c>
      <c r="C14" s="353">
        <v>0</v>
      </c>
      <c r="D14" s="23">
        <v>0</v>
      </c>
      <c r="E14" s="353">
        <v>0</v>
      </c>
      <c r="F14" s="23">
        <v>0</v>
      </c>
      <c r="G14" s="361">
        <v>0</v>
      </c>
      <c r="H14" s="23">
        <v>0</v>
      </c>
      <c r="I14" s="353">
        <v>0</v>
      </c>
      <c r="J14" s="23">
        <v>0</v>
      </c>
      <c r="K14" s="353">
        <v>0</v>
      </c>
      <c r="L14" s="23">
        <v>0</v>
      </c>
      <c r="M14" s="353">
        <v>0</v>
      </c>
      <c r="N14" s="76"/>
      <c r="O14" s="85"/>
      <c r="P14" s="56"/>
      <c r="Q14" s="71"/>
      <c r="R14" s="48"/>
      <c r="S14" s="48"/>
      <c r="T14" s="48"/>
      <c r="U14" s="48"/>
    </row>
    <row r="15" spans="1:21">
      <c r="A15" s="56" t="s">
        <v>45</v>
      </c>
      <c r="B15" s="248">
        <v>85</v>
      </c>
      <c r="C15" s="353">
        <v>0.25177143419079762</v>
      </c>
      <c r="D15" s="23">
        <v>86.8</v>
      </c>
      <c r="E15" s="74">
        <v>0.25256948716172994</v>
      </c>
      <c r="F15" s="23">
        <v>86.8</v>
      </c>
      <c r="G15" s="362">
        <v>0.25367670482143545</v>
      </c>
      <c r="H15" s="23">
        <v>19477.424000000003</v>
      </c>
      <c r="I15" s="353">
        <v>0.2869402271894852</v>
      </c>
      <c r="J15" s="23">
        <v>22710.624</v>
      </c>
      <c r="K15" s="74">
        <v>0.28448463791969281</v>
      </c>
      <c r="L15" s="23">
        <v>23996.634999999998</v>
      </c>
      <c r="M15" s="74">
        <v>0.25765902760149223</v>
      </c>
      <c r="N15" s="76"/>
      <c r="O15" s="85"/>
      <c r="P15" s="56"/>
      <c r="Q15" s="71"/>
      <c r="R15" s="48"/>
      <c r="S15" s="48"/>
      <c r="T15" s="48"/>
      <c r="U15" s="48"/>
    </row>
    <row r="16" spans="1:21">
      <c r="A16" s="277" t="s">
        <v>46</v>
      </c>
      <c r="B16" s="249">
        <v>174.27427000000003</v>
      </c>
      <c r="C16" s="354">
        <v>8.0986345182624347E-2</v>
      </c>
      <c r="D16" s="243">
        <v>175.80656000000002</v>
      </c>
      <c r="E16" s="355">
        <v>8.1379130187969578E-2</v>
      </c>
      <c r="F16" s="243">
        <v>174.91851</v>
      </c>
      <c r="G16" s="363">
        <v>8.1215398890238683E-2</v>
      </c>
      <c r="H16" s="243">
        <v>10864.563999999988</v>
      </c>
      <c r="I16" s="354">
        <v>6.9790075041955155E-2</v>
      </c>
      <c r="J16" s="243">
        <v>4257.3439999999955</v>
      </c>
      <c r="K16" s="355">
        <v>6.2773391269509177E-2</v>
      </c>
      <c r="L16" s="243">
        <v>2258.9079999999972</v>
      </c>
      <c r="M16" s="355">
        <v>6.160903777846044E-2</v>
      </c>
      <c r="N16" s="76"/>
      <c r="O16" s="85"/>
      <c r="P16" s="56"/>
      <c r="Q16" s="71"/>
      <c r="R16" s="48"/>
      <c r="S16" s="48"/>
      <c r="T16" s="48"/>
      <c r="U16" s="48"/>
    </row>
    <row r="17" spans="1:20">
      <c r="A17" s="215"/>
      <c r="B17" s="68"/>
      <c r="C17" s="68"/>
      <c r="D17" s="68"/>
      <c r="E17" s="68"/>
      <c r="F17" s="68"/>
      <c r="G17" s="68"/>
      <c r="H17" s="68"/>
      <c r="I17" s="68"/>
      <c r="J17" s="68"/>
      <c r="K17" s="68"/>
      <c r="L17" s="69"/>
      <c r="M17" s="77" t="s">
        <v>298</v>
      </c>
      <c r="N17" s="77"/>
      <c r="O17" s="69"/>
    </row>
    <row r="18" spans="1:20">
      <c r="A18" s="436" t="str">
        <f>'3.1'!A4</f>
        <v>2023</v>
      </c>
      <c r="B18" s="577" t="s">
        <v>232</v>
      </c>
      <c r="C18" s="577"/>
      <c r="D18" s="577"/>
      <c r="E18" s="577"/>
      <c r="F18" s="577"/>
      <c r="G18" s="577"/>
      <c r="H18" s="68"/>
      <c r="I18" s="68"/>
      <c r="J18" s="68"/>
      <c r="K18" s="68"/>
      <c r="L18" s="68"/>
      <c r="M18" s="68"/>
      <c r="N18" s="78"/>
      <c r="O18" s="68"/>
      <c r="P18" s="89"/>
      <c r="Q18" s="71"/>
      <c r="R18" s="23"/>
      <c r="S18" s="23"/>
      <c r="T18" s="23"/>
    </row>
    <row r="19" spans="1:20">
      <c r="A19" s="356"/>
      <c r="B19" s="578" t="s">
        <v>5</v>
      </c>
      <c r="C19" s="578"/>
      <c r="D19" s="578"/>
      <c r="E19" s="578"/>
      <c r="F19" s="578"/>
      <c r="G19" s="578"/>
      <c r="H19" s="78" t="str">
        <f>A24</f>
        <v>VO z vvn</v>
      </c>
      <c r="I19" s="86">
        <f>(B24+D24+F24)/'6.1, 6.2'!B25</f>
        <v>0.27075585998007368</v>
      </c>
      <c r="J19" s="87" t="str">
        <f>A9</f>
        <v>JE</v>
      </c>
      <c r="K19" s="76">
        <f t="shared" ref="K19:K26" si="0">H9+J9+L9</f>
        <v>0</v>
      </c>
      <c r="L19" s="87" t="str">
        <f>A9</f>
        <v>JE</v>
      </c>
      <c r="M19" s="85">
        <f>K19/'6.1, 6.2'!B5</f>
        <v>0</v>
      </c>
      <c r="N19" s="78"/>
      <c r="O19" s="68"/>
      <c r="P19" s="89"/>
      <c r="Q19" s="71"/>
      <c r="R19" s="23"/>
      <c r="S19" s="23"/>
      <c r="T19" s="23"/>
    </row>
    <row r="20" spans="1:20">
      <c r="A20" s="352"/>
      <c r="B20" s="579" t="s">
        <v>69</v>
      </c>
      <c r="C20" s="579"/>
      <c r="D20" s="579" t="s">
        <v>70</v>
      </c>
      <c r="E20" s="579"/>
      <c r="F20" s="579" t="s">
        <v>71</v>
      </c>
      <c r="G20" s="579"/>
      <c r="H20" s="78" t="str">
        <f>A25</f>
        <v>VO z vn</v>
      </c>
      <c r="I20" s="86">
        <f>(B25+D25+F25)/'6.1, 6.2'!C25</f>
        <v>6.9757918692485613E-2</v>
      </c>
      <c r="J20" s="87" t="str">
        <f t="shared" ref="J20:J26" si="1">A10</f>
        <v>PE</v>
      </c>
      <c r="K20" s="76">
        <f t="shared" si="0"/>
        <v>5442063.3119999999</v>
      </c>
      <c r="L20" s="87" t="str">
        <f t="shared" ref="L20:L26" si="2">A10</f>
        <v>PE</v>
      </c>
      <c r="M20" s="85">
        <f>K20/'6.1, 6.2'!C5</f>
        <v>0.54962719035063723</v>
      </c>
      <c r="N20" s="78"/>
      <c r="O20" s="68"/>
      <c r="P20" s="89"/>
      <c r="Q20" s="71"/>
      <c r="R20" s="75"/>
      <c r="S20" s="75"/>
      <c r="T20" s="75"/>
    </row>
    <row r="21" spans="1:20">
      <c r="A21" s="352"/>
      <c r="B21" s="367" t="s">
        <v>209</v>
      </c>
      <c r="C21" s="367" t="s">
        <v>208</v>
      </c>
      <c r="D21" s="367" t="s">
        <v>209</v>
      </c>
      <c r="E21" s="367" t="s">
        <v>208</v>
      </c>
      <c r="F21" s="367" t="s">
        <v>209</v>
      </c>
      <c r="G21" s="367" t="s">
        <v>208</v>
      </c>
      <c r="H21" s="78" t="str">
        <f>A26</f>
        <v>MOP</v>
      </c>
      <c r="I21" s="86">
        <f>(B26+D26+F26)/'6.1, 6.2'!D25</f>
        <v>6.8802993270003762E-2</v>
      </c>
      <c r="J21" s="87" t="str">
        <f t="shared" si="1"/>
        <v>PPE</v>
      </c>
      <c r="K21" s="76">
        <f t="shared" si="0"/>
        <v>298860.76</v>
      </c>
      <c r="L21" s="87" t="str">
        <f t="shared" si="2"/>
        <v>PPE</v>
      </c>
      <c r="M21" s="85">
        <f>K21/'6.1, 6.2'!D5</f>
        <v>0.65910214315649351</v>
      </c>
      <c r="N21" s="78"/>
      <c r="O21" s="68"/>
      <c r="P21" s="89"/>
      <c r="Q21" s="71"/>
      <c r="R21" s="23"/>
      <c r="S21" s="23"/>
      <c r="T21" s="23"/>
    </row>
    <row r="22" spans="1:20">
      <c r="A22" s="572" t="s">
        <v>53</v>
      </c>
      <c r="B22" s="574">
        <f>SUM(B23,D23,F23)</f>
        <v>1284319.3569999998</v>
      </c>
      <c r="C22" s="574"/>
      <c r="D22" s="574"/>
      <c r="E22" s="574"/>
      <c r="F22" s="574"/>
      <c r="G22" s="574"/>
      <c r="H22" s="78" t="str">
        <f>A27</f>
        <v>MOO</v>
      </c>
      <c r="I22" s="86">
        <f>(B27+D27+F27)/'6.1, 6.2'!E25</f>
        <v>6.9472693272977198E-2</v>
      </c>
      <c r="J22" s="87" t="str">
        <f t="shared" si="1"/>
        <v>PSE</v>
      </c>
      <c r="K22" s="76">
        <f t="shared" si="0"/>
        <v>43839.957000000009</v>
      </c>
      <c r="L22" s="87" t="str">
        <f t="shared" si="2"/>
        <v>PSE</v>
      </c>
      <c r="M22" s="85">
        <f>K22/'6.1, 6.2'!E5</f>
        <v>4.3705885655574803E-2</v>
      </c>
      <c r="N22" s="78"/>
      <c r="O22" s="68"/>
      <c r="P22" s="89"/>
      <c r="Q22" s="71"/>
      <c r="R22" s="23"/>
      <c r="S22" s="23"/>
      <c r="T22" s="23"/>
    </row>
    <row r="23" spans="1:20">
      <c r="A23" s="573"/>
      <c r="B23" s="319">
        <f>SUM(B24:B27)</f>
        <v>405390.88399999996</v>
      </c>
      <c r="C23" s="364">
        <v>9.5679745856192128E-2</v>
      </c>
      <c r="D23" s="319">
        <f>SUM(D24:D27)</f>
        <v>445550.80099999998</v>
      </c>
      <c r="E23" s="364">
        <v>9.707361256246981E-2</v>
      </c>
      <c r="F23" s="319">
        <f>SUM(F24:F27)</f>
        <v>433377.67200000002</v>
      </c>
      <c r="G23" s="364">
        <v>9.1614351247846323E-2</v>
      </c>
      <c r="H23" s="68"/>
      <c r="I23" s="68"/>
      <c r="J23" s="87" t="str">
        <f t="shared" si="1"/>
        <v>VE</v>
      </c>
      <c r="K23" s="76">
        <f t="shared" si="0"/>
        <v>79222.625</v>
      </c>
      <c r="L23" s="87" t="str">
        <f t="shared" si="2"/>
        <v>VE</v>
      </c>
      <c r="M23" s="85">
        <f>K23/'6.1, 6.2'!F5</f>
        <v>0.13224185250548001</v>
      </c>
      <c r="N23" s="78"/>
      <c r="O23" s="68"/>
      <c r="P23" s="89"/>
      <c r="Q23" s="71"/>
      <c r="R23" s="74"/>
      <c r="S23" s="75"/>
      <c r="T23" s="75"/>
    </row>
    <row r="24" spans="1:20">
      <c r="A24" s="18" t="s">
        <v>8</v>
      </c>
      <c r="B24" s="23">
        <v>154632.277</v>
      </c>
      <c r="C24" s="353">
        <v>0.25524211138810693</v>
      </c>
      <c r="D24" s="23">
        <v>164652.97899999999</v>
      </c>
      <c r="E24" s="353">
        <v>0.28541496758417201</v>
      </c>
      <c r="F24" s="23">
        <v>141111.42199999999</v>
      </c>
      <c r="G24" s="353">
        <v>0.27257534337033934</v>
      </c>
      <c r="H24" s="68"/>
      <c r="I24" s="68"/>
      <c r="J24" s="87" t="str">
        <f t="shared" si="1"/>
        <v>PVE</v>
      </c>
      <c r="K24" s="76">
        <f t="shared" si="0"/>
        <v>0</v>
      </c>
      <c r="L24" s="87" t="str">
        <f t="shared" si="2"/>
        <v>PVE</v>
      </c>
      <c r="M24" s="85">
        <f>K24/'6.1, 6.2'!G5</f>
        <v>0</v>
      </c>
      <c r="N24" s="78"/>
      <c r="O24" s="86"/>
      <c r="T24" s="69"/>
    </row>
    <row r="25" spans="1:20">
      <c r="A25" s="18" t="s">
        <v>9</v>
      </c>
      <c r="B25" s="23">
        <v>133410.00099999999</v>
      </c>
      <c r="C25" s="353">
        <v>6.9930518571011985E-2</v>
      </c>
      <c r="D25" s="23">
        <v>133829.48199999999</v>
      </c>
      <c r="E25" s="353">
        <v>7.010809908166446E-2</v>
      </c>
      <c r="F25" s="23">
        <v>116556.283</v>
      </c>
      <c r="G25" s="353">
        <v>6.9165849660056886E-2</v>
      </c>
      <c r="H25" s="68"/>
      <c r="I25" s="68"/>
      <c r="J25" s="87" t="str">
        <f t="shared" si="1"/>
        <v>VTE</v>
      </c>
      <c r="K25" s="76">
        <f t="shared" si="0"/>
        <v>66184.683000000005</v>
      </c>
      <c r="L25" s="87" t="str">
        <f t="shared" si="2"/>
        <v>VTE</v>
      </c>
      <c r="M25" s="85">
        <f>K25/'6.1, 6.2'!H5</f>
        <v>0.27480337140197936</v>
      </c>
      <c r="N25" s="78"/>
      <c r="O25" s="86"/>
    </row>
    <row r="26" spans="1:20">
      <c r="A26" s="18" t="s">
        <v>132</v>
      </c>
      <c r="B26" s="23">
        <v>41817.957000000002</v>
      </c>
      <c r="C26" s="353">
        <v>6.8944444175847233E-2</v>
      </c>
      <c r="D26" s="23">
        <v>48111.43</v>
      </c>
      <c r="E26" s="74">
        <v>6.7993567764229074E-2</v>
      </c>
      <c r="F26" s="23">
        <v>51031.731</v>
      </c>
      <c r="G26" s="74">
        <v>6.946583425382169E-2</v>
      </c>
      <c r="H26" s="68"/>
      <c r="I26" s="68"/>
      <c r="J26" s="87" t="str">
        <f t="shared" si="1"/>
        <v>FVE</v>
      </c>
      <c r="K26" s="76">
        <f t="shared" si="0"/>
        <v>17380.815999999981</v>
      </c>
      <c r="L26" s="87" t="str">
        <f t="shared" si="2"/>
        <v>FVE</v>
      </c>
      <c r="M26" s="85">
        <f>K26/'6.1, 6.2'!I5</f>
        <v>6.680793357164673E-2</v>
      </c>
      <c r="N26" s="78"/>
      <c r="O26" s="86"/>
    </row>
    <row r="27" spans="1:20">
      <c r="A27" s="430" t="s">
        <v>130</v>
      </c>
      <c r="B27" s="243">
        <v>75530.649000000005</v>
      </c>
      <c r="C27" s="354">
        <v>6.7629268388720631E-2</v>
      </c>
      <c r="D27" s="243">
        <v>98956.91</v>
      </c>
      <c r="E27" s="355">
        <v>7.0863479076452948E-2</v>
      </c>
      <c r="F27" s="243">
        <v>124678.236</v>
      </c>
      <c r="G27" s="355">
        <v>6.9537750048559249E-2</v>
      </c>
      <c r="H27" s="68"/>
      <c r="I27" s="68"/>
      <c r="J27" s="68"/>
      <c r="K27" s="68"/>
      <c r="L27" s="68"/>
      <c r="M27" s="68"/>
      <c r="N27" s="78"/>
      <c r="O27" s="86"/>
    </row>
    <row r="28" spans="1:20">
      <c r="A28" s="590"/>
      <c r="B28" s="590"/>
      <c r="C28" s="590"/>
      <c r="D28" s="590"/>
      <c r="E28" s="590"/>
      <c r="F28" s="48"/>
      <c r="G28" s="77" t="s">
        <v>299</v>
      </c>
      <c r="H28" s="68"/>
      <c r="I28" s="68"/>
      <c r="J28" s="68"/>
      <c r="K28" s="68"/>
      <c r="L28" s="68"/>
      <c r="M28" s="68"/>
    </row>
    <row r="29" spans="1:20">
      <c r="A29" s="591"/>
      <c r="B29" s="591"/>
      <c r="C29" s="591"/>
      <c r="D29" s="591"/>
      <c r="E29" s="591"/>
      <c r="F29" s="48"/>
      <c r="G29" s="69"/>
      <c r="H29" s="68"/>
      <c r="I29" s="68"/>
      <c r="J29" s="68"/>
      <c r="K29" s="68"/>
      <c r="L29" s="68"/>
      <c r="M29" s="68"/>
    </row>
    <row r="30" spans="1:20">
      <c r="J30" s="87"/>
      <c r="K30" s="87" t="str">
        <f>H5</f>
        <v>Říjen</v>
      </c>
      <c r="L30" s="87" t="str">
        <f>J5</f>
        <v>Listopad</v>
      </c>
      <c r="M30" s="87" t="str">
        <f>L5</f>
        <v>Prosinec</v>
      </c>
    </row>
    <row r="31" spans="1:20">
      <c r="H31" s="87" t="str">
        <f t="shared" ref="H31:H38" si="3">A9</f>
        <v>JE</v>
      </c>
      <c r="I31" s="88">
        <f t="shared" ref="I31:I38" si="4">G9</f>
        <v>0</v>
      </c>
      <c r="J31" s="87" t="str">
        <f t="shared" ref="J31:J38" si="5">A9</f>
        <v>JE</v>
      </c>
      <c r="K31" s="70">
        <f t="shared" ref="K31:K38" si="6">H9</f>
        <v>0</v>
      </c>
      <c r="L31" s="70">
        <f t="shared" ref="L31:L38" si="7">J9</f>
        <v>0</v>
      </c>
      <c r="M31" s="70">
        <f t="shared" ref="M31:M38" si="8">L9</f>
        <v>0</v>
      </c>
    </row>
    <row r="32" spans="1:20" ht="12.75" customHeight="1">
      <c r="H32" s="87" t="str">
        <f t="shared" si="3"/>
        <v>PE</v>
      </c>
      <c r="I32" s="88">
        <f t="shared" si="4"/>
        <v>0.42596127869473077</v>
      </c>
      <c r="J32" s="87" t="str">
        <f t="shared" si="5"/>
        <v>PE</v>
      </c>
      <c r="K32" s="70">
        <f t="shared" si="6"/>
        <v>1840572.5060000001</v>
      </c>
      <c r="L32" s="70">
        <f t="shared" si="7"/>
        <v>1793044.1170000001</v>
      </c>
      <c r="M32" s="70">
        <f t="shared" si="8"/>
        <v>1808446.689</v>
      </c>
    </row>
    <row r="33" spans="8:13">
      <c r="H33" s="87" t="str">
        <f t="shared" si="3"/>
        <v>PPE</v>
      </c>
      <c r="I33" s="88">
        <f t="shared" si="4"/>
        <v>0.61972863953061974</v>
      </c>
      <c r="J33" s="87" t="str">
        <f t="shared" si="5"/>
        <v>PPE</v>
      </c>
      <c r="K33" s="70">
        <f t="shared" si="6"/>
        <v>133612.76999999999</v>
      </c>
      <c r="L33" s="70">
        <f t="shared" si="7"/>
        <v>56219.29</v>
      </c>
      <c r="M33" s="70">
        <f t="shared" si="8"/>
        <v>109028.7</v>
      </c>
    </row>
    <row r="34" spans="8:13" ht="13.5" customHeight="1">
      <c r="H34" s="87" t="str">
        <f t="shared" si="3"/>
        <v>PSE</v>
      </c>
      <c r="I34" s="88">
        <f t="shared" si="4"/>
        <v>5.373952140078183E-2</v>
      </c>
      <c r="J34" s="87" t="str">
        <f t="shared" si="5"/>
        <v>PSE</v>
      </c>
      <c r="K34" s="70">
        <f t="shared" si="6"/>
        <v>12610.950000000004</v>
      </c>
      <c r="L34" s="70">
        <f t="shared" si="7"/>
        <v>16108.648000000003</v>
      </c>
      <c r="M34" s="70">
        <f t="shared" si="8"/>
        <v>15120.359000000004</v>
      </c>
    </row>
    <row r="35" spans="8:13" ht="12.75" customHeight="1">
      <c r="H35" s="87" t="str">
        <f t="shared" si="3"/>
        <v>VE</v>
      </c>
      <c r="I35" s="88">
        <f t="shared" si="4"/>
        <v>6.9750428758346306E-2</v>
      </c>
      <c r="J35" s="87" t="str">
        <f t="shared" si="5"/>
        <v>VE</v>
      </c>
      <c r="K35" s="70">
        <f t="shared" si="6"/>
        <v>22466.293999999998</v>
      </c>
      <c r="L35" s="70">
        <f t="shared" si="7"/>
        <v>29448.477999999996</v>
      </c>
      <c r="M35" s="70">
        <f t="shared" si="8"/>
        <v>27307.852999999996</v>
      </c>
    </row>
    <row r="36" spans="8:13" ht="12.75" customHeight="1">
      <c r="H36" s="87" t="str">
        <f t="shared" si="3"/>
        <v>PVE</v>
      </c>
      <c r="I36" s="88">
        <f t="shared" si="4"/>
        <v>0</v>
      </c>
      <c r="J36" s="87" t="str">
        <f t="shared" si="5"/>
        <v>PVE</v>
      </c>
      <c r="K36" s="70">
        <f t="shared" si="6"/>
        <v>0</v>
      </c>
      <c r="L36" s="70">
        <f t="shared" si="7"/>
        <v>0</v>
      </c>
      <c r="M36" s="70">
        <f t="shared" si="8"/>
        <v>0</v>
      </c>
    </row>
    <row r="37" spans="8:13" ht="12.75" customHeight="1">
      <c r="H37" s="87" t="str">
        <f t="shared" si="3"/>
        <v>VTE</v>
      </c>
      <c r="I37" s="88">
        <f t="shared" si="4"/>
        <v>0.25367670482143545</v>
      </c>
      <c r="J37" s="87" t="str">
        <f t="shared" si="5"/>
        <v>VTE</v>
      </c>
      <c r="K37" s="70">
        <f t="shared" si="6"/>
        <v>19477.424000000003</v>
      </c>
      <c r="L37" s="70">
        <f t="shared" si="7"/>
        <v>22710.624</v>
      </c>
      <c r="M37" s="70">
        <f t="shared" si="8"/>
        <v>23996.634999999998</v>
      </c>
    </row>
    <row r="38" spans="8:13" ht="12.75" customHeight="1">
      <c r="H38" s="87" t="str">
        <f t="shared" si="3"/>
        <v>FVE</v>
      </c>
      <c r="I38" s="88">
        <f t="shared" si="4"/>
        <v>8.1215398890238683E-2</v>
      </c>
      <c r="J38" s="87" t="str">
        <f t="shared" si="5"/>
        <v>FVE</v>
      </c>
      <c r="K38" s="70">
        <f t="shared" si="6"/>
        <v>10864.563999999988</v>
      </c>
      <c r="L38" s="70">
        <f t="shared" si="7"/>
        <v>4257.3439999999955</v>
      </c>
      <c r="M38" s="70">
        <f t="shared" si="8"/>
        <v>2258.9079999999972</v>
      </c>
    </row>
  </sheetData>
  <mergeCells count="21">
    <mergeCell ref="A28:E29"/>
    <mergeCell ref="L5:M5"/>
    <mergeCell ref="B3:G3"/>
    <mergeCell ref="H3:M3"/>
    <mergeCell ref="B4:G4"/>
    <mergeCell ref="H4:M4"/>
    <mergeCell ref="B5:C5"/>
    <mergeCell ref="D5:E5"/>
    <mergeCell ref="F5:G5"/>
    <mergeCell ref="H5:I5"/>
    <mergeCell ref="J5:K5"/>
    <mergeCell ref="A22:A23"/>
    <mergeCell ref="B22:G22"/>
    <mergeCell ref="A7:A8"/>
    <mergeCell ref="B7:G7"/>
    <mergeCell ref="H7:M7"/>
    <mergeCell ref="B18:G18"/>
    <mergeCell ref="B19:G19"/>
    <mergeCell ref="B20:C20"/>
    <mergeCell ref="D20:E20"/>
    <mergeCell ref="F20:G20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List32"/>
  <dimension ref="A1:U45"/>
  <sheetViews>
    <sheetView showGridLines="0" zoomScaleNormal="100" workbookViewId="0"/>
  </sheetViews>
  <sheetFormatPr defaultColWidth="9.140625" defaultRowHeight="12"/>
  <cols>
    <col min="1" max="1" width="9.42578125" style="9" customWidth="1"/>
    <col min="2" max="2" width="13.42578125" style="9" customWidth="1"/>
    <col min="3" max="3" width="9" style="9" customWidth="1"/>
    <col min="4" max="4" width="13.42578125" style="9" customWidth="1"/>
    <col min="5" max="5" width="9" style="9" customWidth="1"/>
    <col min="6" max="6" width="13.42578125" style="9" customWidth="1"/>
    <col min="7" max="7" width="9" style="9" customWidth="1"/>
    <col min="8" max="8" width="13.42578125" style="9" customWidth="1"/>
    <col min="9" max="9" width="9" style="9" customWidth="1"/>
    <col min="10" max="10" width="13.42578125" style="9" customWidth="1"/>
    <col min="11" max="11" width="9" style="9" customWidth="1"/>
    <col min="12" max="12" width="13.42578125" style="9" customWidth="1"/>
    <col min="13" max="13" width="9" style="9" customWidth="1"/>
    <col min="14" max="26" width="9.140625" style="9" customWidth="1"/>
    <col min="27" max="16384" width="9.140625" style="9"/>
  </cols>
  <sheetData>
    <row r="1" spans="1:21" ht="18">
      <c r="A1" s="232" t="s">
        <v>404</v>
      </c>
      <c r="M1" s="349" t="str">
        <f>'3.1'!N1</f>
        <v>IV. čtvrtletí 2023</v>
      </c>
      <c r="N1" s="91"/>
      <c r="O1" s="91"/>
      <c r="P1" s="92"/>
    </row>
    <row r="2" spans="1:21" ht="6" customHeight="1">
      <c r="A2" s="351"/>
      <c r="B2" s="68"/>
      <c r="C2" s="68"/>
      <c r="D2" s="68"/>
      <c r="E2" s="68"/>
      <c r="F2" s="68"/>
      <c r="G2" s="68"/>
      <c r="H2" s="68"/>
      <c r="I2" s="68"/>
      <c r="J2" s="68"/>
      <c r="K2" s="68"/>
      <c r="L2" s="68"/>
      <c r="M2" s="68"/>
      <c r="N2" s="91"/>
      <c r="O2" s="91"/>
      <c r="P2" s="92"/>
    </row>
    <row r="3" spans="1:21">
      <c r="A3" s="436" t="str">
        <f>'3.1'!A4</f>
        <v>2023</v>
      </c>
      <c r="B3" s="577" t="s">
        <v>187</v>
      </c>
      <c r="C3" s="577"/>
      <c r="D3" s="577"/>
      <c r="E3" s="577"/>
      <c r="F3" s="577"/>
      <c r="G3" s="580"/>
      <c r="H3" s="584" t="s">
        <v>19</v>
      </c>
      <c r="I3" s="577"/>
      <c r="J3" s="577"/>
      <c r="K3" s="577"/>
      <c r="L3" s="577"/>
      <c r="M3" s="577"/>
      <c r="N3" s="61"/>
      <c r="O3" s="92"/>
      <c r="P3" s="92"/>
    </row>
    <row r="4" spans="1:21" ht="13.5" customHeight="1">
      <c r="A4" s="22"/>
      <c r="B4" s="586" t="s">
        <v>168</v>
      </c>
      <c r="C4" s="586"/>
      <c r="D4" s="586"/>
      <c r="E4" s="586"/>
      <c r="F4" s="586"/>
      <c r="G4" s="588"/>
      <c r="H4" s="585" t="s">
        <v>5</v>
      </c>
      <c r="I4" s="586"/>
      <c r="J4" s="586"/>
      <c r="K4" s="586"/>
      <c r="L4" s="586"/>
      <c r="M4" s="586"/>
      <c r="N4" s="61"/>
      <c r="O4" s="92"/>
      <c r="P4" s="92"/>
    </row>
    <row r="5" spans="1:21">
      <c r="A5" s="22"/>
      <c r="B5" s="579" t="s">
        <v>69</v>
      </c>
      <c r="C5" s="579"/>
      <c r="D5" s="579" t="s">
        <v>70</v>
      </c>
      <c r="E5" s="579"/>
      <c r="F5" s="579" t="s">
        <v>71</v>
      </c>
      <c r="G5" s="582"/>
      <c r="H5" s="583" t="s">
        <v>69</v>
      </c>
      <c r="I5" s="579"/>
      <c r="J5" s="579" t="s">
        <v>70</v>
      </c>
      <c r="K5" s="579"/>
      <c r="L5" s="579" t="s">
        <v>71</v>
      </c>
      <c r="M5" s="579"/>
      <c r="N5" s="61"/>
      <c r="O5" s="92"/>
      <c r="P5" s="92"/>
    </row>
    <row r="6" spans="1:21">
      <c r="A6" s="368"/>
      <c r="B6" s="365" t="s">
        <v>209</v>
      </c>
      <c r="C6" s="365" t="s">
        <v>208</v>
      </c>
      <c r="D6" s="365" t="s">
        <v>209</v>
      </c>
      <c r="E6" s="365" t="s">
        <v>208</v>
      </c>
      <c r="F6" s="365" t="s">
        <v>209</v>
      </c>
      <c r="G6" s="366" t="s">
        <v>208</v>
      </c>
      <c r="H6" s="358" t="s">
        <v>209</v>
      </c>
      <c r="I6" s="358" t="s">
        <v>208</v>
      </c>
      <c r="J6" s="358" t="s">
        <v>209</v>
      </c>
      <c r="K6" s="358" t="s">
        <v>208</v>
      </c>
      <c r="L6" s="358" t="s">
        <v>209</v>
      </c>
      <c r="M6" s="358" t="s">
        <v>208</v>
      </c>
      <c r="N6" s="61"/>
      <c r="O6" s="92"/>
      <c r="P6" s="92"/>
    </row>
    <row r="7" spans="1:21">
      <c r="A7" s="592" t="s">
        <v>53</v>
      </c>
      <c r="B7" s="587">
        <f>F8</f>
        <v>341.53043000000059</v>
      </c>
      <c r="C7" s="574"/>
      <c r="D7" s="574"/>
      <c r="E7" s="574"/>
      <c r="F7" s="574"/>
      <c r="G7" s="589"/>
      <c r="H7" s="587">
        <f>SUM(H8,J8,L8)</f>
        <v>136901.10300000003</v>
      </c>
      <c r="I7" s="574"/>
      <c r="J7" s="574"/>
      <c r="K7" s="574"/>
      <c r="L7" s="574"/>
      <c r="M7" s="574"/>
      <c r="N7" s="61"/>
      <c r="O7" s="92"/>
      <c r="P7" s="92"/>
    </row>
    <row r="8" spans="1:21">
      <c r="A8" s="593"/>
      <c r="B8" s="359">
        <f>SUM(B9:B16)</f>
        <v>341.41871000000049</v>
      </c>
      <c r="C8" s="354">
        <v>1.6292963207146082E-2</v>
      </c>
      <c r="D8" s="319">
        <f>SUM(D9:D16)</f>
        <v>341.84216000000049</v>
      </c>
      <c r="E8" s="354">
        <v>1.6300464009012007E-2</v>
      </c>
      <c r="F8" s="319">
        <f>SUM(F9:F16)</f>
        <v>341.53043000000059</v>
      </c>
      <c r="G8" s="360">
        <v>1.6293525974712085E-2</v>
      </c>
      <c r="H8" s="319">
        <f>SUM(H9:H16)</f>
        <v>43531.785000000011</v>
      </c>
      <c r="I8" s="354">
        <v>6.4179293331727127E-3</v>
      </c>
      <c r="J8" s="319">
        <f>SUM(J9:J16)</f>
        <v>47807.756999999998</v>
      </c>
      <c r="K8" s="354">
        <v>6.9386522811093398E-3</v>
      </c>
      <c r="L8" s="319">
        <f>SUM(L9:L16)</f>
        <v>45561.561000000023</v>
      </c>
      <c r="M8" s="354">
        <v>6.4121760484217366E-3</v>
      </c>
      <c r="N8" s="61"/>
      <c r="O8" s="92"/>
      <c r="P8" s="92"/>
    </row>
    <row r="9" spans="1:21">
      <c r="A9" s="56" t="s">
        <v>7</v>
      </c>
      <c r="B9" s="248">
        <v>0</v>
      </c>
      <c r="C9" s="353">
        <v>0</v>
      </c>
      <c r="D9" s="23">
        <v>0</v>
      </c>
      <c r="E9" s="353">
        <v>0</v>
      </c>
      <c r="F9" s="23">
        <v>0</v>
      </c>
      <c r="G9" s="361">
        <v>0</v>
      </c>
      <c r="H9" s="23">
        <v>0</v>
      </c>
      <c r="I9" s="353">
        <v>0</v>
      </c>
      <c r="J9" s="23">
        <v>0</v>
      </c>
      <c r="K9" s="353">
        <v>0</v>
      </c>
      <c r="L9" s="23">
        <v>0</v>
      </c>
      <c r="M9" s="353">
        <v>0</v>
      </c>
      <c r="N9" s="90"/>
      <c r="O9" s="93"/>
      <c r="P9" s="92"/>
    </row>
    <row r="10" spans="1:21">
      <c r="A10" s="56" t="s">
        <v>20</v>
      </c>
      <c r="B10" s="248">
        <v>131.66200000000001</v>
      </c>
      <c r="C10" s="353">
        <v>1.3900277842970632E-2</v>
      </c>
      <c r="D10" s="23">
        <v>131.66200000000001</v>
      </c>
      <c r="E10" s="353">
        <v>1.3899755422495576E-2</v>
      </c>
      <c r="F10" s="23">
        <v>131.66200000000001</v>
      </c>
      <c r="G10" s="361">
        <v>1.3899755422495576E-2</v>
      </c>
      <c r="H10" s="23">
        <v>19938.358</v>
      </c>
      <c r="I10" s="353">
        <v>6.2718060585078995E-3</v>
      </c>
      <c r="J10" s="23">
        <v>26546.317999999999</v>
      </c>
      <c r="K10" s="353">
        <v>7.942848387918899E-3</v>
      </c>
      <c r="L10" s="23">
        <v>29497.15</v>
      </c>
      <c r="M10" s="353">
        <v>8.7265534297156552E-3</v>
      </c>
      <c r="N10" s="90"/>
      <c r="O10" s="93"/>
      <c r="P10" s="92"/>
    </row>
    <row r="11" spans="1:21">
      <c r="A11" s="56" t="s">
        <v>21</v>
      </c>
      <c r="B11" s="248">
        <v>0</v>
      </c>
      <c r="C11" s="353">
        <v>0</v>
      </c>
      <c r="D11" s="23">
        <v>0</v>
      </c>
      <c r="E11" s="353">
        <v>0</v>
      </c>
      <c r="F11" s="23">
        <v>0</v>
      </c>
      <c r="G11" s="361">
        <v>0</v>
      </c>
      <c r="H11" s="23">
        <v>0</v>
      </c>
      <c r="I11" s="353">
        <v>0</v>
      </c>
      <c r="J11" s="23">
        <v>0</v>
      </c>
      <c r="K11" s="353">
        <v>0</v>
      </c>
      <c r="L11" s="23">
        <v>0</v>
      </c>
      <c r="M11" s="353">
        <v>0</v>
      </c>
      <c r="N11" s="90"/>
      <c r="O11" s="93"/>
      <c r="P11" s="92"/>
    </row>
    <row r="12" spans="1:21">
      <c r="A12" s="56" t="s">
        <v>22</v>
      </c>
      <c r="B12" s="248">
        <v>36.74</v>
      </c>
      <c r="C12" s="353">
        <v>3.4693041184058158E-2</v>
      </c>
      <c r="D12" s="23">
        <v>36.524000000000001</v>
      </c>
      <c r="E12" s="353">
        <v>3.4420202785544675E-2</v>
      </c>
      <c r="F12" s="23">
        <v>36.524000000000001</v>
      </c>
      <c r="G12" s="361">
        <v>3.4397964978569506E-2</v>
      </c>
      <c r="H12" s="23">
        <v>9304.18</v>
      </c>
      <c r="I12" s="353">
        <v>2.9898623102173495E-2</v>
      </c>
      <c r="J12" s="23">
        <v>12333.525999999994</v>
      </c>
      <c r="K12" s="353">
        <v>3.6147450984345901E-2</v>
      </c>
      <c r="L12" s="23">
        <v>10564.042000000005</v>
      </c>
      <c r="M12" s="353">
        <v>3.0124773756049324E-2</v>
      </c>
      <c r="N12" s="90"/>
      <c r="O12" s="93"/>
      <c r="P12" s="92"/>
    </row>
    <row r="13" spans="1:21">
      <c r="A13" s="56" t="s">
        <v>43</v>
      </c>
      <c r="B13" s="248">
        <v>7.6034999999999986</v>
      </c>
      <c r="C13" s="353">
        <v>6.8526191821749764E-3</v>
      </c>
      <c r="D13" s="23">
        <v>7.6034999999999986</v>
      </c>
      <c r="E13" s="353">
        <v>6.8565894913565715E-3</v>
      </c>
      <c r="F13" s="23">
        <v>7.5884999999999998</v>
      </c>
      <c r="G13" s="361">
        <v>6.8604409211753606E-3</v>
      </c>
      <c r="H13" s="23">
        <v>1190.4550000000002</v>
      </c>
      <c r="I13" s="353">
        <v>8.1208627057497169E-3</v>
      </c>
      <c r="J13" s="23">
        <v>3388.3210000000004</v>
      </c>
      <c r="K13" s="353">
        <v>1.8103338599758847E-2</v>
      </c>
      <c r="L13" s="23">
        <v>2707.4080000000004</v>
      </c>
      <c r="M13" s="353">
        <v>1.0204463579895035E-2</v>
      </c>
      <c r="N13" s="90"/>
      <c r="O13" s="93"/>
      <c r="P13" s="92"/>
    </row>
    <row r="14" spans="1:21">
      <c r="A14" s="56" t="s">
        <v>44</v>
      </c>
      <c r="B14" s="248">
        <v>0</v>
      </c>
      <c r="C14" s="353">
        <v>0</v>
      </c>
      <c r="D14" s="23">
        <v>0</v>
      </c>
      <c r="E14" s="353">
        <v>0</v>
      </c>
      <c r="F14" s="23">
        <v>0</v>
      </c>
      <c r="G14" s="361">
        <v>0</v>
      </c>
      <c r="H14" s="23">
        <v>0</v>
      </c>
      <c r="I14" s="353">
        <v>0</v>
      </c>
      <c r="J14" s="23">
        <v>0</v>
      </c>
      <c r="K14" s="353">
        <v>0</v>
      </c>
      <c r="L14" s="23">
        <v>0</v>
      </c>
      <c r="M14" s="353">
        <v>0</v>
      </c>
      <c r="N14" s="90"/>
      <c r="O14" s="93"/>
      <c r="P14" s="61"/>
      <c r="Q14" s="71"/>
      <c r="R14" s="48"/>
      <c r="S14" s="48"/>
      <c r="T14" s="48"/>
      <c r="U14" s="48"/>
    </row>
    <row r="15" spans="1:21">
      <c r="A15" s="56" t="s">
        <v>45</v>
      </c>
      <c r="B15" s="248">
        <v>0.22500000000000001</v>
      </c>
      <c r="C15" s="353">
        <v>6.6645379638740558E-4</v>
      </c>
      <c r="D15" s="23">
        <v>0.22500000000000001</v>
      </c>
      <c r="E15" s="74">
        <v>6.5470201165194976E-4</v>
      </c>
      <c r="F15" s="23">
        <v>0.22500000000000001</v>
      </c>
      <c r="G15" s="362">
        <v>6.5757210351178555E-4</v>
      </c>
      <c r="H15" s="23">
        <v>32.162999999999997</v>
      </c>
      <c r="I15" s="353">
        <v>4.7382336222158585E-4</v>
      </c>
      <c r="J15" s="23">
        <v>32.052</v>
      </c>
      <c r="K15" s="74">
        <v>4.014993870094452E-4</v>
      </c>
      <c r="L15" s="23">
        <v>31.248999999999999</v>
      </c>
      <c r="M15" s="74">
        <v>3.3552983380874155E-4</v>
      </c>
      <c r="N15" s="90"/>
      <c r="O15" s="93"/>
      <c r="P15" s="61"/>
      <c r="Q15" s="71"/>
      <c r="R15" s="48"/>
      <c r="S15" s="48"/>
      <c r="T15" s="48"/>
      <c r="U15" s="48"/>
    </row>
    <row r="16" spans="1:21">
      <c r="A16" s="277" t="s">
        <v>46</v>
      </c>
      <c r="B16" s="249">
        <v>165.18821000000048</v>
      </c>
      <c r="C16" s="354">
        <v>7.6763996172010227E-2</v>
      </c>
      <c r="D16" s="243">
        <v>165.82766000000052</v>
      </c>
      <c r="E16" s="355">
        <v>7.6759995371653914E-2</v>
      </c>
      <c r="F16" s="243">
        <v>165.53093000000055</v>
      </c>
      <c r="G16" s="363">
        <v>7.6856706066283226E-2</v>
      </c>
      <c r="H16" s="243">
        <v>13066.629000000006</v>
      </c>
      <c r="I16" s="354">
        <v>8.3935353361201517E-2</v>
      </c>
      <c r="J16" s="243">
        <v>5507.5399999999936</v>
      </c>
      <c r="K16" s="355">
        <v>8.1207194756278217E-2</v>
      </c>
      <c r="L16" s="243">
        <v>2761.712000000005</v>
      </c>
      <c r="M16" s="355">
        <v>7.5322420807411389E-2</v>
      </c>
      <c r="N16" s="90"/>
      <c r="O16" s="93"/>
      <c r="P16" s="61"/>
      <c r="Q16" s="71"/>
      <c r="R16" s="48"/>
      <c r="S16" s="48"/>
      <c r="T16" s="48"/>
      <c r="U16" s="48"/>
    </row>
    <row r="17" spans="1:20">
      <c r="A17" s="215"/>
      <c r="B17" s="68"/>
      <c r="C17" s="68"/>
      <c r="D17" s="68"/>
      <c r="E17" s="68"/>
      <c r="F17" s="68"/>
      <c r="G17" s="68"/>
      <c r="H17" s="68"/>
      <c r="I17" s="68"/>
      <c r="J17" s="68"/>
      <c r="K17" s="68"/>
      <c r="L17" s="69"/>
      <c r="M17" s="77" t="s">
        <v>298</v>
      </c>
      <c r="N17" s="94"/>
      <c r="O17" s="92"/>
      <c r="P17" s="92"/>
    </row>
    <row r="18" spans="1:20">
      <c r="A18" s="436" t="str">
        <f>'3.1'!A4</f>
        <v>2023</v>
      </c>
      <c r="B18" s="577" t="s">
        <v>232</v>
      </c>
      <c r="C18" s="577"/>
      <c r="D18" s="577"/>
      <c r="E18" s="577"/>
      <c r="F18" s="577"/>
      <c r="G18" s="577"/>
      <c r="H18" s="68"/>
      <c r="I18" s="68"/>
      <c r="J18" s="68"/>
      <c r="K18" s="68"/>
      <c r="L18" s="68"/>
      <c r="M18" s="68"/>
      <c r="N18" s="95"/>
      <c r="O18" s="91"/>
      <c r="P18" s="97"/>
      <c r="Q18" s="71"/>
      <c r="R18" s="23"/>
      <c r="S18" s="23"/>
      <c r="T18" s="23"/>
    </row>
    <row r="19" spans="1:20">
      <c r="A19" s="356"/>
      <c r="B19" s="578" t="s">
        <v>5</v>
      </c>
      <c r="C19" s="578"/>
      <c r="D19" s="578"/>
      <c r="E19" s="578"/>
      <c r="F19" s="578"/>
      <c r="G19" s="578"/>
      <c r="H19" s="78" t="str">
        <f>A24</f>
        <v>VO z vvn</v>
      </c>
      <c r="I19" s="86">
        <f>(B24+D24+F24)/'6.1, 6.2'!B25</f>
        <v>7.2120517351515659E-2</v>
      </c>
      <c r="J19" s="87" t="str">
        <f>A9</f>
        <v>JE</v>
      </c>
      <c r="K19" s="76">
        <f t="shared" ref="K19:K26" si="0">H9+J9+L9</f>
        <v>0</v>
      </c>
      <c r="L19" s="87" t="str">
        <f>A9</f>
        <v>JE</v>
      </c>
      <c r="M19" s="85">
        <f>K19/'6.1, 6.2'!B5</f>
        <v>0</v>
      </c>
      <c r="N19" s="95"/>
      <c r="O19" s="91"/>
      <c r="P19" s="97"/>
      <c r="Q19" s="71"/>
      <c r="R19" s="23"/>
      <c r="S19" s="23"/>
      <c r="T19" s="23"/>
    </row>
    <row r="20" spans="1:20">
      <c r="A20" s="352"/>
      <c r="B20" s="579" t="s">
        <v>69</v>
      </c>
      <c r="C20" s="579"/>
      <c r="D20" s="579" t="s">
        <v>70</v>
      </c>
      <c r="E20" s="579"/>
      <c r="F20" s="579" t="s">
        <v>71</v>
      </c>
      <c r="G20" s="579"/>
      <c r="H20" s="78" t="str">
        <f>A25</f>
        <v>VO z vn</v>
      </c>
      <c r="I20" s="86">
        <f>(B25+D25+F25)/'6.1, 6.2'!C25</f>
        <v>4.3453154213955486E-2</v>
      </c>
      <c r="J20" s="87" t="str">
        <f t="shared" ref="J20:J26" si="1">A10</f>
        <v>PE</v>
      </c>
      <c r="K20" s="76">
        <f t="shared" si="0"/>
        <v>75981.826000000001</v>
      </c>
      <c r="L20" s="87" t="str">
        <f t="shared" ref="L20:L26" si="2">A10</f>
        <v>PE</v>
      </c>
      <c r="M20" s="85">
        <f>K20/'6.1, 6.2'!C5</f>
        <v>7.673868374519748E-3</v>
      </c>
      <c r="N20" s="95"/>
      <c r="O20" s="91"/>
      <c r="P20" s="97"/>
      <c r="Q20" s="71"/>
      <c r="R20" s="75"/>
      <c r="S20" s="75"/>
      <c r="T20" s="75"/>
    </row>
    <row r="21" spans="1:20">
      <c r="A21" s="352"/>
      <c r="B21" s="367" t="s">
        <v>209</v>
      </c>
      <c r="C21" s="367" t="s">
        <v>208</v>
      </c>
      <c r="D21" s="367" t="s">
        <v>209</v>
      </c>
      <c r="E21" s="367" t="s">
        <v>208</v>
      </c>
      <c r="F21" s="367" t="s">
        <v>209</v>
      </c>
      <c r="G21" s="367" t="s">
        <v>208</v>
      </c>
      <c r="H21" s="78" t="str">
        <f>A26</f>
        <v>MOP</v>
      </c>
      <c r="I21" s="86">
        <f>(B26+D26+F26)/'6.1, 6.2'!D25</f>
        <v>4.6557567633743732E-2</v>
      </c>
      <c r="J21" s="87" t="str">
        <f t="shared" si="1"/>
        <v>PPE</v>
      </c>
      <c r="K21" s="76">
        <f t="shared" si="0"/>
        <v>0</v>
      </c>
      <c r="L21" s="87" t="str">
        <f t="shared" si="2"/>
        <v>PPE</v>
      </c>
      <c r="M21" s="85">
        <f>K21/'6.1, 6.2'!D5</f>
        <v>0</v>
      </c>
      <c r="N21" s="95"/>
      <c r="O21" s="91"/>
      <c r="P21" s="97"/>
      <c r="Q21" s="71"/>
      <c r="R21" s="23"/>
      <c r="S21" s="23"/>
      <c r="T21" s="23"/>
    </row>
    <row r="22" spans="1:20">
      <c r="A22" s="572" t="s">
        <v>53</v>
      </c>
      <c r="B22" s="574">
        <f>SUM(B23,D23,F23)</f>
        <v>663543.02621700603</v>
      </c>
      <c r="C22" s="574"/>
      <c r="D22" s="574"/>
      <c r="E22" s="574"/>
      <c r="F22" s="574"/>
      <c r="G22" s="574"/>
      <c r="H22" s="78" t="str">
        <f>A27</f>
        <v>MOO</v>
      </c>
      <c r="I22" s="86">
        <f>(B27+D27+F27)/'6.1, 6.2'!E25</f>
        <v>4.7942408848495932E-2</v>
      </c>
      <c r="J22" s="87" t="str">
        <f t="shared" si="1"/>
        <v>PSE</v>
      </c>
      <c r="K22" s="76">
        <f t="shared" si="0"/>
        <v>32201.748</v>
      </c>
      <c r="L22" s="87" t="str">
        <f t="shared" si="2"/>
        <v>PSE</v>
      </c>
      <c r="M22" s="85">
        <f>K22/'6.1, 6.2'!E5</f>
        <v>3.2103268623133785E-2</v>
      </c>
      <c r="N22" s="95"/>
      <c r="O22" s="91"/>
      <c r="P22" s="97"/>
      <c r="Q22" s="71"/>
      <c r="R22" s="23"/>
      <c r="S22" s="23"/>
      <c r="T22" s="23"/>
    </row>
    <row r="23" spans="1:20">
      <c r="A23" s="573"/>
      <c r="B23" s="319">
        <f>SUM(B24:B27)</f>
        <v>215981.88722496654</v>
      </c>
      <c r="C23" s="364">
        <v>5.0975719718516291E-2</v>
      </c>
      <c r="D23" s="319">
        <f>SUM(D24:D27)</f>
        <v>229701.27653145322</v>
      </c>
      <c r="E23" s="364">
        <v>5.0045769580198851E-2</v>
      </c>
      <c r="F23" s="319">
        <f>SUM(F24:F27)</f>
        <v>217859.86246058624</v>
      </c>
      <c r="G23" s="364">
        <v>4.6054726054903065E-2</v>
      </c>
      <c r="H23" s="68"/>
      <c r="I23" s="68"/>
      <c r="J23" s="87" t="str">
        <f t="shared" si="1"/>
        <v>VE</v>
      </c>
      <c r="K23" s="76">
        <f t="shared" si="0"/>
        <v>7286.1840000000011</v>
      </c>
      <c r="L23" s="87" t="str">
        <f t="shared" si="2"/>
        <v>VE</v>
      </c>
      <c r="M23" s="85">
        <f>K23/'6.1, 6.2'!F5</f>
        <v>1.2162415343543445E-2</v>
      </c>
      <c r="N23" s="95"/>
      <c r="O23" s="91"/>
      <c r="P23" s="97"/>
      <c r="Q23" s="71"/>
      <c r="R23" s="74"/>
      <c r="S23" s="75"/>
      <c r="T23" s="75"/>
    </row>
    <row r="24" spans="1:20">
      <c r="A24" s="18" t="s">
        <v>8</v>
      </c>
      <c r="B24" s="23">
        <v>49425.445999999996</v>
      </c>
      <c r="C24" s="353">
        <v>8.1583582923886344E-2</v>
      </c>
      <c r="D24" s="23">
        <v>43337.206999999995</v>
      </c>
      <c r="E24" s="353">
        <v>7.5122160596277771E-2</v>
      </c>
      <c r="F24" s="23">
        <v>29871.984</v>
      </c>
      <c r="G24" s="353">
        <v>5.7701681271082952E-2</v>
      </c>
      <c r="H24" s="68"/>
      <c r="I24" s="68"/>
      <c r="J24" s="87" t="str">
        <f t="shared" si="1"/>
        <v>PVE</v>
      </c>
      <c r="K24" s="76">
        <f t="shared" si="0"/>
        <v>0</v>
      </c>
      <c r="L24" s="87" t="str">
        <f t="shared" si="2"/>
        <v>PVE</v>
      </c>
      <c r="M24" s="85">
        <f>K24/'6.1, 6.2'!G5</f>
        <v>0</v>
      </c>
      <c r="N24" s="95"/>
      <c r="O24" s="96"/>
      <c r="P24" s="92"/>
      <c r="T24" s="69"/>
    </row>
    <row r="25" spans="1:20">
      <c r="A25" s="18" t="s">
        <v>9</v>
      </c>
      <c r="B25" s="23">
        <v>85139.914000000004</v>
      </c>
      <c r="C25" s="353">
        <v>4.4628425848759E-2</v>
      </c>
      <c r="D25" s="23">
        <v>85502.144999999902</v>
      </c>
      <c r="E25" s="353">
        <v>4.4791272922619807E-2</v>
      </c>
      <c r="F25" s="23">
        <v>68429.532000000094</v>
      </c>
      <c r="G25" s="353">
        <v>4.0606877645712663E-2</v>
      </c>
      <c r="H25" s="68"/>
      <c r="I25" s="68"/>
      <c r="J25" s="87" t="str">
        <f t="shared" si="1"/>
        <v>VTE</v>
      </c>
      <c r="K25" s="76">
        <f t="shared" si="0"/>
        <v>95.463999999999999</v>
      </c>
      <c r="L25" s="87" t="str">
        <f t="shared" si="2"/>
        <v>VTE</v>
      </c>
      <c r="M25" s="85">
        <f>K25/'6.1, 6.2'!H5</f>
        <v>3.9637311623172021E-4</v>
      </c>
      <c r="N25" s="95"/>
      <c r="O25" s="96"/>
      <c r="P25" s="92"/>
    </row>
    <row r="26" spans="1:20">
      <c r="A26" s="18" t="s">
        <v>132</v>
      </c>
      <c r="B26" s="23">
        <v>25802.067642040151</v>
      </c>
      <c r="C26" s="353">
        <v>4.2539362029763224E-2</v>
      </c>
      <c r="D26" s="23">
        <v>36742.598367333398</v>
      </c>
      <c r="E26" s="74">
        <v>5.1926545353632933E-2</v>
      </c>
      <c r="F26" s="23">
        <v>32840.817573567278</v>
      </c>
      <c r="G26" s="74">
        <v>4.4703848872487177E-2</v>
      </c>
      <c r="H26" s="68"/>
      <c r="I26" s="68"/>
      <c r="J26" s="87" t="str">
        <f t="shared" si="1"/>
        <v>FVE</v>
      </c>
      <c r="K26" s="76">
        <f t="shared" si="0"/>
        <v>21335.881000000008</v>
      </c>
      <c r="L26" s="87" t="str">
        <f t="shared" si="2"/>
        <v>FVE</v>
      </c>
      <c r="M26" s="85">
        <f>K26/'6.1, 6.2'!I5</f>
        <v>8.2010310709264844E-2</v>
      </c>
      <c r="N26" s="95"/>
      <c r="O26" s="96"/>
      <c r="P26" s="92"/>
    </row>
    <row r="27" spans="1:20">
      <c r="A27" s="430" t="s">
        <v>130</v>
      </c>
      <c r="B27" s="243">
        <v>55614.4595829264</v>
      </c>
      <c r="C27" s="354">
        <v>4.9796543035495244E-2</v>
      </c>
      <c r="D27" s="243">
        <v>64119.326164119899</v>
      </c>
      <c r="E27" s="355">
        <v>4.5916131860093169E-2</v>
      </c>
      <c r="F27" s="243">
        <v>86717.528887018896</v>
      </c>
      <c r="G27" s="355">
        <v>4.836563334577685E-2</v>
      </c>
      <c r="H27" s="68"/>
      <c r="I27" s="68"/>
      <c r="J27" s="68"/>
      <c r="K27" s="68"/>
      <c r="L27" s="68"/>
      <c r="M27" s="68"/>
      <c r="N27" s="95"/>
      <c r="O27" s="96"/>
      <c r="P27" s="92"/>
    </row>
    <row r="28" spans="1:20" ht="12" customHeight="1">
      <c r="A28" s="590"/>
      <c r="B28" s="590"/>
      <c r="C28" s="590"/>
      <c r="D28" s="590"/>
      <c r="E28" s="590"/>
      <c r="F28" s="48"/>
      <c r="G28" s="77" t="s">
        <v>299</v>
      </c>
      <c r="H28" s="68"/>
      <c r="I28" s="68"/>
      <c r="J28" s="68"/>
      <c r="K28" s="68"/>
      <c r="L28" s="68"/>
      <c r="M28" s="68"/>
      <c r="N28" s="92"/>
      <c r="O28" s="92"/>
      <c r="P28" s="92"/>
    </row>
    <row r="29" spans="1:20">
      <c r="A29" s="591"/>
      <c r="B29" s="591"/>
      <c r="C29" s="591"/>
      <c r="D29" s="591"/>
      <c r="E29" s="591"/>
      <c r="F29" s="48"/>
      <c r="G29" s="69"/>
      <c r="H29" s="68"/>
      <c r="I29" s="68"/>
      <c r="J29" s="68"/>
      <c r="K29" s="68"/>
      <c r="L29" s="68"/>
      <c r="M29" s="68"/>
      <c r="N29" s="92"/>
      <c r="O29" s="92"/>
      <c r="P29" s="92"/>
    </row>
    <row r="30" spans="1:20">
      <c r="J30" s="87"/>
      <c r="K30" s="87" t="str">
        <f>H5</f>
        <v>Říjen</v>
      </c>
      <c r="L30" s="87" t="str">
        <f>J5</f>
        <v>Listopad</v>
      </c>
      <c r="M30" s="87" t="str">
        <f>L5</f>
        <v>Prosinec</v>
      </c>
      <c r="N30" s="92"/>
      <c r="O30" s="92"/>
      <c r="P30" s="92"/>
    </row>
    <row r="31" spans="1:20">
      <c r="H31" s="87" t="str">
        <f t="shared" ref="H31:H38" si="3">A9</f>
        <v>JE</v>
      </c>
      <c r="I31" s="88">
        <f t="shared" ref="I31:I38" si="4">G9</f>
        <v>0</v>
      </c>
      <c r="J31" s="87" t="str">
        <f t="shared" ref="J31:J38" si="5">A9</f>
        <v>JE</v>
      </c>
      <c r="K31" s="70">
        <f t="shared" ref="K31:K38" si="6">H9</f>
        <v>0</v>
      </c>
      <c r="L31" s="70">
        <f t="shared" ref="L31:L38" si="7">J9</f>
        <v>0</v>
      </c>
      <c r="M31" s="70">
        <f t="shared" ref="M31:M38" si="8">L9</f>
        <v>0</v>
      </c>
      <c r="N31" s="92"/>
      <c r="O31" s="92"/>
      <c r="P31" s="92"/>
    </row>
    <row r="32" spans="1:20" ht="12.75" customHeight="1">
      <c r="H32" s="87" t="str">
        <f t="shared" si="3"/>
        <v>PE</v>
      </c>
      <c r="I32" s="88">
        <f t="shared" si="4"/>
        <v>1.3899755422495576E-2</v>
      </c>
      <c r="J32" s="87" t="str">
        <f t="shared" si="5"/>
        <v>PE</v>
      </c>
      <c r="K32" s="70">
        <f t="shared" si="6"/>
        <v>19938.358</v>
      </c>
      <c r="L32" s="70">
        <f t="shared" si="7"/>
        <v>26546.317999999999</v>
      </c>
      <c r="M32" s="70">
        <f t="shared" si="8"/>
        <v>29497.15</v>
      </c>
      <c r="N32" s="92"/>
      <c r="O32" s="92"/>
      <c r="P32" s="92"/>
    </row>
    <row r="33" spans="8:16">
      <c r="H33" s="87" t="str">
        <f t="shared" si="3"/>
        <v>PPE</v>
      </c>
      <c r="I33" s="88">
        <f t="shared" si="4"/>
        <v>0</v>
      </c>
      <c r="J33" s="87" t="str">
        <f t="shared" si="5"/>
        <v>PPE</v>
      </c>
      <c r="K33" s="70">
        <f t="shared" si="6"/>
        <v>0</v>
      </c>
      <c r="L33" s="70">
        <f t="shared" si="7"/>
        <v>0</v>
      </c>
      <c r="M33" s="70">
        <f t="shared" si="8"/>
        <v>0</v>
      </c>
      <c r="N33" s="92"/>
      <c r="O33" s="92"/>
      <c r="P33" s="92"/>
    </row>
    <row r="34" spans="8:16" ht="13.5" customHeight="1">
      <c r="H34" s="87" t="str">
        <f t="shared" si="3"/>
        <v>PSE</v>
      </c>
      <c r="I34" s="88">
        <f t="shared" si="4"/>
        <v>3.4397964978569506E-2</v>
      </c>
      <c r="J34" s="87" t="str">
        <f t="shared" si="5"/>
        <v>PSE</v>
      </c>
      <c r="K34" s="70">
        <f t="shared" si="6"/>
        <v>9304.18</v>
      </c>
      <c r="L34" s="70">
        <f t="shared" si="7"/>
        <v>12333.525999999994</v>
      </c>
      <c r="M34" s="70">
        <f t="shared" si="8"/>
        <v>10564.042000000005</v>
      </c>
      <c r="N34" s="92"/>
      <c r="O34" s="92"/>
      <c r="P34" s="92"/>
    </row>
    <row r="35" spans="8:16" ht="12.75" customHeight="1">
      <c r="H35" s="87" t="str">
        <f t="shared" si="3"/>
        <v>VE</v>
      </c>
      <c r="I35" s="88">
        <f t="shared" si="4"/>
        <v>6.8604409211753606E-3</v>
      </c>
      <c r="J35" s="87" t="str">
        <f t="shared" si="5"/>
        <v>VE</v>
      </c>
      <c r="K35" s="70">
        <f t="shared" si="6"/>
        <v>1190.4550000000002</v>
      </c>
      <c r="L35" s="70">
        <f t="shared" si="7"/>
        <v>3388.3210000000004</v>
      </c>
      <c r="M35" s="70">
        <f t="shared" si="8"/>
        <v>2707.4080000000004</v>
      </c>
      <c r="N35" s="92"/>
      <c r="O35" s="92"/>
      <c r="P35" s="92"/>
    </row>
    <row r="36" spans="8:16" ht="12.75" customHeight="1">
      <c r="H36" s="87" t="str">
        <f t="shared" si="3"/>
        <v>PVE</v>
      </c>
      <c r="I36" s="88">
        <f t="shared" si="4"/>
        <v>0</v>
      </c>
      <c r="J36" s="87" t="str">
        <f t="shared" si="5"/>
        <v>PVE</v>
      </c>
      <c r="K36" s="70">
        <f t="shared" si="6"/>
        <v>0</v>
      </c>
      <c r="L36" s="70">
        <f t="shared" si="7"/>
        <v>0</v>
      </c>
      <c r="M36" s="70">
        <f t="shared" si="8"/>
        <v>0</v>
      </c>
      <c r="N36" s="92"/>
      <c r="O36" s="92"/>
      <c r="P36" s="92"/>
    </row>
    <row r="37" spans="8:16" ht="12.75" customHeight="1">
      <c r="H37" s="87" t="str">
        <f t="shared" si="3"/>
        <v>VTE</v>
      </c>
      <c r="I37" s="88">
        <f t="shared" si="4"/>
        <v>6.5757210351178555E-4</v>
      </c>
      <c r="J37" s="87" t="str">
        <f t="shared" si="5"/>
        <v>VTE</v>
      </c>
      <c r="K37" s="70">
        <f t="shared" si="6"/>
        <v>32.162999999999997</v>
      </c>
      <c r="L37" s="70">
        <f t="shared" si="7"/>
        <v>32.052</v>
      </c>
      <c r="M37" s="70">
        <f t="shared" si="8"/>
        <v>31.248999999999999</v>
      </c>
      <c r="N37" s="92"/>
      <c r="O37" s="92"/>
      <c r="P37" s="92"/>
    </row>
    <row r="38" spans="8:16" ht="12.75" customHeight="1">
      <c r="H38" s="87" t="str">
        <f t="shared" si="3"/>
        <v>FVE</v>
      </c>
      <c r="I38" s="88">
        <f t="shared" si="4"/>
        <v>7.6856706066283226E-2</v>
      </c>
      <c r="J38" s="87" t="str">
        <f t="shared" si="5"/>
        <v>FVE</v>
      </c>
      <c r="K38" s="70">
        <f t="shared" si="6"/>
        <v>13066.629000000006</v>
      </c>
      <c r="L38" s="70">
        <f t="shared" si="7"/>
        <v>5507.5399999999936</v>
      </c>
      <c r="M38" s="70">
        <f t="shared" si="8"/>
        <v>2761.712000000005</v>
      </c>
      <c r="N38" s="92"/>
      <c r="O38" s="92"/>
      <c r="P38" s="92"/>
    </row>
    <row r="39" spans="8:16">
      <c r="N39" s="92"/>
      <c r="O39" s="92"/>
      <c r="P39" s="92"/>
    </row>
    <row r="40" spans="8:16">
      <c r="N40" s="92"/>
      <c r="O40" s="92"/>
      <c r="P40" s="92"/>
    </row>
    <row r="41" spans="8:16">
      <c r="N41" s="92"/>
      <c r="O41" s="92"/>
      <c r="P41" s="92"/>
    </row>
    <row r="42" spans="8:16">
      <c r="N42" s="92"/>
      <c r="O42" s="92"/>
      <c r="P42" s="92"/>
    </row>
    <row r="43" spans="8:16">
      <c r="N43" s="92"/>
      <c r="O43" s="92"/>
      <c r="P43" s="92"/>
    </row>
    <row r="44" spans="8:16">
      <c r="N44" s="92"/>
      <c r="O44" s="92"/>
      <c r="P44" s="92"/>
    </row>
    <row r="45" spans="8:16">
      <c r="N45" s="92"/>
      <c r="O45" s="92"/>
      <c r="P45" s="92"/>
    </row>
  </sheetData>
  <mergeCells count="21">
    <mergeCell ref="A28:E29"/>
    <mergeCell ref="L5:M5"/>
    <mergeCell ref="B3:G3"/>
    <mergeCell ref="H3:M3"/>
    <mergeCell ref="B4:G4"/>
    <mergeCell ref="H4:M4"/>
    <mergeCell ref="B5:C5"/>
    <mergeCell ref="D5:E5"/>
    <mergeCell ref="F5:G5"/>
    <mergeCell ref="H5:I5"/>
    <mergeCell ref="J5:K5"/>
    <mergeCell ref="A22:A23"/>
    <mergeCell ref="B22:G22"/>
    <mergeCell ref="A7:A8"/>
    <mergeCell ref="B7:G7"/>
    <mergeCell ref="H7:M7"/>
    <mergeCell ref="B18:G18"/>
    <mergeCell ref="B19:G19"/>
    <mergeCell ref="B20:C20"/>
    <mergeCell ref="D20:E20"/>
    <mergeCell ref="F20:G20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List16"/>
  <dimension ref="A1:N47"/>
  <sheetViews>
    <sheetView showGridLines="0" zoomScaleNormal="100" zoomScaleSheetLayoutView="100" workbookViewId="0"/>
  </sheetViews>
  <sheetFormatPr defaultColWidth="9.140625" defaultRowHeight="12"/>
  <cols>
    <col min="1" max="1" width="16" style="11" customWidth="1"/>
    <col min="2" max="10" width="9.85546875" style="11" customWidth="1"/>
    <col min="11" max="11" width="10" style="22" customWidth="1"/>
    <col min="12" max="13" width="9.85546875" style="22" customWidth="1"/>
    <col min="14" max="14" width="9.7109375" style="11" customWidth="1"/>
    <col min="15" max="15" width="10.7109375" style="11" customWidth="1"/>
    <col min="16" max="16384" width="9.140625" style="11"/>
  </cols>
  <sheetData>
    <row r="1" spans="1:14" ht="20.25">
      <c r="A1" s="369" t="s">
        <v>406</v>
      </c>
      <c r="M1" s="51"/>
      <c r="N1" s="210" t="str">
        <f>'3.1'!N1</f>
        <v>IV. čtvrtletí 2023</v>
      </c>
    </row>
    <row r="2" spans="1:14" ht="6" customHeight="1"/>
    <row r="3" spans="1:14" ht="12.75" customHeight="1">
      <c r="A3" s="543" t="str">
        <f>'3.1'!A4</f>
        <v>2023</v>
      </c>
      <c r="B3" s="554" t="s">
        <v>180</v>
      </c>
      <c r="C3" s="533"/>
      <c r="D3" s="534"/>
      <c r="E3" s="554" t="s">
        <v>182</v>
      </c>
      <c r="F3" s="533"/>
      <c r="G3" s="534"/>
      <c r="H3" s="554" t="s">
        <v>183</v>
      </c>
      <c r="I3" s="533"/>
      <c r="J3" s="534"/>
      <c r="K3" s="554" t="s">
        <v>184</v>
      </c>
      <c r="L3" s="533"/>
      <c r="M3" s="534"/>
      <c r="N3" s="533" t="s">
        <v>53</v>
      </c>
    </row>
    <row r="4" spans="1:14">
      <c r="A4" s="544"/>
      <c r="B4" s="375" t="s">
        <v>60</v>
      </c>
      <c r="C4" s="374" t="s">
        <v>61</v>
      </c>
      <c r="D4" s="379" t="s">
        <v>62</v>
      </c>
      <c r="E4" s="375" t="s">
        <v>63</v>
      </c>
      <c r="F4" s="374" t="s">
        <v>64</v>
      </c>
      <c r="G4" s="379" t="s">
        <v>65</v>
      </c>
      <c r="H4" s="375" t="s">
        <v>66</v>
      </c>
      <c r="I4" s="374" t="s">
        <v>67</v>
      </c>
      <c r="J4" s="379" t="s">
        <v>68</v>
      </c>
      <c r="K4" s="375" t="s">
        <v>69</v>
      </c>
      <c r="L4" s="374" t="s">
        <v>70</v>
      </c>
      <c r="M4" s="379" t="s">
        <v>71</v>
      </c>
      <c r="N4" s="548"/>
    </row>
    <row r="5" spans="1:14" ht="12.75" customHeight="1">
      <c r="A5" s="545" t="s">
        <v>270</v>
      </c>
      <c r="B5" s="558">
        <f>SUM(B6:D6)</f>
        <v>-2787.6879870000012</v>
      </c>
      <c r="C5" s="559"/>
      <c r="D5" s="560"/>
      <c r="E5" s="558">
        <f>SUM(E6:G6)</f>
        <v>-799.53145100000017</v>
      </c>
      <c r="F5" s="559"/>
      <c r="G5" s="560"/>
      <c r="H5" s="558">
        <f>SUM(H6:J6)</f>
        <v>-2544.5150020000001</v>
      </c>
      <c r="I5" s="559"/>
      <c r="J5" s="560"/>
      <c r="K5" s="558">
        <f>SUM(K6:M6)</f>
        <v>-3051.8383160000003</v>
      </c>
      <c r="L5" s="559"/>
      <c r="M5" s="560"/>
      <c r="N5" s="594">
        <f>SUM(B6:M6)</f>
        <v>-9183.5727560000014</v>
      </c>
    </row>
    <row r="6" spans="1:14">
      <c r="A6" s="546"/>
      <c r="B6" s="316">
        <f>B7+B18</f>
        <v>-1226.4364940000003</v>
      </c>
      <c r="C6" s="306">
        <f t="shared" ref="C6:M6" si="0">C7+C18</f>
        <v>-930.28540400000043</v>
      </c>
      <c r="D6" s="311">
        <f t="shared" si="0"/>
        <v>-630.96608900000024</v>
      </c>
      <c r="E6" s="316">
        <f t="shared" si="0"/>
        <v>-601.11072500000023</v>
      </c>
      <c r="F6" s="306">
        <f t="shared" si="0"/>
        <v>76.871923000000152</v>
      </c>
      <c r="G6" s="311">
        <f t="shared" si="0"/>
        <v>-275.2926490000001</v>
      </c>
      <c r="H6" s="316">
        <f t="shared" si="0"/>
        <v>-783.50791900000002</v>
      </c>
      <c r="I6" s="306">
        <f t="shared" si="0"/>
        <v>-898.81593700000008</v>
      </c>
      <c r="J6" s="311">
        <f t="shared" si="0"/>
        <v>-862.19114600000012</v>
      </c>
      <c r="K6" s="316">
        <f t="shared" si="0"/>
        <v>-1226.0930559999997</v>
      </c>
      <c r="L6" s="306">
        <f t="shared" si="0"/>
        <v>-906.5844560000005</v>
      </c>
      <c r="M6" s="311">
        <f t="shared" si="0"/>
        <v>-919.16080399999987</v>
      </c>
      <c r="N6" s="595"/>
    </row>
    <row r="7" spans="1:14">
      <c r="A7" s="383" t="s">
        <v>84</v>
      </c>
      <c r="B7" s="376">
        <f>B8+B13</f>
        <v>-2819.1868060000002</v>
      </c>
      <c r="C7" s="371">
        <f t="shared" ref="C7:M7" si="1">C8+C13</f>
        <v>-2177.6202390000003</v>
      </c>
      <c r="D7" s="380">
        <f t="shared" si="1"/>
        <v>-1681.9544280000002</v>
      </c>
      <c r="E7" s="376">
        <f t="shared" si="1"/>
        <v>-1649.7770890000002</v>
      </c>
      <c r="F7" s="371">
        <f t="shared" si="1"/>
        <v>-956.359692</v>
      </c>
      <c r="G7" s="380">
        <f t="shared" si="1"/>
        <v>-1095.3473320000001</v>
      </c>
      <c r="H7" s="376">
        <f t="shared" si="1"/>
        <v>-1723.6805629999999</v>
      </c>
      <c r="I7" s="371">
        <f t="shared" si="1"/>
        <v>-1763.1506429999999</v>
      </c>
      <c r="J7" s="380">
        <f t="shared" si="1"/>
        <v>-1728.2592790000001</v>
      </c>
      <c r="K7" s="376">
        <f t="shared" si="1"/>
        <v>-2506.44508</v>
      </c>
      <c r="L7" s="371">
        <f t="shared" si="1"/>
        <v>-2081.3547030000004</v>
      </c>
      <c r="M7" s="380">
        <f t="shared" si="1"/>
        <v>-2464.9571169999999</v>
      </c>
      <c r="N7" s="372">
        <f>SUM(B7:M7)</f>
        <v>-22648.092970999998</v>
      </c>
    </row>
    <row r="8" spans="1:14">
      <c r="A8" s="384" t="s">
        <v>72</v>
      </c>
      <c r="B8" s="377">
        <f>SUM(B9:B12)</f>
        <v>-2818.1400000000003</v>
      </c>
      <c r="C8" s="373">
        <f t="shared" ref="C8:M8" si="2">SUM(C9:C12)</f>
        <v>-2175.34</v>
      </c>
      <c r="D8" s="381">
        <f t="shared" si="2"/>
        <v>-1681.8540000000003</v>
      </c>
      <c r="E8" s="377">
        <f t="shared" si="2"/>
        <v>-1643.5220000000002</v>
      </c>
      <c r="F8" s="373">
        <f t="shared" si="2"/>
        <v>-944.23599999999999</v>
      </c>
      <c r="G8" s="381">
        <f t="shared" si="2"/>
        <v>-1075.325</v>
      </c>
      <c r="H8" s="377">
        <f t="shared" si="2"/>
        <v>-1700.8509999999999</v>
      </c>
      <c r="I8" s="373">
        <f t="shared" si="2"/>
        <v>-1706.835</v>
      </c>
      <c r="J8" s="381">
        <f t="shared" si="2"/>
        <v>-1722.018</v>
      </c>
      <c r="K8" s="377">
        <f t="shared" si="2"/>
        <v>-2501.2779999999998</v>
      </c>
      <c r="L8" s="373">
        <f t="shared" si="2"/>
        <v>-2076.1260000000002</v>
      </c>
      <c r="M8" s="381">
        <f t="shared" si="2"/>
        <v>-2456.9859999999999</v>
      </c>
      <c r="N8" s="372">
        <f>SUM(B8:M8)</f>
        <v>-22502.511000000002</v>
      </c>
    </row>
    <row r="9" spans="1:14">
      <c r="A9" s="386" t="s">
        <v>73</v>
      </c>
      <c r="B9" s="314">
        <v>-7.5490000000000004</v>
      </c>
      <c r="C9" s="302">
        <v>-6.7220000000000004</v>
      </c>
      <c r="D9" s="309">
        <v>-14.71</v>
      </c>
      <c r="E9" s="314">
        <v>-45.63</v>
      </c>
      <c r="F9" s="302">
        <v>-59.247</v>
      </c>
      <c r="G9" s="309">
        <v>-132.44300000000001</v>
      </c>
      <c r="H9" s="314">
        <v>-87.144000000000005</v>
      </c>
      <c r="I9" s="302">
        <v>-87.448999999999998</v>
      </c>
      <c r="J9" s="309">
        <v>-55.085000000000001</v>
      </c>
      <c r="K9" s="314">
        <v>-35.823999999999998</v>
      </c>
      <c r="L9" s="302">
        <v>-64.36</v>
      </c>
      <c r="M9" s="309">
        <v>-69.269000000000005</v>
      </c>
      <c r="N9" s="7">
        <f t="shared" ref="N9:N14" si="3">SUM(B9:M9)</f>
        <v>-665.43200000000002</v>
      </c>
    </row>
    <row r="10" spans="1:14">
      <c r="A10" s="386" t="s">
        <v>74</v>
      </c>
      <c r="B10" s="314">
        <v>-791.42700000000002</v>
      </c>
      <c r="C10" s="302">
        <v>-735.93100000000004</v>
      </c>
      <c r="D10" s="309">
        <v>-680.31500000000005</v>
      </c>
      <c r="E10" s="314">
        <v>-721.779</v>
      </c>
      <c r="F10" s="302">
        <v>-303.91899999999998</v>
      </c>
      <c r="G10" s="309">
        <v>-397.721</v>
      </c>
      <c r="H10" s="314">
        <v>-472.37700000000001</v>
      </c>
      <c r="I10" s="302">
        <v>-707.13300000000004</v>
      </c>
      <c r="J10" s="309">
        <v>-640.04100000000005</v>
      </c>
      <c r="K10" s="314">
        <v>-600.73800000000006</v>
      </c>
      <c r="L10" s="302">
        <v>-784.50400000000002</v>
      </c>
      <c r="M10" s="309">
        <v>-672.90899999999999</v>
      </c>
      <c r="N10" s="7">
        <f t="shared" si="3"/>
        <v>-7508.7939999999999</v>
      </c>
    </row>
    <row r="11" spans="1:14">
      <c r="A11" s="386" t="s">
        <v>75</v>
      </c>
      <c r="B11" s="314">
        <v>-1166.904</v>
      </c>
      <c r="C11" s="302">
        <v>-889.26099999999997</v>
      </c>
      <c r="D11" s="309">
        <v>-708.24800000000005</v>
      </c>
      <c r="E11" s="314">
        <v>-568.04700000000003</v>
      </c>
      <c r="F11" s="302">
        <v>-266.43599999999998</v>
      </c>
      <c r="G11" s="309">
        <v>-323.41800000000001</v>
      </c>
      <c r="H11" s="314">
        <v>-640.846</v>
      </c>
      <c r="I11" s="302">
        <v>-567.23900000000003</v>
      </c>
      <c r="J11" s="309">
        <v>-677.37800000000004</v>
      </c>
      <c r="K11" s="314">
        <v>-1136.085</v>
      </c>
      <c r="L11" s="302">
        <v>-679.17</v>
      </c>
      <c r="M11" s="309">
        <v>-789.35400000000004</v>
      </c>
      <c r="N11" s="7">
        <f t="shared" si="3"/>
        <v>-8412.3859999999986</v>
      </c>
    </row>
    <row r="12" spans="1:14">
      <c r="A12" s="387" t="s">
        <v>76</v>
      </c>
      <c r="B12" s="314">
        <v>-852.26</v>
      </c>
      <c r="C12" s="302">
        <v>-543.42600000000004</v>
      </c>
      <c r="D12" s="309">
        <v>-278.58100000000002</v>
      </c>
      <c r="E12" s="314">
        <v>-308.06599999999997</v>
      </c>
      <c r="F12" s="302">
        <v>-314.63400000000001</v>
      </c>
      <c r="G12" s="309">
        <v>-221.74299999999999</v>
      </c>
      <c r="H12" s="314">
        <v>-500.48399999999998</v>
      </c>
      <c r="I12" s="302">
        <v>-345.01400000000001</v>
      </c>
      <c r="J12" s="309">
        <v>-349.51400000000001</v>
      </c>
      <c r="K12" s="314">
        <v>-728.63099999999997</v>
      </c>
      <c r="L12" s="302">
        <v>-548.09199999999998</v>
      </c>
      <c r="M12" s="309">
        <v>-925.45399999999995</v>
      </c>
      <c r="N12" s="7">
        <f t="shared" si="3"/>
        <v>-5915.8990000000003</v>
      </c>
    </row>
    <row r="13" spans="1:14">
      <c r="A13" s="383" t="s">
        <v>77</v>
      </c>
      <c r="B13" s="377">
        <f>SUM(B14:B17)</f>
        <v>-1.0468060000000001</v>
      </c>
      <c r="C13" s="373">
        <f t="shared" ref="C13:M13" si="4">SUM(C14:C17)</f>
        <v>-2.2802389999999999</v>
      </c>
      <c r="D13" s="381">
        <f t="shared" si="4"/>
        <v>-0.100428</v>
      </c>
      <c r="E13" s="377">
        <f t="shared" si="4"/>
        <v>-6.255088999999999</v>
      </c>
      <c r="F13" s="373">
        <f t="shared" si="4"/>
        <v>-12.123692</v>
      </c>
      <c r="G13" s="381">
        <f t="shared" si="4"/>
        <v>-20.022332000000002</v>
      </c>
      <c r="H13" s="377">
        <f t="shared" si="4"/>
        <v>-22.829563</v>
      </c>
      <c r="I13" s="373">
        <f t="shared" si="4"/>
        <v>-56.315643000000009</v>
      </c>
      <c r="J13" s="381">
        <f t="shared" si="4"/>
        <v>-6.2412790000000005</v>
      </c>
      <c r="K13" s="377">
        <f t="shared" si="4"/>
        <v>-5.1670799999999995</v>
      </c>
      <c r="L13" s="373">
        <f t="shared" si="4"/>
        <v>-5.2287029999999994</v>
      </c>
      <c r="M13" s="381">
        <f t="shared" si="4"/>
        <v>-7.9711169999999996</v>
      </c>
      <c r="N13" s="372">
        <f>SUM(B13:M13)</f>
        <v>-145.58197100000001</v>
      </c>
    </row>
    <row r="14" spans="1:14">
      <c r="A14" s="385" t="s">
        <v>73</v>
      </c>
      <c r="B14" s="378">
        <v>-0.95389000000000002</v>
      </c>
      <c r="C14" s="370">
        <v>-2.1720169999999999</v>
      </c>
      <c r="D14" s="382">
        <v>-2.0818E-2</v>
      </c>
      <c r="E14" s="378">
        <v>-6.2030379999999994</v>
      </c>
      <c r="F14" s="370">
        <v>-11.949909</v>
      </c>
      <c r="G14" s="382">
        <v>-19.998339000000001</v>
      </c>
      <c r="H14" s="378">
        <v>-22.445658999999999</v>
      </c>
      <c r="I14" s="370">
        <v>-56.288016000000006</v>
      </c>
      <c r="J14" s="382">
        <v>-6.1174210000000002</v>
      </c>
      <c r="K14" s="378">
        <v>-5.0154009999999998</v>
      </c>
      <c r="L14" s="370">
        <v>-4.5820929999999995</v>
      </c>
      <c r="M14" s="309">
        <v>-7.9307059999999998</v>
      </c>
      <c r="N14" s="7">
        <f t="shared" si="3"/>
        <v>-143.67730699999998</v>
      </c>
    </row>
    <row r="15" spans="1:14">
      <c r="A15" s="386" t="s">
        <v>74</v>
      </c>
      <c r="B15" s="378">
        <v>0</v>
      </c>
      <c r="C15" s="370">
        <v>0</v>
      </c>
      <c r="D15" s="382">
        <v>0</v>
      </c>
      <c r="E15" s="378">
        <v>0</v>
      </c>
      <c r="F15" s="370">
        <v>0</v>
      </c>
      <c r="G15" s="382">
        <v>0</v>
      </c>
      <c r="H15" s="378">
        <v>0</v>
      </c>
      <c r="I15" s="370">
        <v>0</v>
      </c>
      <c r="J15" s="382">
        <v>0</v>
      </c>
      <c r="K15" s="378">
        <v>0</v>
      </c>
      <c r="L15" s="370">
        <v>0</v>
      </c>
      <c r="M15" s="309">
        <v>0</v>
      </c>
      <c r="N15" s="7">
        <f t="shared" ref="N15:N28" si="5">SUM(B15:M15)</f>
        <v>0</v>
      </c>
    </row>
    <row r="16" spans="1:14">
      <c r="A16" s="386" t="s">
        <v>75</v>
      </c>
      <c r="B16" s="378">
        <v>0</v>
      </c>
      <c r="C16" s="370">
        <v>0</v>
      </c>
      <c r="D16" s="382">
        <v>0</v>
      </c>
      <c r="E16" s="378">
        <v>0</v>
      </c>
      <c r="F16" s="370">
        <v>0</v>
      </c>
      <c r="G16" s="382">
        <v>0</v>
      </c>
      <c r="H16" s="378">
        <v>0</v>
      </c>
      <c r="I16" s="370">
        <v>0</v>
      </c>
      <c r="J16" s="382">
        <v>0</v>
      </c>
      <c r="K16" s="378">
        <v>0</v>
      </c>
      <c r="L16" s="370">
        <v>0</v>
      </c>
      <c r="M16" s="309">
        <v>0</v>
      </c>
      <c r="N16" s="7">
        <f t="shared" si="5"/>
        <v>0</v>
      </c>
    </row>
    <row r="17" spans="1:14">
      <c r="A17" s="387" t="s">
        <v>76</v>
      </c>
      <c r="B17" s="378">
        <v>-9.2915999999999999E-2</v>
      </c>
      <c r="C17" s="370">
        <v>-0.108222</v>
      </c>
      <c r="D17" s="382">
        <v>-7.961E-2</v>
      </c>
      <c r="E17" s="378">
        <v>-5.2051E-2</v>
      </c>
      <c r="F17" s="370">
        <v>-0.17378300000000002</v>
      </c>
      <c r="G17" s="382">
        <v>-2.3992999999999997E-2</v>
      </c>
      <c r="H17" s="378">
        <v>-0.38390400000000002</v>
      </c>
      <c r="I17" s="370">
        <v>-2.7626999999999999E-2</v>
      </c>
      <c r="J17" s="382">
        <v>-0.12385800000000001</v>
      </c>
      <c r="K17" s="378">
        <v>-0.15167900000000001</v>
      </c>
      <c r="L17" s="370">
        <v>-0.64661000000000002</v>
      </c>
      <c r="M17" s="309">
        <v>-4.0411000000000002E-2</v>
      </c>
      <c r="N17" s="7">
        <f t="shared" si="5"/>
        <v>-1.9046640000000001</v>
      </c>
    </row>
    <row r="18" spans="1:14">
      <c r="A18" s="383" t="s">
        <v>85</v>
      </c>
      <c r="B18" s="376">
        <f>B19+B24</f>
        <v>1592.7503119999999</v>
      </c>
      <c r="C18" s="371">
        <f t="shared" ref="C18:M18" si="6">C19+C24</f>
        <v>1247.3348349999999</v>
      </c>
      <c r="D18" s="380">
        <f t="shared" si="6"/>
        <v>1050.988339</v>
      </c>
      <c r="E18" s="376">
        <f t="shared" si="6"/>
        <v>1048.6663639999999</v>
      </c>
      <c r="F18" s="371">
        <f t="shared" si="6"/>
        <v>1033.2316150000001</v>
      </c>
      <c r="G18" s="380">
        <f t="shared" si="6"/>
        <v>820.05468299999995</v>
      </c>
      <c r="H18" s="376">
        <f t="shared" si="6"/>
        <v>940.17264399999988</v>
      </c>
      <c r="I18" s="371">
        <f t="shared" si="6"/>
        <v>864.33470599999987</v>
      </c>
      <c r="J18" s="380">
        <f t="shared" si="6"/>
        <v>866.06813299999999</v>
      </c>
      <c r="K18" s="376">
        <f t="shared" si="6"/>
        <v>1280.3520240000003</v>
      </c>
      <c r="L18" s="371">
        <f t="shared" si="6"/>
        <v>1174.7702469999999</v>
      </c>
      <c r="M18" s="380">
        <f t="shared" si="6"/>
        <v>1545.7963130000001</v>
      </c>
      <c r="N18" s="372">
        <f>SUM(B18:M18)</f>
        <v>13464.520215000002</v>
      </c>
    </row>
    <row r="19" spans="1:14">
      <c r="A19" s="383" t="s">
        <v>78</v>
      </c>
      <c r="B19" s="377">
        <f>SUM(B20:B23)</f>
        <v>1529.135</v>
      </c>
      <c r="C19" s="373">
        <f t="shared" ref="C19:M19" si="7">SUM(C20:C23)</f>
        <v>1220.9219999999998</v>
      </c>
      <c r="D19" s="381">
        <f t="shared" si="7"/>
        <v>1050.7929999999999</v>
      </c>
      <c r="E19" s="377">
        <f t="shared" si="7"/>
        <v>1048.482</v>
      </c>
      <c r="F19" s="373">
        <f t="shared" si="7"/>
        <v>1033.0720000000001</v>
      </c>
      <c r="G19" s="381">
        <f t="shared" si="7"/>
        <v>819.91800000000001</v>
      </c>
      <c r="H19" s="377">
        <f t="shared" si="7"/>
        <v>938.69099999999992</v>
      </c>
      <c r="I19" s="373">
        <f t="shared" si="7"/>
        <v>864.25399999999991</v>
      </c>
      <c r="J19" s="381">
        <f t="shared" si="7"/>
        <v>865.54300000000001</v>
      </c>
      <c r="K19" s="377">
        <f t="shared" si="7"/>
        <v>1280.2590000000002</v>
      </c>
      <c r="L19" s="373">
        <f t="shared" si="7"/>
        <v>1137.7359999999999</v>
      </c>
      <c r="M19" s="381">
        <f t="shared" si="7"/>
        <v>1523.4010000000001</v>
      </c>
      <c r="N19" s="372">
        <f>SUM(B19:M19)</f>
        <v>13312.206</v>
      </c>
    </row>
    <row r="20" spans="1:14">
      <c r="A20" s="385" t="s">
        <v>80</v>
      </c>
      <c r="B20" s="314">
        <v>764.94</v>
      </c>
      <c r="C20" s="302">
        <v>428.447</v>
      </c>
      <c r="D20" s="309">
        <v>139.47900000000001</v>
      </c>
      <c r="E20" s="314">
        <v>460.61599999999999</v>
      </c>
      <c r="F20" s="302">
        <v>423.685</v>
      </c>
      <c r="G20" s="309">
        <v>211.03200000000001</v>
      </c>
      <c r="H20" s="314">
        <v>360.26499999999999</v>
      </c>
      <c r="I20" s="302">
        <v>336.98</v>
      </c>
      <c r="J20" s="309">
        <v>390.85399999999998</v>
      </c>
      <c r="K20" s="314">
        <v>625.62900000000002</v>
      </c>
      <c r="L20" s="302">
        <v>522.14599999999996</v>
      </c>
      <c r="M20" s="309">
        <v>598.79700000000003</v>
      </c>
      <c r="N20" s="7">
        <f t="shared" si="5"/>
        <v>5262.8700000000008</v>
      </c>
    </row>
    <row r="21" spans="1:14">
      <c r="A21" s="386" t="s">
        <v>81</v>
      </c>
      <c r="B21" s="314">
        <v>742.70100000000002</v>
      </c>
      <c r="C21" s="302">
        <v>727.35799999999995</v>
      </c>
      <c r="D21" s="309">
        <v>659.03099999999995</v>
      </c>
      <c r="E21" s="314">
        <v>444.072</v>
      </c>
      <c r="F21" s="302">
        <v>389.33199999999999</v>
      </c>
      <c r="G21" s="309">
        <v>348.52100000000002</v>
      </c>
      <c r="H21" s="314">
        <v>505.94</v>
      </c>
      <c r="I21" s="302">
        <v>269.94400000000002</v>
      </c>
      <c r="J21" s="309">
        <v>302.87400000000002</v>
      </c>
      <c r="K21" s="314">
        <v>611.87800000000004</v>
      </c>
      <c r="L21" s="302">
        <v>512.75900000000001</v>
      </c>
      <c r="M21" s="309">
        <v>842.64400000000001</v>
      </c>
      <c r="N21" s="7">
        <f t="shared" si="5"/>
        <v>6357.0540000000001</v>
      </c>
    </row>
    <row r="22" spans="1:14">
      <c r="A22" s="386" t="s">
        <v>82</v>
      </c>
      <c r="B22" s="314">
        <v>2.5409999999999999</v>
      </c>
      <c r="C22" s="302">
        <v>6.9720000000000004</v>
      </c>
      <c r="D22" s="309">
        <v>32.158999999999999</v>
      </c>
      <c r="E22" s="314">
        <v>56.706000000000003</v>
      </c>
      <c r="F22" s="302">
        <v>104.239</v>
      </c>
      <c r="G22" s="309">
        <v>82.418000000000006</v>
      </c>
      <c r="H22" s="314">
        <v>26.925000000000001</v>
      </c>
      <c r="I22" s="302">
        <v>57.241</v>
      </c>
      <c r="J22" s="309">
        <v>45.055</v>
      </c>
      <c r="K22" s="314">
        <v>7.1109999999999998</v>
      </c>
      <c r="L22" s="302">
        <v>32.470999999999997</v>
      </c>
      <c r="M22" s="309">
        <v>20.286999999999999</v>
      </c>
      <c r="N22" s="7">
        <f t="shared" si="5"/>
        <v>474.125</v>
      </c>
    </row>
    <row r="23" spans="1:14">
      <c r="A23" s="387" t="s">
        <v>83</v>
      </c>
      <c r="B23" s="314">
        <v>18.952999999999999</v>
      </c>
      <c r="C23" s="302">
        <v>58.145000000000003</v>
      </c>
      <c r="D23" s="309">
        <v>220.124</v>
      </c>
      <c r="E23" s="314">
        <v>87.087999999999994</v>
      </c>
      <c r="F23" s="302">
        <v>115.816</v>
      </c>
      <c r="G23" s="309">
        <v>177.947</v>
      </c>
      <c r="H23" s="314">
        <v>45.561</v>
      </c>
      <c r="I23" s="302">
        <v>200.089</v>
      </c>
      <c r="J23" s="309">
        <v>126.76</v>
      </c>
      <c r="K23" s="314">
        <v>35.640999999999998</v>
      </c>
      <c r="L23" s="302">
        <v>70.36</v>
      </c>
      <c r="M23" s="309">
        <v>61.673000000000002</v>
      </c>
      <c r="N23" s="7">
        <f t="shared" si="5"/>
        <v>1218.1569999999999</v>
      </c>
    </row>
    <row r="24" spans="1:14">
      <c r="A24" s="383" t="s">
        <v>79</v>
      </c>
      <c r="B24" s="377">
        <f>SUM(B25:B28)</f>
        <v>63.615312000000003</v>
      </c>
      <c r="C24" s="373">
        <f t="shared" ref="C24:M24" si="8">SUM(C25:C28)</f>
        <v>26.412835000000001</v>
      </c>
      <c r="D24" s="381">
        <f t="shared" si="8"/>
        <v>0.19533899999999996</v>
      </c>
      <c r="E24" s="377">
        <f t="shared" si="8"/>
        <v>0.18436399999999997</v>
      </c>
      <c r="F24" s="373">
        <f t="shared" si="8"/>
        <v>0.15961499999999998</v>
      </c>
      <c r="G24" s="381">
        <f t="shared" si="8"/>
        <v>0.136683</v>
      </c>
      <c r="H24" s="377">
        <f t="shared" si="8"/>
        <v>1.4816439999999997</v>
      </c>
      <c r="I24" s="373">
        <f t="shared" si="8"/>
        <v>8.0706E-2</v>
      </c>
      <c r="J24" s="381">
        <f t="shared" si="8"/>
        <v>0.52513299999999996</v>
      </c>
      <c r="K24" s="377">
        <f t="shared" si="8"/>
        <v>9.3023999999999996E-2</v>
      </c>
      <c r="L24" s="373">
        <f t="shared" si="8"/>
        <v>37.034247000000001</v>
      </c>
      <c r="M24" s="381">
        <f t="shared" si="8"/>
        <v>22.395312999999998</v>
      </c>
      <c r="N24" s="372">
        <f>SUM(B24:M24)</f>
        <v>152.31421500000002</v>
      </c>
    </row>
    <row r="25" spans="1:14">
      <c r="A25" s="385" t="s">
        <v>80</v>
      </c>
      <c r="B25" s="314">
        <v>63.470091000000004</v>
      </c>
      <c r="C25" s="302">
        <v>26.277525000000001</v>
      </c>
      <c r="D25" s="309">
        <v>1E-4</v>
      </c>
      <c r="E25" s="314">
        <v>3.15E-3</v>
      </c>
      <c r="F25" s="302">
        <v>1.25E-4</v>
      </c>
      <c r="G25" s="309">
        <v>1.0052E-2</v>
      </c>
      <c r="H25" s="314">
        <v>9.7499999999999996E-4</v>
      </c>
      <c r="I25" s="302">
        <v>6.4999999999999997E-4</v>
      </c>
      <c r="J25" s="309">
        <v>9.9499999999999988E-3</v>
      </c>
      <c r="K25" s="314">
        <v>1.1000000000000001E-3</v>
      </c>
      <c r="L25" s="302">
        <v>36.921574999999997</v>
      </c>
      <c r="M25" s="309">
        <v>22.256910999999999</v>
      </c>
      <c r="N25" s="7">
        <f t="shared" si="5"/>
        <v>148.95220399999999</v>
      </c>
    </row>
    <row r="26" spans="1:14">
      <c r="A26" s="386" t="s">
        <v>81</v>
      </c>
      <c r="B26" s="314">
        <v>0</v>
      </c>
      <c r="C26" s="302">
        <v>0</v>
      </c>
      <c r="D26" s="309">
        <v>0</v>
      </c>
      <c r="E26" s="314">
        <v>0</v>
      </c>
      <c r="F26" s="302">
        <v>0</v>
      </c>
      <c r="G26" s="309">
        <v>0</v>
      </c>
      <c r="H26" s="314">
        <v>0</v>
      </c>
      <c r="I26" s="302">
        <v>0</v>
      </c>
      <c r="J26" s="309">
        <v>0</v>
      </c>
      <c r="K26" s="314">
        <v>0</v>
      </c>
      <c r="L26" s="302">
        <v>0</v>
      </c>
      <c r="M26" s="309">
        <v>0</v>
      </c>
      <c r="N26" s="7">
        <f t="shared" si="5"/>
        <v>0</v>
      </c>
    </row>
    <row r="27" spans="1:14">
      <c r="A27" s="386" t="s">
        <v>82</v>
      </c>
      <c r="B27" s="314">
        <v>0</v>
      </c>
      <c r="C27" s="302">
        <v>0</v>
      </c>
      <c r="D27" s="309">
        <v>0</v>
      </c>
      <c r="E27" s="314">
        <v>0</v>
      </c>
      <c r="F27" s="302">
        <v>0</v>
      </c>
      <c r="G27" s="309">
        <v>0</v>
      </c>
      <c r="H27" s="314">
        <v>0</v>
      </c>
      <c r="I27" s="302">
        <v>0</v>
      </c>
      <c r="J27" s="309">
        <v>0</v>
      </c>
      <c r="K27" s="314">
        <v>0</v>
      </c>
      <c r="L27" s="302">
        <v>0</v>
      </c>
      <c r="M27" s="309">
        <v>0</v>
      </c>
      <c r="N27" s="7">
        <f t="shared" si="5"/>
        <v>0</v>
      </c>
    </row>
    <row r="28" spans="1:14">
      <c r="A28" s="387" t="s">
        <v>83</v>
      </c>
      <c r="B28" s="315">
        <v>0.14522100000000002</v>
      </c>
      <c r="C28" s="304">
        <v>0.13531000000000001</v>
      </c>
      <c r="D28" s="310">
        <v>0.19523899999999997</v>
      </c>
      <c r="E28" s="315">
        <v>0.18121399999999999</v>
      </c>
      <c r="F28" s="304">
        <v>0.15948999999999999</v>
      </c>
      <c r="G28" s="310">
        <v>0.12663099999999999</v>
      </c>
      <c r="H28" s="315">
        <v>1.4806689999999998</v>
      </c>
      <c r="I28" s="304">
        <v>8.0056000000000002E-2</v>
      </c>
      <c r="J28" s="310">
        <v>0.51518299999999995</v>
      </c>
      <c r="K28" s="315">
        <v>9.1923999999999992E-2</v>
      </c>
      <c r="L28" s="304">
        <v>0.11267200000000001</v>
      </c>
      <c r="M28" s="310">
        <v>0.138402</v>
      </c>
      <c r="N28" s="257">
        <f t="shared" si="5"/>
        <v>3.3620109999999999</v>
      </c>
    </row>
    <row r="29" spans="1:14">
      <c r="A29" s="22"/>
      <c r="N29" s="341" t="s">
        <v>300</v>
      </c>
    </row>
    <row r="30" spans="1:14" ht="12.75">
      <c r="I30" s="52"/>
      <c r="K30" s="444">
        <v>-186.9812</v>
      </c>
    </row>
    <row r="31" spans="1:14" ht="10.5" customHeight="1"/>
    <row r="32" spans="1:14" ht="10.5" customHeight="1"/>
    <row r="33" spans="7:14" ht="10.5" customHeight="1"/>
    <row r="34" spans="7:14" ht="10.5" customHeight="1"/>
    <row r="35" spans="7:14">
      <c r="J35" s="596">
        <v>1805.7515860000001</v>
      </c>
      <c r="K35" s="596"/>
    </row>
    <row r="36" spans="7:14" ht="10.5" customHeight="1"/>
    <row r="37" spans="7:14" ht="10.5" customHeight="1"/>
    <row r="38" spans="7:14" ht="10.5" customHeight="1"/>
    <row r="39" spans="7:14" ht="12.75" customHeight="1">
      <c r="H39" s="596">
        <v>1967.2810000000002</v>
      </c>
      <c r="I39" s="596"/>
      <c r="J39" s="596"/>
    </row>
    <row r="40" spans="7:14">
      <c r="J40" s="24" t="s">
        <v>161</v>
      </c>
      <c r="K40" s="599">
        <v>-3051.8383160000003</v>
      </c>
      <c r="L40" s="599"/>
    </row>
    <row r="41" spans="7:14" ht="10.5" customHeight="1"/>
    <row r="42" spans="7:14" ht="10.5" customHeight="1"/>
    <row r="43" spans="7:14">
      <c r="G43" s="598">
        <v>-2058.1510000000003</v>
      </c>
      <c r="H43" s="598"/>
      <c r="K43" s="445">
        <v>59.868999999999993</v>
      </c>
    </row>
    <row r="44" spans="7:14">
      <c r="L44" s="446">
        <v>168.016998</v>
      </c>
    </row>
    <row r="45" spans="7:14">
      <c r="M45" s="598">
        <v>-2203.0156999999995</v>
      </c>
      <c r="N45" s="598"/>
    </row>
    <row r="46" spans="7:14" ht="10.5" customHeight="1"/>
    <row r="47" spans="7:14" ht="10.5" customHeight="1">
      <c r="J47" s="597">
        <v>-2604.6090000000004</v>
      </c>
      <c r="K47" s="597"/>
      <c r="L47" s="597"/>
    </row>
  </sheetData>
  <mergeCells count="18">
    <mergeCell ref="J35:K35"/>
    <mergeCell ref="J47:L47"/>
    <mergeCell ref="M45:N45"/>
    <mergeCell ref="G43:H43"/>
    <mergeCell ref="K40:L40"/>
    <mergeCell ref="H39:J39"/>
    <mergeCell ref="N3:N4"/>
    <mergeCell ref="A5:A6"/>
    <mergeCell ref="B3:D3"/>
    <mergeCell ref="E3:G3"/>
    <mergeCell ref="H3:J3"/>
    <mergeCell ref="K3:M3"/>
    <mergeCell ref="B5:D5"/>
    <mergeCell ref="N5:N6"/>
    <mergeCell ref="E5:G5"/>
    <mergeCell ref="H5:J5"/>
    <mergeCell ref="K5:M5"/>
    <mergeCell ref="A3:A4"/>
  </mergeCells>
  <conditionalFormatting sqref="B5:D28">
    <cfRule type="expression" dxfId="15" priority="4">
      <formula>SEARCH($B$3,$N$1)</formula>
    </cfRule>
  </conditionalFormatting>
  <conditionalFormatting sqref="B5:G28">
    <cfRule type="expression" dxfId="14" priority="3">
      <formula>SEARCH($E$3,$N$1)</formula>
    </cfRule>
  </conditionalFormatting>
  <conditionalFormatting sqref="B5:J28">
    <cfRule type="expression" dxfId="13" priority="2">
      <formula>SEARCH($H$3,$N$1)</formula>
    </cfRule>
  </conditionalFormatting>
  <conditionalFormatting sqref="B5:M28">
    <cfRule type="expression" dxfId="12" priority="1">
      <formula>SEARCH($K$3,$N$1)</formula>
    </cfRule>
  </conditionalFormatting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List33"/>
  <dimension ref="A1:O42"/>
  <sheetViews>
    <sheetView showGridLines="0" zoomScaleNormal="100" zoomScaleSheetLayoutView="100" workbookViewId="0"/>
  </sheetViews>
  <sheetFormatPr defaultColWidth="9.140625" defaultRowHeight="12"/>
  <cols>
    <col min="1" max="1" width="13.85546875" style="11" customWidth="1"/>
    <col min="2" max="2" width="8.42578125" style="11" customWidth="1"/>
    <col min="3" max="14" width="10.140625" style="11" customWidth="1"/>
    <col min="15" max="15" width="9.140625" style="11" customWidth="1"/>
    <col min="16" max="16384" width="9.140625" style="11"/>
  </cols>
  <sheetData>
    <row r="1" spans="1:14" ht="20.25">
      <c r="A1" s="300" t="s">
        <v>407</v>
      </c>
      <c r="I1" s="51"/>
      <c r="J1" s="51"/>
      <c r="M1" s="51"/>
      <c r="N1" s="210" t="str">
        <f>'3.1'!N1</f>
        <v>IV. čtvrtletí 2023</v>
      </c>
    </row>
    <row r="2" spans="1:14" s="22" customFormat="1" ht="18">
      <c r="A2" s="267" t="s">
        <v>405</v>
      </c>
      <c r="I2" s="51"/>
      <c r="J2" s="51"/>
      <c r="M2" s="51"/>
      <c r="N2" s="116"/>
    </row>
    <row r="3" spans="1:14" ht="6" customHeight="1"/>
    <row r="4" spans="1:14" ht="12.6" customHeight="1">
      <c r="A4" s="543" t="str">
        <f>'3.1'!A4</f>
        <v>2023</v>
      </c>
      <c r="B4" s="543"/>
      <c r="C4" s="390" t="s">
        <v>60</v>
      </c>
      <c r="D4" s="390" t="s">
        <v>61</v>
      </c>
      <c r="E4" s="390" t="s">
        <v>62</v>
      </c>
      <c r="F4" s="390" t="s">
        <v>63</v>
      </c>
      <c r="G4" s="390" t="s">
        <v>64</v>
      </c>
      <c r="H4" s="390" t="s">
        <v>65</v>
      </c>
      <c r="I4" s="390" t="s">
        <v>66</v>
      </c>
      <c r="J4" s="390" t="s">
        <v>67</v>
      </c>
      <c r="K4" s="390" t="s">
        <v>68</v>
      </c>
      <c r="L4" s="390" t="s">
        <v>69</v>
      </c>
      <c r="M4" s="390" t="s">
        <v>70</v>
      </c>
      <c r="N4" s="390" t="s">
        <v>71</v>
      </c>
    </row>
    <row r="5" spans="1:14" ht="12.6" customHeight="1">
      <c r="A5" s="602" t="s">
        <v>54</v>
      </c>
      <c r="B5" s="602"/>
      <c r="C5" s="392">
        <v>10927.3285854686</v>
      </c>
      <c r="D5" s="392">
        <v>11277.7864600296</v>
      </c>
      <c r="E5" s="392">
        <v>10438.31901522</v>
      </c>
      <c r="F5" s="392">
        <v>10072.321552220301</v>
      </c>
      <c r="G5" s="392">
        <v>9252.3888133589498</v>
      </c>
      <c r="H5" s="392">
        <v>8696.9714033096006</v>
      </c>
      <c r="I5" s="392">
        <v>8648.8927210497404</v>
      </c>
      <c r="J5" s="392">
        <v>9176.5767663935294</v>
      </c>
      <c r="K5" s="392">
        <v>8684.37866211869</v>
      </c>
      <c r="L5" s="392">
        <v>9555.6233474401506</v>
      </c>
      <c r="M5" s="392">
        <v>10755.1228707684</v>
      </c>
      <c r="N5" s="392">
        <v>11150.900124022201</v>
      </c>
    </row>
    <row r="6" spans="1:14" ht="12.6" customHeight="1">
      <c r="A6" s="601" t="s">
        <v>48</v>
      </c>
      <c r="B6" s="601"/>
      <c r="C6" s="389">
        <v>44952</v>
      </c>
      <c r="D6" s="389">
        <v>44964</v>
      </c>
      <c r="E6" s="389">
        <v>44986</v>
      </c>
      <c r="F6" s="389">
        <v>45020</v>
      </c>
      <c r="G6" s="389">
        <v>45064</v>
      </c>
      <c r="H6" s="389">
        <v>45098</v>
      </c>
      <c r="I6" s="389">
        <v>45126</v>
      </c>
      <c r="J6" s="389">
        <v>45160</v>
      </c>
      <c r="K6" s="389">
        <v>45181</v>
      </c>
      <c r="L6" s="389">
        <v>45217</v>
      </c>
      <c r="M6" s="389">
        <v>45259</v>
      </c>
      <c r="N6" s="389">
        <v>45264</v>
      </c>
    </row>
    <row r="7" spans="1:14" ht="12.6" customHeight="1">
      <c r="A7" s="600" t="s">
        <v>323</v>
      </c>
      <c r="B7" s="600"/>
      <c r="C7" s="391">
        <v>0.55208333333333337</v>
      </c>
      <c r="D7" s="391">
        <v>0.36458333333333331</v>
      </c>
      <c r="E7" s="391">
        <v>0.36458333333333331</v>
      </c>
      <c r="F7" s="391">
        <v>0.375</v>
      </c>
      <c r="G7" s="391">
        <v>0.55208333333333337</v>
      </c>
      <c r="H7" s="391">
        <v>0.51041666666666663</v>
      </c>
      <c r="I7" s="391">
        <v>0.47916666666666669</v>
      </c>
      <c r="J7" s="391">
        <v>0.51041666666666663</v>
      </c>
      <c r="K7" s="391">
        <v>0.55208333333333337</v>
      </c>
      <c r="L7" s="391">
        <v>0.375</v>
      </c>
      <c r="M7" s="391">
        <v>0.36458333333333331</v>
      </c>
      <c r="N7" s="391">
        <v>0.36458333333333331</v>
      </c>
    </row>
    <row r="8" spans="1:14" ht="12.6" customHeight="1">
      <c r="A8" s="601" t="s">
        <v>57</v>
      </c>
      <c r="B8" s="601"/>
      <c r="C8" s="388">
        <v>5359.7736035895896</v>
      </c>
      <c r="D8" s="388">
        <v>6099.41996321442</v>
      </c>
      <c r="E8" s="388">
        <v>5512.5308264308496</v>
      </c>
      <c r="F8" s="388">
        <v>5432.6413024876601</v>
      </c>
      <c r="G8" s="388">
        <v>4521.6309076461303</v>
      </c>
      <c r="H8" s="388">
        <v>4686.3112683141999</v>
      </c>
      <c r="I8" s="388">
        <v>4523.2900228389899</v>
      </c>
      <c r="J8" s="388">
        <v>4551.2725508059702</v>
      </c>
      <c r="K8" s="388">
        <v>4862.85556071263</v>
      </c>
      <c r="L8" s="388">
        <v>4998.2926055874204</v>
      </c>
      <c r="M8" s="388">
        <v>5477.0802672787204</v>
      </c>
      <c r="N8" s="388">
        <v>5210.3589697556999</v>
      </c>
    </row>
    <row r="9" spans="1:14" ht="12.6" customHeight="1">
      <c r="A9" s="601" t="s">
        <v>48</v>
      </c>
      <c r="B9" s="601"/>
      <c r="C9" s="389">
        <v>44927</v>
      </c>
      <c r="D9" s="389">
        <v>44976</v>
      </c>
      <c r="E9" s="389">
        <v>45011</v>
      </c>
      <c r="F9" s="389">
        <v>45039</v>
      </c>
      <c r="G9" s="389">
        <v>45053</v>
      </c>
      <c r="H9" s="389">
        <v>45088</v>
      </c>
      <c r="I9" s="389">
        <v>45137</v>
      </c>
      <c r="J9" s="389">
        <v>45144</v>
      </c>
      <c r="K9" s="389">
        <v>45172</v>
      </c>
      <c r="L9" s="389">
        <v>45200</v>
      </c>
      <c r="M9" s="389">
        <v>45235</v>
      </c>
      <c r="N9" s="389">
        <v>45286</v>
      </c>
    </row>
    <row r="10" spans="1:14">
      <c r="A10" s="600" t="s">
        <v>323</v>
      </c>
      <c r="B10" s="600"/>
      <c r="C10" s="391">
        <v>0.23958333333333334</v>
      </c>
      <c r="D10" s="391">
        <v>9.375E-2</v>
      </c>
      <c r="E10" s="391">
        <v>0.22916666666666666</v>
      </c>
      <c r="F10" s="391">
        <v>0.23958333333333334</v>
      </c>
      <c r="G10" s="391">
        <v>0.23958333333333334</v>
      </c>
      <c r="H10" s="391">
        <v>0.21875</v>
      </c>
      <c r="I10" s="391">
        <v>0.22916666666666666</v>
      </c>
      <c r="J10" s="391">
        <v>0.23958333333333334</v>
      </c>
      <c r="K10" s="391">
        <v>0.21875</v>
      </c>
      <c r="L10" s="391">
        <v>3.125E-2</v>
      </c>
      <c r="M10" s="391">
        <v>9.375E-2</v>
      </c>
      <c r="N10" s="391">
        <v>0.11458333333333333</v>
      </c>
    </row>
    <row r="11" spans="1:14" ht="12.6" customHeight="1">
      <c r="N11" s="341" t="s">
        <v>276</v>
      </c>
    </row>
    <row r="12" spans="1:14" ht="12.6" customHeight="1"/>
    <row r="13" spans="1:14" ht="12.6" customHeight="1"/>
    <row r="14" spans="1:14" ht="12.6" customHeight="1"/>
    <row r="15" spans="1:14" ht="12.6" customHeight="1"/>
    <row r="16" spans="1:14" ht="12.6" customHeight="1"/>
    <row r="17" ht="12.6" customHeight="1"/>
    <row r="18" ht="12.6" customHeight="1"/>
    <row r="19" ht="12.6" customHeight="1"/>
    <row r="20" ht="12.6" customHeight="1"/>
    <row r="21" ht="12.6" customHeight="1"/>
    <row r="22" ht="12.6" customHeight="1"/>
    <row r="23" ht="12.6" customHeight="1"/>
    <row r="24" ht="12.6" customHeight="1"/>
    <row r="25" ht="12.6" customHeight="1"/>
    <row r="26" ht="12.6" customHeight="1"/>
    <row r="27" ht="12.6" customHeight="1"/>
    <row r="28" ht="12.6" customHeight="1"/>
    <row r="29" ht="12.6" customHeight="1"/>
    <row r="30" ht="12.6" customHeight="1"/>
    <row r="31" ht="12.6" customHeight="1"/>
    <row r="32" ht="12.6" customHeight="1"/>
    <row r="33" spans="8:15" ht="12.6" customHeight="1"/>
    <row r="34" spans="8:15">
      <c r="H34" s="14"/>
    </row>
    <row r="36" spans="8:15">
      <c r="O36" s="27"/>
    </row>
    <row r="37" spans="8:15">
      <c r="O37" s="28"/>
    </row>
    <row r="38" spans="8:15">
      <c r="O38" s="29"/>
    </row>
    <row r="39" spans="8:15">
      <c r="O39" s="29"/>
    </row>
    <row r="40" spans="8:15">
      <c r="O40" s="28"/>
    </row>
    <row r="41" spans="8:15">
      <c r="O41" s="29"/>
    </row>
    <row r="42" spans="8:15">
      <c r="O42" s="29"/>
    </row>
  </sheetData>
  <mergeCells count="7">
    <mergeCell ref="A7:B7"/>
    <mergeCell ref="A8:B8"/>
    <mergeCell ref="A9:B9"/>
    <mergeCell ref="A10:B10"/>
    <mergeCell ref="A4:B4"/>
    <mergeCell ref="A5:B5"/>
    <mergeCell ref="A6:B6"/>
  </mergeCells>
  <conditionalFormatting sqref="C5:E10">
    <cfRule type="expression" dxfId="11" priority="4">
      <formula>SEARCH("I. Čtvrtletí",$N$1)</formula>
    </cfRule>
  </conditionalFormatting>
  <conditionalFormatting sqref="C5:H10">
    <cfRule type="expression" dxfId="10" priority="3">
      <formula>SEARCH("II. Čtvrtletí",$N$1)</formula>
    </cfRule>
  </conditionalFormatting>
  <conditionalFormatting sqref="C5:K10">
    <cfRule type="expression" dxfId="9" priority="2">
      <formula>SEARCH("III. čtvrtletí",$N$1)</formula>
    </cfRule>
  </conditionalFormatting>
  <conditionalFormatting sqref="C5:N10">
    <cfRule type="expression" dxfId="8" priority="1">
      <formula>SEARCH("IV. Čtvrtletí",$N$1)</formula>
    </cfRule>
  </conditionalFormatting>
  <pageMargins left="0.31496062992125984" right="0.31496062992125984" top="0.35433070866141736" bottom="0.35433070866141736" header="0.31496062992125984" footer="0.19685039370078741"/>
  <pageSetup paperSize="9" orientation="landscape" r:id="rId1"/>
  <headerFooter differentFirst="1" scaleWithDoc="0">
    <oddFooter>&amp;C&amp;"Calibri,Obyčejné"&amp;9&amp;P</oddFooter>
  </headerFooter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List34"/>
  <dimension ref="A1:Q40"/>
  <sheetViews>
    <sheetView showGridLines="0" zoomScaleNormal="100" zoomScaleSheetLayoutView="115" workbookViewId="0"/>
  </sheetViews>
  <sheetFormatPr defaultColWidth="9.140625" defaultRowHeight="12"/>
  <cols>
    <col min="1" max="1" width="9.7109375" style="11" customWidth="1"/>
    <col min="2" max="2" width="3" style="11" bestFit="1" customWidth="1"/>
    <col min="3" max="3" width="10.140625" style="11" customWidth="1"/>
    <col min="4" max="5" width="12.140625" style="11" customWidth="1"/>
    <col min="6" max="6" width="1.28515625" style="11" customWidth="1"/>
    <col min="7" max="7" width="9.7109375" style="11" customWidth="1"/>
    <col min="8" max="8" width="3" style="11" customWidth="1"/>
    <col min="9" max="9" width="10.140625" style="11" customWidth="1"/>
    <col min="10" max="11" width="12.140625" style="11" customWidth="1"/>
    <col min="12" max="12" width="1.28515625" style="11" customWidth="1"/>
    <col min="13" max="13" width="9.7109375" style="11" customWidth="1"/>
    <col min="14" max="14" width="3" style="11" bestFit="1" customWidth="1"/>
    <col min="15" max="15" width="10.140625" style="11" customWidth="1"/>
    <col min="16" max="17" width="12.140625" style="11" customWidth="1"/>
    <col min="18" max="16384" width="9.140625" style="11"/>
  </cols>
  <sheetData>
    <row r="1" spans="1:17" s="51" customFormat="1" ht="18">
      <c r="A1" s="393" t="str">
        <f>"9.2 Denní maxima a minima zatížení brutto ES ČR za "&amp;Q1</f>
        <v>9.2 Denní maxima a minima zatížení brutto ES ČR za IV. čtvrtletí 2023</v>
      </c>
      <c r="Q1" s="210" t="str">
        <f>'3.1'!N1</f>
        <v>IV. čtvrtletí 2023</v>
      </c>
    </row>
    <row r="2" spans="1:17" ht="6" customHeight="1"/>
    <row r="3" spans="1:17" ht="60">
      <c r="A3" s="545" t="s">
        <v>69</v>
      </c>
      <c r="B3" s="545"/>
      <c r="C3" s="398" t="s">
        <v>224</v>
      </c>
      <c r="D3" s="398" t="s">
        <v>288</v>
      </c>
      <c r="E3" s="398" t="s">
        <v>289</v>
      </c>
      <c r="G3" s="545" t="s">
        <v>70</v>
      </c>
      <c r="H3" s="545"/>
      <c r="I3" s="398" t="s">
        <v>224</v>
      </c>
      <c r="J3" s="398" t="s">
        <v>288</v>
      </c>
      <c r="K3" s="398" t="s">
        <v>289</v>
      </c>
      <c r="M3" s="545" t="s">
        <v>71</v>
      </c>
      <c r="N3" s="545"/>
      <c r="O3" s="398" t="s">
        <v>224</v>
      </c>
      <c r="P3" s="398" t="s">
        <v>288</v>
      </c>
      <c r="Q3" s="398" t="s">
        <v>289</v>
      </c>
    </row>
    <row r="4" spans="1:17" ht="9.75" customHeight="1">
      <c r="A4" s="546"/>
      <c r="B4" s="546"/>
      <c r="C4" s="399" t="s">
        <v>5</v>
      </c>
      <c r="D4" s="399" t="s">
        <v>4</v>
      </c>
      <c r="E4" s="399" t="s">
        <v>4</v>
      </c>
      <c r="G4" s="546"/>
      <c r="H4" s="546"/>
      <c r="I4" s="399" t="s">
        <v>5</v>
      </c>
      <c r="J4" s="399" t="s">
        <v>4</v>
      </c>
      <c r="K4" s="399" t="s">
        <v>4</v>
      </c>
      <c r="M4" s="546"/>
      <c r="N4" s="546"/>
      <c r="O4" s="399" t="s">
        <v>5</v>
      </c>
      <c r="P4" s="399" t="s">
        <v>4</v>
      </c>
      <c r="Q4" s="399" t="s">
        <v>4</v>
      </c>
    </row>
    <row r="5" spans="1:17" ht="12.6" customHeight="1">
      <c r="A5" s="394">
        <v>45200</v>
      </c>
      <c r="B5" s="395">
        <f>A5</f>
        <v>45200</v>
      </c>
      <c r="C5" s="456">
        <v>145907.66639817646</v>
      </c>
      <c r="D5" s="456">
        <v>7147.5297531973201</v>
      </c>
      <c r="E5" s="456">
        <v>4998.2926055874204</v>
      </c>
      <c r="G5" s="394">
        <v>45231</v>
      </c>
      <c r="H5" s="395">
        <f>G5</f>
        <v>45231</v>
      </c>
      <c r="I5" s="456">
        <v>191156.79214641472</v>
      </c>
      <c r="J5" s="456">
        <v>9022.6962267204308</v>
      </c>
      <c r="K5" s="456">
        <v>6334.2276825723802</v>
      </c>
      <c r="M5" s="394">
        <v>45261</v>
      </c>
      <c r="N5" s="395">
        <f>M5</f>
        <v>45261</v>
      </c>
      <c r="O5" s="456">
        <v>227758.51966357796</v>
      </c>
      <c r="P5" s="456">
        <v>10752.9724423015</v>
      </c>
      <c r="Q5" s="456">
        <v>7837.9964177552602</v>
      </c>
    </row>
    <row r="6" spans="1:17" ht="12.6" customHeight="1">
      <c r="A6" s="394">
        <v>45201</v>
      </c>
      <c r="B6" s="395">
        <f t="shared" ref="B6:B35" si="0">A6</f>
        <v>45201</v>
      </c>
      <c r="C6" s="456">
        <v>178383.04697459732</v>
      </c>
      <c r="D6" s="456">
        <v>8690.5201349334893</v>
      </c>
      <c r="E6" s="456">
        <v>5635.60735797095</v>
      </c>
      <c r="G6" s="394">
        <v>45232</v>
      </c>
      <c r="H6" s="395">
        <f>G6</f>
        <v>45232</v>
      </c>
      <c r="I6" s="456">
        <v>192690.99842121574</v>
      </c>
      <c r="J6" s="456">
        <v>9097.5995123675893</v>
      </c>
      <c r="K6" s="456">
        <v>6360.2561552555599</v>
      </c>
      <c r="M6" s="394">
        <v>45262</v>
      </c>
      <c r="N6" s="395">
        <f>M6</f>
        <v>45262</v>
      </c>
      <c r="O6" s="456">
        <v>205874.54818946947</v>
      </c>
      <c r="P6" s="456">
        <v>9610.2047859333998</v>
      </c>
      <c r="Q6" s="456">
        <v>7336.0584122291202</v>
      </c>
    </row>
    <row r="7" spans="1:17" ht="12.6" customHeight="1">
      <c r="A7" s="394">
        <v>45202</v>
      </c>
      <c r="B7" s="395">
        <f t="shared" si="0"/>
        <v>45202</v>
      </c>
      <c r="C7" s="456">
        <v>176698.46621349096</v>
      </c>
      <c r="D7" s="456">
        <v>8534.6370501606707</v>
      </c>
      <c r="E7" s="456">
        <v>5722.9711012491398</v>
      </c>
      <c r="G7" s="394">
        <v>45233</v>
      </c>
      <c r="H7" s="395">
        <f t="shared" ref="H7:H34" si="1">G7</f>
        <v>45233</v>
      </c>
      <c r="I7" s="456">
        <v>191782.38203361948</v>
      </c>
      <c r="J7" s="456">
        <v>9240.4634592155999</v>
      </c>
      <c r="K7" s="456">
        <v>6239.9514938719303</v>
      </c>
      <c r="M7" s="394">
        <v>45263</v>
      </c>
      <c r="N7" s="395">
        <f t="shared" ref="N7:N35" si="2">M7</f>
        <v>45263</v>
      </c>
      <c r="O7" s="456">
        <v>205744.48383222974</v>
      </c>
      <c r="P7" s="456">
        <v>9446.7568702019707</v>
      </c>
      <c r="Q7" s="456">
        <v>7310.0098759805596</v>
      </c>
    </row>
    <row r="8" spans="1:17" ht="12.6" customHeight="1">
      <c r="A8" s="394">
        <v>45203</v>
      </c>
      <c r="B8" s="395">
        <f t="shared" si="0"/>
        <v>45203</v>
      </c>
      <c r="C8" s="456">
        <v>177378.31752672698</v>
      </c>
      <c r="D8" s="456">
        <v>8527.0117842083</v>
      </c>
      <c r="E8" s="456">
        <v>5708.0166373579996</v>
      </c>
      <c r="G8" s="394">
        <v>45234</v>
      </c>
      <c r="H8" s="395">
        <f t="shared" si="1"/>
        <v>45234</v>
      </c>
      <c r="I8" s="456">
        <v>166550.41210703625</v>
      </c>
      <c r="J8" s="456">
        <v>8037.4435010606103</v>
      </c>
      <c r="K8" s="456">
        <v>5827.1881116025597</v>
      </c>
      <c r="M8" s="394">
        <v>45264</v>
      </c>
      <c r="N8" s="395">
        <f t="shared" si="2"/>
        <v>45264</v>
      </c>
      <c r="O8" s="456">
        <v>239715.54552257856</v>
      </c>
      <c r="P8" s="456">
        <v>11150.900124022201</v>
      </c>
      <c r="Q8" s="456">
        <v>8155.6255680827899</v>
      </c>
    </row>
    <row r="9" spans="1:17" ht="12.6" customHeight="1">
      <c r="A9" s="394">
        <v>45204</v>
      </c>
      <c r="B9" s="395">
        <f t="shared" si="0"/>
        <v>45204</v>
      </c>
      <c r="C9" s="456">
        <v>182449.99768172193</v>
      </c>
      <c r="D9" s="456">
        <v>8829.2917488232597</v>
      </c>
      <c r="E9" s="456">
        <v>5922.3605936371896</v>
      </c>
      <c r="G9" s="394">
        <v>45235</v>
      </c>
      <c r="H9" s="395">
        <f t="shared" si="1"/>
        <v>45235</v>
      </c>
      <c r="I9" s="456">
        <v>162085.20265027569</v>
      </c>
      <c r="J9" s="456">
        <v>7791.7346563561796</v>
      </c>
      <c r="K9" s="456">
        <v>5477.0802672787204</v>
      </c>
      <c r="M9" s="394">
        <v>45265</v>
      </c>
      <c r="N9" s="395">
        <f t="shared" si="2"/>
        <v>45265</v>
      </c>
      <c r="O9" s="456">
        <v>236901.35925882016</v>
      </c>
      <c r="P9" s="456">
        <v>10959.471475034101</v>
      </c>
      <c r="Q9" s="456">
        <v>8216.5606709423391</v>
      </c>
    </row>
    <row r="10" spans="1:17" ht="12.6" customHeight="1">
      <c r="A10" s="394">
        <v>45205</v>
      </c>
      <c r="B10" s="395">
        <f t="shared" si="0"/>
        <v>45205</v>
      </c>
      <c r="C10" s="456">
        <v>179198.49907047633</v>
      </c>
      <c r="D10" s="456">
        <v>8735.9557953104595</v>
      </c>
      <c r="E10" s="456">
        <v>5901.2480805054201</v>
      </c>
      <c r="G10" s="394">
        <v>45236</v>
      </c>
      <c r="H10" s="395">
        <f t="shared" si="1"/>
        <v>45236</v>
      </c>
      <c r="I10" s="456">
        <v>191967.34493207006</v>
      </c>
      <c r="J10" s="456">
        <v>9136.8574038551506</v>
      </c>
      <c r="K10" s="456">
        <v>6024.08099569158</v>
      </c>
      <c r="M10" s="394">
        <v>45266</v>
      </c>
      <c r="N10" s="395">
        <f t="shared" si="2"/>
        <v>45266</v>
      </c>
      <c r="O10" s="456">
        <v>234366.74818127896</v>
      </c>
      <c r="P10" s="456">
        <v>10908.819595573101</v>
      </c>
      <c r="Q10" s="456">
        <v>8081.7358185866497</v>
      </c>
    </row>
    <row r="11" spans="1:17" ht="12.6" customHeight="1">
      <c r="A11" s="394">
        <v>45206</v>
      </c>
      <c r="B11" s="395">
        <f t="shared" si="0"/>
        <v>45206</v>
      </c>
      <c r="C11" s="456">
        <v>152808.39168891209</v>
      </c>
      <c r="D11" s="456">
        <v>7574.2713487526898</v>
      </c>
      <c r="E11" s="456">
        <v>5426.9997952440999</v>
      </c>
      <c r="G11" s="394">
        <v>45237</v>
      </c>
      <c r="H11" s="395">
        <f t="shared" si="1"/>
        <v>45237</v>
      </c>
      <c r="I11" s="456">
        <v>195949.73237607343</v>
      </c>
      <c r="J11" s="456">
        <v>9228.1346850217706</v>
      </c>
      <c r="K11" s="456">
        <v>6419.93632587311</v>
      </c>
      <c r="M11" s="394">
        <v>45267</v>
      </c>
      <c r="N11" s="395">
        <f t="shared" si="2"/>
        <v>45267</v>
      </c>
      <c r="O11" s="456">
        <v>232937.73287307483</v>
      </c>
      <c r="P11" s="456">
        <v>10885.5102152411</v>
      </c>
      <c r="Q11" s="456">
        <v>7924.2436414597596</v>
      </c>
    </row>
    <row r="12" spans="1:17" ht="12.6" customHeight="1">
      <c r="A12" s="394">
        <v>45207</v>
      </c>
      <c r="B12" s="395">
        <f t="shared" si="0"/>
        <v>45207</v>
      </c>
      <c r="C12" s="456">
        <v>153121.44991270168</v>
      </c>
      <c r="D12" s="456">
        <v>7466.0031205879905</v>
      </c>
      <c r="E12" s="456">
        <v>5118.53207770466</v>
      </c>
      <c r="G12" s="394">
        <v>45238</v>
      </c>
      <c r="H12" s="395">
        <f t="shared" si="1"/>
        <v>45238</v>
      </c>
      <c r="I12" s="456">
        <v>199787.53479582988</v>
      </c>
      <c r="J12" s="456">
        <v>9371.9180919114297</v>
      </c>
      <c r="K12" s="456">
        <v>6468.0630664563496</v>
      </c>
      <c r="M12" s="394">
        <v>45268</v>
      </c>
      <c r="N12" s="395">
        <f t="shared" si="2"/>
        <v>45268</v>
      </c>
      <c r="O12" s="456">
        <v>231867.23975201586</v>
      </c>
      <c r="P12" s="456">
        <v>10985.820637275299</v>
      </c>
      <c r="Q12" s="456">
        <v>7862.8952539683496</v>
      </c>
    </row>
    <row r="13" spans="1:17" ht="12.6" customHeight="1">
      <c r="A13" s="394">
        <v>45208</v>
      </c>
      <c r="B13" s="395">
        <f t="shared" si="0"/>
        <v>45208</v>
      </c>
      <c r="C13" s="456">
        <v>186733.83848425091</v>
      </c>
      <c r="D13" s="456">
        <v>8976.3503947576392</v>
      </c>
      <c r="E13" s="456">
        <v>5811.1913964414798</v>
      </c>
      <c r="G13" s="394">
        <v>45239</v>
      </c>
      <c r="H13" s="395">
        <f t="shared" si="1"/>
        <v>45239</v>
      </c>
      <c r="I13" s="456">
        <v>202019.29291539072</v>
      </c>
      <c r="J13" s="456">
        <v>9557.9173076704901</v>
      </c>
      <c r="K13" s="456">
        <v>6770.2304277622598</v>
      </c>
      <c r="M13" s="394">
        <v>45269</v>
      </c>
      <c r="N13" s="395">
        <f t="shared" si="2"/>
        <v>45269</v>
      </c>
      <c r="O13" s="456">
        <v>200610.35429741652</v>
      </c>
      <c r="P13" s="456">
        <v>9395.9145292088797</v>
      </c>
      <c r="Q13" s="456">
        <v>7215.8930578125701</v>
      </c>
    </row>
    <row r="14" spans="1:17" ht="12.6" customHeight="1">
      <c r="A14" s="394">
        <v>45209</v>
      </c>
      <c r="B14" s="395">
        <f t="shared" si="0"/>
        <v>45209</v>
      </c>
      <c r="C14" s="456">
        <v>187807.57613104754</v>
      </c>
      <c r="D14" s="456">
        <v>8866.6671897793694</v>
      </c>
      <c r="E14" s="456">
        <v>6163.7355463188796</v>
      </c>
      <c r="G14" s="394">
        <v>45240</v>
      </c>
      <c r="H14" s="395">
        <f t="shared" si="1"/>
        <v>45240</v>
      </c>
      <c r="I14" s="456">
        <v>197822.29790774538</v>
      </c>
      <c r="J14" s="456">
        <v>9405.5853628536697</v>
      </c>
      <c r="K14" s="456">
        <v>6535.7915307346402</v>
      </c>
      <c r="M14" s="394">
        <v>45270</v>
      </c>
      <c r="N14" s="395">
        <f t="shared" si="2"/>
        <v>45270</v>
      </c>
      <c r="O14" s="456">
        <v>192279.80761698721</v>
      </c>
      <c r="P14" s="456">
        <v>8975.7437271293693</v>
      </c>
      <c r="Q14" s="456">
        <v>6846.1137960408896</v>
      </c>
    </row>
    <row r="15" spans="1:17" ht="12.6" customHeight="1">
      <c r="A15" s="394">
        <v>45210</v>
      </c>
      <c r="B15" s="395">
        <f t="shared" si="0"/>
        <v>45210</v>
      </c>
      <c r="C15" s="456">
        <v>185270.87646795955</v>
      </c>
      <c r="D15" s="456">
        <v>8860.3839037840498</v>
      </c>
      <c r="E15" s="456">
        <v>6142.3311169930403</v>
      </c>
      <c r="G15" s="394">
        <v>45241</v>
      </c>
      <c r="H15" s="395">
        <f t="shared" si="1"/>
        <v>45241</v>
      </c>
      <c r="I15" s="456">
        <v>175709.84110560603</v>
      </c>
      <c r="J15" s="456">
        <v>8374.5101270841096</v>
      </c>
      <c r="K15" s="456">
        <v>6200.9951897250403</v>
      </c>
      <c r="M15" s="394">
        <v>45271</v>
      </c>
      <c r="N15" s="395">
        <f t="shared" si="2"/>
        <v>45271</v>
      </c>
      <c r="O15" s="456">
        <v>217737.20461710144</v>
      </c>
      <c r="P15" s="456">
        <v>10210.429140153199</v>
      </c>
      <c r="Q15" s="456">
        <v>7241.3047875248803</v>
      </c>
    </row>
    <row r="16" spans="1:17" ht="12.6" customHeight="1">
      <c r="A16" s="394">
        <v>45211</v>
      </c>
      <c r="B16" s="395">
        <f t="shared" si="0"/>
        <v>45211</v>
      </c>
      <c r="C16" s="456">
        <v>185593.02871630067</v>
      </c>
      <c r="D16" s="456">
        <v>8779.1944286684793</v>
      </c>
      <c r="E16" s="456">
        <v>6149.1574370869303</v>
      </c>
      <c r="G16" s="394">
        <v>45242</v>
      </c>
      <c r="H16" s="395">
        <f t="shared" si="1"/>
        <v>45242</v>
      </c>
      <c r="I16" s="456">
        <v>172410.71040773572</v>
      </c>
      <c r="J16" s="456">
        <v>8313.1067277053498</v>
      </c>
      <c r="K16" s="456">
        <v>5940.8166769606696</v>
      </c>
      <c r="M16" s="394">
        <v>45272</v>
      </c>
      <c r="N16" s="395">
        <f t="shared" si="2"/>
        <v>45272</v>
      </c>
      <c r="O16" s="456">
        <v>216713.992832302</v>
      </c>
      <c r="P16" s="456">
        <v>10102.360402718499</v>
      </c>
      <c r="Q16" s="456">
        <v>7304.3357930373604</v>
      </c>
    </row>
    <row r="17" spans="1:17" ht="12.6" customHeight="1">
      <c r="A17" s="394">
        <v>45212</v>
      </c>
      <c r="B17" s="395">
        <f t="shared" si="0"/>
        <v>45212</v>
      </c>
      <c r="C17" s="456">
        <v>181512.12459897264</v>
      </c>
      <c r="D17" s="456">
        <v>8711.0267672934406</v>
      </c>
      <c r="E17" s="456">
        <v>6027.7963642446002</v>
      </c>
      <c r="G17" s="394">
        <v>45243</v>
      </c>
      <c r="H17" s="395">
        <f t="shared" si="1"/>
        <v>45243</v>
      </c>
      <c r="I17" s="456">
        <v>202206.61969050232</v>
      </c>
      <c r="J17" s="456">
        <v>9623.5573428229709</v>
      </c>
      <c r="K17" s="456">
        <v>6563.5946179849798</v>
      </c>
      <c r="M17" s="394">
        <v>45273</v>
      </c>
      <c r="N17" s="395">
        <f t="shared" si="2"/>
        <v>45273</v>
      </c>
      <c r="O17" s="456">
        <v>216857.21464003279</v>
      </c>
      <c r="P17" s="456">
        <v>10177.2530068541</v>
      </c>
      <c r="Q17" s="456">
        <v>7221.57663060701</v>
      </c>
    </row>
    <row r="18" spans="1:17" ht="12.6" customHeight="1">
      <c r="A18" s="394">
        <v>45213</v>
      </c>
      <c r="B18" s="395">
        <f t="shared" si="0"/>
        <v>45213</v>
      </c>
      <c r="C18" s="456">
        <v>156437.8057749256</v>
      </c>
      <c r="D18" s="456">
        <v>7609.8208117040604</v>
      </c>
      <c r="E18" s="456">
        <v>5519.7794064546997</v>
      </c>
      <c r="G18" s="394">
        <v>45244</v>
      </c>
      <c r="H18" s="395">
        <f t="shared" si="1"/>
        <v>45244</v>
      </c>
      <c r="I18" s="456">
        <v>198328.49961351859</v>
      </c>
      <c r="J18" s="456">
        <v>9348.5634785923594</v>
      </c>
      <c r="K18" s="456">
        <v>6510.2570017380203</v>
      </c>
      <c r="M18" s="394">
        <v>45274</v>
      </c>
      <c r="N18" s="395">
        <f t="shared" si="2"/>
        <v>45274</v>
      </c>
      <c r="O18" s="456">
        <v>215955.65387416928</v>
      </c>
      <c r="P18" s="456">
        <v>10161.3059063865</v>
      </c>
      <c r="Q18" s="456">
        <v>7237.4078112812304</v>
      </c>
    </row>
    <row r="19" spans="1:17" ht="12.6" customHeight="1">
      <c r="A19" s="394">
        <v>45214</v>
      </c>
      <c r="B19" s="395">
        <f t="shared" si="0"/>
        <v>45214</v>
      </c>
      <c r="C19" s="456">
        <v>157265.50931835352</v>
      </c>
      <c r="D19" s="456">
        <v>7627.1017426832796</v>
      </c>
      <c r="E19" s="456">
        <v>5297.2544161071301</v>
      </c>
      <c r="G19" s="394">
        <v>45245</v>
      </c>
      <c r="H19" s="395">
        <f t="shared" si="1"/>
        <v>45245</v>
      </c>
      <c r="I19" s="456">
        <v>199635.0996623768</v>
      </c>
      <c r="J19" s="456">
        <v>9501.2987881359004</v>
      </c>
      <c r="K19" s="456">
        <v>6484.3587875499097</v>
      </c>
      <c r="M19" s="394">
        <v>45275</v>
      </c>
      <c r="N19" s="395">
        <f t="shared" si="2"/>
        <v>45275</v>
      </c>
      <c r="O19" s="456">
        <v>213365.95076179624</v>
      </c>
      <c r="P19" s="456">
        <v>10033.6325864015</v>
      </c>
      <c r="Q19" s="456">
        <v>7220.7680197166801</v>
      </c>
    </row>
    <row r="20" spans="1:17" ht="12.6" customHeight="1">
      <c r="A20" s="394">
        <v>45215</v>
      </c>
      <c r="B20" s="395">
        <f t="shared" si="0"/>
        <v>45215</v>
      </c>
      <c r="C20" s="456">
        <v>190738.99811401559</v>
      </c>
      <c r="D20" s="456">
        <v>9151.8511437153793</v>
      </c>
      <c r="E20" s="456">
        <v>6216.9702515352901</v>
      </c>
      <c r="G20" s="394">
        <v>45246</v>
      </c>
      <c r="H20" s="395">
        <f t="shared" si="1"/>
        <v>45246</v>
      </c>
      <c r="I20" s="456">
        <v>196268.02726590692</v>
      </c>
      <c r="J20" s="456">
        <v>9277.2186748181794</v>
      </c>
      <c r="K20" s="456">
        <v>6587.0521493202896</v>
      </c>
      <c r="M20" s="394">
        <v>45276</v>
      </c>
      <c r="N20" s="395">
        <f t="shared" si="2"/>
        <v>45276</v>
      </c>
      <c r="O20" s="456">
        <v>187793.54407189827</v>
      </c>
      <c r="P20" s="456">
        <v>9945.8396394395095</v>
      </c>
      <c r="Q20" s="456">
        <v>6620.1809583404101</v>
      </c>
    </row>
    <row r="21" spans="1:17" ht="12.6" customHeight="1">
      <c r="A21" s="394">
        <v>45216</v>
      </c>
      <c r="B21" s="395">
        <f t="shared" si="0"/>
        <v>45216</v>
      </c>
      <c r="C21" s="456">
        <v>197368.82774822426</v>
      </c>
      <c r="D21" s="456">
        <v>9379.5512571970903</v>
      </c>
      <c r="E21" s="456">
        <v>6538.26593593486</v>
      </c>
      <c r="G21" s="394">
        <v>45247</v>
      </c>
      <c r="H21" s="395">
        <f t="shared" si="1"/>
        <v>45247</v>
      </c>
      <c r="I21" s="456">
        <v>176953.39079320102</v>
      </c>
      <c r="J21" s="456">
        <v>8383.3947366708708</v>
      </c>
      <c r="K21" s="456">
        <v>6185.7720877376396</v>
      </c>
      <c r="M21" s="394">
        <v>45277</v>
      </c>
      <c r="N21" s="395">
        <f t="shared" si="2"/>
        <v>45277</v>
      </c>
      <c r="O21" s="456">
        <v>187459.46382342311</v>
      </c>
      <c r="P21" s="456">
        <v>9926.1411747681104</v>
      </c>
      <c r="Q21" s="456">
        <v>6397.4683677661196</v>
      </c>
    </row>
    <row r="22" spans="1:17" ht="12.6" customHeight="1">
      <c r="A22" s="394">
        <v>45217</v>
      </c>
      <c r="B22" s="395">
        <f t="shared" si="0"/>
        <v>45217</v>
      </c>
      <c r="C22" s="456">
        <v>199118.2325922137</v>
      </c>
      <c r="D22" s="456">
        <v>9555.6233474401506</v>
      </c>
      <c r="E22" s="456">
        <v>6760.7494036888102</v>
      </c>
      <c r="G22" s="394">
        <v>45248</v>
      </c>
      <c r="H22" s="395">
        <f t="shared" si="1"/>
        <v>45248</v>
      </c>
      <c r="I22" s="456">
        <v>173856.53394028722</v>
      </c>
      <c r="J22" s="456">
        <v>8222.1319391566503</v>
      </c>
      <c r="K22" s="456">
        <v>6047.8001390300096</v>
      </c>
      <c r="M22" s="394">
        <v>45278</v>
      </c>
      <c r="N22" s="395">
        <f t="shared" si="2"/>
        <v>45278</v>
      </c>
      <c r="O22" s="456">
        <v>205914.34817517374</v>
      </c>
      <c r="P22" s="456">
        <v>9759.4279277054502</v>
      </c>
      <c r="Q22" s="456">
        <v>6960.1242035224004</v>
      </c>
    </row>
    <row r="23" spans="1:17" ht="12.6" customHeight="1">
      <c r="A23" s="394">
        <v>45218</v>
      </c>
      <c r="B23" s="395">
        <f t="shared" si="0"/>
        <v>45218</v>
      </c>
      <c r="C23" s="456">
        <v>195958.58837484958</v>
      </c>
      <c r="D23" s="456">
        <v>9283.5935917264705</v>
      </c>
      <c r="E23" s="456">
        <v>6550.0465524372203</v>
      </c>
      <c r="G23" s="394">
        <v>45249</v>
      </c>
      <c r="H23" s="395">
        <f t="shared" si="1"/>
        <v>45249</v>
      </c>
      <c r="I23" s="456">
        <v>173334.41436253846</v>
      </c>
      <c r="J23" s="456">
        <v>8205.0764641000605</v>
      </c>
      <c r="K23" s="456">
        <v>5990.57829634272</v>
      </c>
      <c r="M23" s="394">
        <v>45279</v>
      </c>
      <c r="N23" s="395">
        <f t="shared" si="2"/>
        <v>45279</v>
      </c>
      <c r="O23" s="456">
        <v>203815.09033743828</v>
      </c>
      <c r="P23" s="456">
        <v>9512.9670462364993</v>
      </c>
      <c r="Q23" s="456">
        <v>6975.5090588847297</v>
      </c>
    </row>
    <row r="24" spans="1:17" ht="12.6" customHeight="1">
      <c r="A24" s="394">
        <v>45219</v>
      </c>
      <c r="B24" s="395">
        <f t="shared" si="0"/>
        <v>45219</v>
      </c>
      <c r="C24" s="456">
        <v>189152.39311888369</v>
      </c>
      <c r="D24" s="456">
        <v>9011.8911202385698</v>
      </c>
      <c r="E24" s="456">
        <v>6225.13588959754</v>
      </c>
      <c r="G24" s="394">
        <v>45250</v>
      </c>
      <c r="H24" s="395">
        <f t="shared" si="1"/>
        <v>45250</v>
      </c>
      <c r="I24" s="456">
        <v>199070.94162211922</v>
      </c>
      <c r="J24" s="456">
        <v>9519.7650549015907</v>
      </c>
      <c r="K24" s="456">
        <v>6332.61451298264</v>
      </c>
      <c r="M24" s="394">
        <v>45280</v>
      </c>
      <c r="N24" s="395">
        <f t="shared" si="2"/>
        <v>45280</v>
      </c>
      <c r="O24" s="456">
        <v>200451.7411849403</v>
      </c>
      <c r="P24" s="456">
        <v>9418.1042761715307</v>
      </c>
      <c r="Q24" s="456">
        <v>6752.4411174963398</v>
      </c>
    </row>
    <row r="25" spans="1:17" ht="12.6" customHeight="1">
      <c r="A25" s="394">
        <v>45220</v>
      </c>
      <c r="B25" s="395">
        <f t="shared" si="0"/>
        <v>45220</v>
      </c>
      <c r="C25" s="456">
        <v>160369.32008773921</v>
      </c>
      <c r="D25" s="456">
        <v>8006.8916345171601</v>
      </c>
      <c r="E25" s="456">
        <v>5745.8974164288402</v>
      </c>
      <c r="G25" s="394">
        <v>45251</v>
      </c>
      <c r="H25" s="395">
        <f t="shared" si="1"/>
        <v>45251</v>
      </c>
      <c r="I25" s="456">
        <v>203937.88977166408</v>
      </c>
      <c r="J25" s="456">
        <v>9538.5596370225703</v>
      </c>
      <c r="K25" s="456">
        <v>6659.1843100713404</v>
      </c>
      <c r="M25" s="394">
        <v>45281</v>
      </c>
      <c r="N25" s="395">
        <f t="shared" si="2"/>
        <v>45281</v>
      </c>
      <c r="O25" s="456">
        <v>192830.62609693914</v>
      </c>
      <c r="P25" s="456">
        <v>9128.2937726276105</v>
      </c>
      <c r="Q25" s="456">
        <v>6546.8490876961296</v>
      </c>
    </row>
    <row r="26" spans="1:17" ht="12.6" customHeight="1">
      <c r="A26" s="394">
        <v>45221</v>
      </c>
      <c r="B26" s="395">
        <f t="shared" si="0"/>
        <v>45221</v>
      </c>
      <c r="C26" s="456">
        <v>156772.06971361185</v>
      </c>
      <c r="D26" s="456">
        <v>7652.3393317300097</v>
      </c>
      <c r="E26" s="456">
        <v>5362.2862647709298</v>
      </c>
      <c r="G26" s="394">
        <v>45252</v>
      </c>
      <c r="H26" s="395">
        <f t="shared" si="1"/>
        <v>45252</v>
      </c>
      <c r="I26" s="456">
        <v>215991.58484594795</v>
      </c>
      <c r="J26" s="456">
        <v>10305.658168031099</v>
      </c>
      <c r="K26" s="456">
        <v>7057.2294455101301</v>
      </c>
      <c r="M26" s="394">
        <v>45282</v>
      </c>
      <c r="N26" s="395">
        <f t="shared" si="2"/>
        <v>45282</v>
      </c>
      <c r="O26" s="456">
        <v>187292.18042073306</v>
      </c>
      <c r="P26" s="456">
        <v>8742.0707575118795</v>
      </c>
      <c r="Q26" s="456">
        <v>6397.7048981410098</v>
      </c>
    </row>
    <row r="27" spans="1:17" ht="12.6" customHeight="1">
      <c r="A27" s="394">
        <v>45222</v>
      </c>
      <c r="B27" s="395">
        <f t="shared" si="0"/>
        <v>45222</v>
      </c>
      <c r="C27" s="456">
        <v>186464.48046041705</v>
      </c>
      <c r="D27" s="456">
        <v>9023.2717326908496</v>
      </c>
      <c r="E27" s="456">
        <v>6066.7125741823702</v>
      </c>
      <c r="G27" s="394">
        <v>45253</v>
      </c>
      <c r="H27" s="395">
        <f t="shared" si="1"/>
        <v>45253</v>
      </c>
      <c r="I27" s="456">
        <v>212785.81427400021</v>
      </c>
      <c r="J27" s="456">
        <v>10096.073322390301</v>
      </c>
      <c r="K27" s="456">
        <v>7158.81152180349</v>
      </c>
      <c r="M27" s="394">
        <v>45283</v>
      </c>
      <c r="N27" s="395">
        <f t="shared" si="2"/>
        <v>45283</v>
      </c>
      <c r="O27" s="456">
        <v>177170.63043313514</v>
      </c>
      <c r="P27" s="456">
        <v>8539.1166630056305</v>
      </c>
      <c r="Q27" s="456">
        <v>6123.4643308668201</v>
      </c>
    </row>
    <row r="28" spans="1:17" ht="12.6" customHeight="1">
      <c r="A28" s="394">
        <v>45223</v>
      </c>
      <c r="B28" s="395">
        <f t="shared" si="0"/>
        <v>45223</v>
      </c>
      <c r="C28" s="456">
        <v>188491.13181403882</v>
      </c>
      <c r="D28" s="456">
        <v>8877.5720101144598</v>
      </c>
      <c r="E28" s="456">
        <v>6236.43259991579</v>
      </c>
      <c r="G28" s="394">
        <v>45254</v>
      </c>
      <c r="H28" s="395">
        <f t="shared" si="1"/>
        <v>45254</v>
      </c>
      <c r="I28" s="456">
        <v>205002.47017441725</v>
      </c>
      <c r="J28" s="456">
        <v>9756.3801242435093</v>
      </c>
      <c r="K28" s="456">
        <v>6765.3182404324998</v>
      </c>
      <c r="M28" s="394">
        <v>45284</v>
      </c>
      <c r="N28" s="395">
        <f t="shared" si="2"/>
        <v>45284</v>
      </c>
      <c r="O28" s="456">
        <v>155695.82179872735</v>
      </c>
      <c r="P28" s="456">
        <v>7696.1617828484596</v>
      </c>
      <c r="Q28" s="456">
        <v>5633.8584120998203</v>
      </c>
    </row>
    <row r="29" spans="1:17" ht="12.6" customHeight="1">
      <c r="A29" s="394">
        <v>45224</v>
      </c>
      <c r="B29" s="395">
        <f t="shared" si="0"/>
        <v>45224</v>
      </c>
      <c r="C29" s="456">
        <v>187177.39011562022</v>
      </c>
      <c r="D29" s="456">
        <v>8968.9987229908893</v>
      </c>
      <c r="E29" s="456">
        <v>6056.8477736599298</v>
      </c>
      <c r="G29" s="394">
        <v>45255</v>
      </c>
      <c r="H29" s="395">
        <f t="shared" si="1"/>
        <v>45255</v>
      </c>
      <c r="I29" s="456">
        <v>190379.65198563857</v>
      </c>
      <c r="J29" s="456">
        <v>9063.9313706489793</v>
      </c>
      <c r="K29" s="456">
        <v>6555.4733579356498</v>
      </c>
      <c r="M29" s="394">
        <v>45285</v>
      </c>
      <c r="N29" s="395">
        <f t="shared" si="2"/>
        <v>45285</v>
      </c>
      <c r="O29" s="456">
        <v>145234.2183463659</v>
      </c>
      <c r="P29" s="456">
        <v>6671.24588621562</v>
      </c>
      <c r="Q29" s="456">
        <v>5224.3850804518397</v>
      </c>
    </row>
    <row r="30" spans="1:17" ht="12.6" customHeight="1">
      <c r="A30" s="394">
        <v>45225</v>
      </c>
      <c r="B30" s="395">
        <f t="shared" si="0"/>
        <v>45225</v>
      </c>
      <c r="C30" s="456">
        <v>187003.54865666278</v>
      </c>
      <c r="D30" s="456">
        <v>8985.7154947800409</v>
      </c>
      <c r="E30" s="456">
        <v>6128.5535318604698</v>
      </c>
      <c r="G30" s="394">
        <v>45256</v>
      </c>
      <c r="H30" s="395">
        <f t="shared" si="1"/>
        <v>45256</v>
      </c>
      <c r="I30" s="456">
        <v>192665.26284725856</v>
      </c>
      <c r="J30" s="456">
        <v>9063.5091545315208</v>
      </c>
      <c r="K30" s="456">
        <v>6645.5058717612601</v>
      </c>
      <c r="M30" s="394">
        <v>45286</v>
      </c>
      <c r="N30" s="395">
        <f t="shared" si="2"/>
        <v>45286</v>
      </c>
      <c r="O30" s="456">
        <v>147951.77508277536</v>
      </c>
      <c r="P30" s="456">
        <v>6967.5319381462004</v>
      </c>
      <c r="Q30" s="456">
        <v>5210.3589697556999</v>
      </c>
    </row>
    <row r="31" spans="1:17" ht="12.6" customHeight="1">
      <c r="A31" s="394">
        <v>45226</v>
      </c>
      <c r="B31" s="395">
        <f t="shared" si="0"/>
        <v>45226</v>
      </c>
      <c r="C31" s="456">
        <v>187082.40940645436</v>
      </c>
      <c r="D31" s="456">
        <v>9076.4777483517992</v>
      </c>
      <c r="E31" s="456">
        <v>6170.6606373084796</v>
      </c>
      <c r="G31" s="394">
        <v>45257</v>
      </c>
      <c r="H31" s="395">
        <f t="shared" si="1"/>
        <v>45257</v>
      </c>
      <c r="I31" s="456">
        <v>221578.03092426356</v>
      </c>
      <c r="J31" s="456">
        <v>10510.4488974499</v>
      </c>
      <c r="K31" s="456">
        <v>7302.5003785322797</v>
      </c>
      <c r="M31" s="394">
        <v>45287</v>
      </c>
      <c r="N31" s="395">
        <f t="shared" si="2"/>
        <v>45287</v>
      </c>
      <c r="O31" s="456">
        <v>162620.72246322228</v>
      </c>
      <c r="P31" s="456">
        <v>7715.4202232748303</v>
      </c>
      <c r="Q31" s="456">
        <v>5400.1017719244201</v>
      </c>
    </row>
    <row r="32" spans="1:17" ht="12.6" customHeight="1">
      <c r="A32" s="394">
        <v>45227</v>
      </c>
      <c r="B32" s="395">
        <f t="shared" si="0"/>
        <v>45227</v>
      </c>
      <c r="C32" s="456">
        <v>159278.62951835257</v>
      </c>
      <c r="D32" s="456">
        <v>7738.6676691058301</v>
      </c>
      <c r="E32" s="456">
        <v>5746.0607488025398</v>
      </c>
      <c r="G32" s="394">
        <v>45258</v>
      </c>
      <c r="H32" s="395">
        <f t="shared" si="1"/>
        <v>45258</v>
      </c>
      <c r="I32" s="456">
        <v>227244.96493493285</v>
      </c>
      <c r="J32" s="456">
        <v>10693.557072715501</v>
      </c>
      <c r="K32" s="456">
        <v>7454.99761061963</v>
      </c>
      <c r="M32" s="394">
        <v>45288</v>
      </c>
      <c r="N32" s="395">
        <f t="shared" si="2"/>
        <v>45288</v>
      </c>
      <c r="O32" s="456">
        <v>165328.58816699107</v>
      </c>
      <c r="P32" s="456">
        <v>7772.1686306752199</v>
      </c>
      <c r="Q32" s="456">
        <v>5694.3779856702504</v>
      </c>
    </row>
    <row r="33" spans="1:17" ht="12.6" customHeight="1">
      <c r="A33" s="394">
        <v>45228</v>
      </c>
      <c r="B33" s="395">
        <f t="shared" si="0"/>
        <v>45228</v>
      </c>
      <c r="C33" s="456">
        <v>164061.08262682226</v>
      </c>
      <c r="D33" s="456">
        <v>7502.0330188841899</v>
      </c>
      <c r="E33" s="456">
        <v>5239.9941770958903</v>
      </c>
      <c r="G33" s="394">
        <v>45259</v>
      </c>
      <c r="H33" s="395">
        <f t="shared" si="1"/>
        <v>45259</v>
      </c>
      <c r="I33" s="456">
        <v>236779.01147085856</v>
      </c>
      <c r="J33" s="456">
        <v>10755.1228707684</v>
      </c>
      <c r="K33" s="456">
        <v>8186.5277662225899</v>
      </c>
      <c r="M33" s="394">
        <v>45289</v>
      </c>
      <c r="N33" s="395">
        <f t="shared" si="2"/>
        <v>45289</v>
      </c>
      <c r="O33" s="456">
        <v>158838.10905892536</v>
      </c>
      <c r="P33" s="456">
        <v>7489.1708797436604</v>
      </c>
      <c r="Q33" s="456">
        <v>5453.2082266661901</v>
      </c>
    </row>
    <row r="34" spans="1:17" ht="12.6" customHeight="1">
      <c r="A34" s="394">
        <v>45229</v>
      </c>
      <c r="B34" s="395">
        <f t="shared" si="0"/>
        <v>45229</v>
      </c>
      <c r="C34" s="456">
        <v>188181.34753652781</v>
      </c>
      <c r="D34" s="456">
        <v>8942.3215148342406</v>
      </c>
      <c r="E34" s="456">
        <v>6023.9504646365303</v>
      </c>
      <c r="G34" s="394">
        <v>45260</v>
      </c>
      <c r="H34" s="395">
        <f t="shared" si="1"/>
        <v>45260</v>
      </c>
      <c r="I34" s="456">
        <v>229619.47553182911</v>
      </c>
      <c r="J34" s="456">
        <v>10674.070784330899</v>
      </c>
      <c r="K34" s="456">
        <v>7828.7617512583902</v>
      </c>
      <c r="M34" s="394">
        <v>45290</v>
      </c>
      <c r="N34" s="395">
        <f t="shared" si="2"/>
        <v>45290</v>
      </c>
      <c r="O34" s="456">
        <v>154533.49819995064</v>
      </c>
      <c r="P34" s="456">
        <v>7246.72384492519</v>
      </c>
      <c r="Q34" s="456">
        <v>5415.9233931724602</v>
      </c>
    </row>
    <row r="35" spans="1:17" ht="12.6" customHeight="1">
      <c r="A35" s="396">
        <v>45230</v>
      </c>
      <c r="B35" s="397">
        <f t="shared" si="0"/>
        <v>45230</v>
      </c>
      <c r="C35" s="455">
        <v>192365.15170523027</v>
      </c>
      <c r="D35" s="455">
        <v>9150.1173518236901</v>
      </c>
      <c r="E35" s="455">
        <v>6209.4704135237198</v>
      </c>
      <c r="G35" s="396"/>
      <c r="H35" s="397"/>
      <c r="I35" s="455"/>
      <c r="J35" s="455"/>
      <c r="K35" s="455"/>
      <c r="M35" s="396">
        <v>45291</v>
      </c>
      <c r="N35" s="397">
        <f t="shared" si="2"/>
        <v>45291</v>
      </c>
      <c r="O35" s="455">
        <v>155282.01843532745</v>
      </c>
      <c r="P35" s="455">
        <v>7423.0283219294497</v>
      </c>
      <c r="Q35" s="455">
        <v>5521.0104362655002</v>
      </c>
    </row>
    <row r="36" spans="1:17" ht="11.25" customHeight="1">
      <c r="Q36" s="341" t="s">
        <v>276</v>
      </c>
    </row>
    <row r="37" spans="1:17" ht="15" customHeight="1">
      <c r="A37" s="47"/>
      <c r="K37" s="13"/>
    </row>
    <row r="38" spans="1:17" ht="15" customHeight="1">
      <c r="A38" s="47"/>
      <c r="K38" s="13"/>
    </row>
    <row r="39" spans="1:17" ht="15" customHeight="1">
      <c r="A39" s="47"/>
      <c r="K39" s="13"/>
    </row>
    <row r="40" spans="1:17" ht="10.5" customHeight="1">
      <c r="K40" s="14"/>
    </row>
  </sheetData>
  <mergeCells count="3">
    <mergeCell ref="A3:B4"/>
    <mergeCell ref="G3:H4"/>
    <mergeCell ref="M3:N4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C94FD4-69EB-4F7F-B5FD-0B01FCBBAC2D}">
  <dimension ref="A1:BA155"/>
  <sheetViews>
    <sheetView showGridLines="0" zoomScaleNormal="100" zoomScaleSheetLayoutView="100" workbookViewId="0"/>
  </sheetViews>
  <sheetFormatPr defaultColWidth="9.140625" defaultRowHeight="12"/>
  <cols>
    <col min="1" max="3" width="8.7109375" style="143" customWidth="1"/>
    <col min="4" max="4" width="16.85546875" style="143" customWidth="1"/>
    <col min="5" max="5" width="7.5703125" style="143" customWidth="1"/>
    <col min="6" max="6" width="5.7109375" style="143" customWidth="1"/>
    <col min="7" max="7" width="1.7109375" style="143" customWidth="1"/>
    <col min="8" max="9" width="7.28515625" style="143" customWidth="1"/>
    <col min="10" max="10" width="11.85546875" style="143" customWidth="1"/>
    <col min="11" max="11" width="10.140625" style="143" customWidth="1"/>
    <col min="12" max="12" width="7.140625" style="143" customWidth="1"/>
    <col min="13" max="13" width="12.7109375" style="143" customWidth="1"/>
    <col min="14" max="14" width="15.42578125" style="143" customWidth="1"/>
    <col min="15" max="15" width="14.140625" style="143" customWidth="1"/>
    <col min="16" max="38" width="9.140625" style="143" customWidth="1"/>
    <col min="39" max="16384" width="9.140625" style="143"/>
  </cols>
  <sheetData>
    <row r="1" spans="1:15" s="141" customFormat="1" ht="18">
      <c r="A1" s="400" t="str">
        <f>"9.3  Maxima zatížení ES ČR za "&amp;O1</f>
        <v>9.3  Maxima zatížení ES ČR za IV. čtvrtletí 2023</v>
      </c>
      <c r="B1" s="140"/>
      <c r="N1" s="142"/>
      <c r="O1" s="210" t="str">
        <f>'3.1'!N1</f>
        <v>IV. čtvrtletí 2023</v>
      </c>
    </row>
    <row r="2" spans="1:15" ht="6" customHeight="1">
      <c r="B2" s="144"/>
    </row>
    <row r="3" spans="1:15" s="145" customFormat="1" ht="12" customHeight="1">
      <c r="A3" s="606" t="str">
        <f>"Struktura pokrytí denního maxima zatížení - "&amp;LOWER('9.2'!A3:B4)</f>
        <v>Struktura pokrytí denního maxima zatížení - říjen</v>
      </c>
      <c r="B3" s="606"/>
      <c r="C3" s="606"/>
      <c r="D3" s="606"/>
      <c r="E3" s="404" t="s">
        <v>4</v>
      </c>
      <c r="F3" s="404"/>
    </row>
    <row r="4" spans="1:15" s="145" customFormat="1">
      <c r="A4" s="605" t="s">
        <v>258</v>
      </c>
      <c r="B4" s="605"/>
      <c r="C4" s="605"/>
      <c r="D4" s="605"/>
      <c r="E4" s="407">
        <f>SUM(E5:E14)</f>
        <v>9555.6233474401488</v>
      </c>
      <c r="F4" s="408">
        <f>E4/$E$4</f>
        <v>1</v>
      </c>
    </row>
    <row r="5" spans="1:15" s="145" customFormat="1">
      <c r="A5" s="603" t="s">
        <v>273</v>
      </c>
      <c r="B5" s="603"/>
      <c r="C5" s="603"/>
      <c r="D5" s="603"/>
      <c r="E5" s="402">
        <f t="array" ref="E5:E14">TRANSPOSE(INDEX(B54:K149,MATCH(MAX(M54:M149),M54:M149,0),0))</f>
        <v>3705.5495604538301</v>
      </c>
      <c r="F5" s="403">
        <f t="shared" ref="F5:F14" si="0">E5/$E$4</f>
        <v>0.38778731912309078</v>
      </c>
    </row>
    <row r="6" spans="1:15" s="145" customFormat="1">
      <c r="A6" s="603" t="s">
        <v>274</v>
      </c>
      <c r="B6" s="603"/>
      <c r="C6" s="603"/>
      <c r="D6" s="603"/>
      <c r="E6" s="402">
        <v>5548.7168862061799</v>
      </c>
      <c r="F6" s="403">
        <f t="shared" si="0"/>
        <v>0.58067555453539543</v>
      </c>
    </row>
    <row r="7" spans="1:15" s="145" customFormat="1">
      <c r="A7" s="603" t="s">
        <v>277</v>
      </c>
      <c r="B7" s="603"/>
      <c r="C7" s="603"/>
      <c r="D7" s="603"/>
      <c r="E7" s="402">
        <v>73.139523962843001</v>
      </c>
      <c r="F7" s="403">
        <f t="shared" si="0"/>
        <v>7.6540819267888272E-3</v>
      </c>
    </row>
    <row r="8" spans="1:15" s="145" customFormat="1">
      <c r="A8" s="454" t="s">
        <v>278</v>
      </c>
      <c r="B8" s="454"/>
      <c r="C8" s="454"/>
      <c r="D8" s="454"/>
      <c r="E8" s="402">
        <v>474.590391646542</v>
      </c>
      <c r="F8" s="403">
        <f t="shared" si="0"/>
        <v>4.9666083979092772E-2</v>
      </c>
    </row>
    <row r="9" spans="1:15" s="145" customFormat="1">
      <c r="A9" s="603" t="s">
        <v>275</v>
      </c>
      <c r="B9" s="603"/>
      <c r="C9" s="603"/>
      <c r="D9" s="603"/>
      <c r="E9" s="402">
        <v>254.02479999419799</v>
      </c>
      <c r="F9" s="403">
        <f t="shared" si="0"/>
        <v>2.6583802098295195E-2</v>
      </c>
    </row>
    <row r="10" spans="1:15" s="145" customFormat="1">
      <c r="A10" s="603" t="s">
        <v>279</v>
      </c>
      <c r="B10" s="603"/>
      <c r="C10" s="603"/>
      <c r="D10" s="603"/>
      <c r="E10" s="402">
        <v>136.40423486120801</v>
      </c>
      <c r="F10" s="403">
        <f t="shared" si="0"/>
        <v>1.4274760515518778E-2</v>
      </c>
    </row>
    <row r="11" spans="1:15" s="145" customFormat="1">
      <c r="A11" s="603" t="s">
        <v>280</v>
      </c>
      <c r="B11" s="603"/>
      <c r="C11" s="603"/>
      <c r="D11" s="603"/>
      <c r="E11" s="402">
        <v>802.73687504069005</v>
      </c>
      <c r="F11" s="403">
        <f t="shared" si="0"/>
        <v>8.4006751402119134E-2</v>
      </c>
    </row>
    <row r="12" spans="1:15" s="145" customFormat="1">
      <c r="A12" s="603" t="s">
        <v>281</v>
      </c>
      <c r="B12" s="603"/>
      <c r="C12" s="603"/>
      <c r="D12" s="603"/>
      <c r="E12" s="402">
        <v>85.055126680798196</v>
      </c>
      <c r="F12" s="403">
        <f t="shared" si="0"/>
        <v>8.9010547599266323E-3</v>
      </c>
    </row>
    <row r="13" spans="1:15" s="145" customFormat="1">
      <c r="A13" s="603" t="s">
        <v>270</v>
      </c>
      <c r="B13" s="603"/>
      <c r="C13" s="603"/>
      <c r="D13" s="603"/>
      <c r="E13" s="402">
        <v>-1524.5940514061399</v>
      </c>
      <c r="F13" s="403">
        <f t="shared" si="0"/>
        <v>-0.15954940834022749</v>
      </c>
    </row>
    <row r="14" spans="1:15" s="145" customFormat="1">
      <c r="A14" s="604" t="s">
        <v>92</v>
      </c>
      <c r="B14" s="604"/>
      <c r="C14" s="604"/>
      <c r="D14" s="604"/>
      <c r="E14" s="405">
        <v>0</v>
      </c>
      <c r="F14" s="406">
        <f t="shared" si="0"/>
        <v>0</v>
      </c>
    </row>
    <row r="15" spans="1:15" s="145" customFormat="1">
      <c r="A15" s="146"/>
      <c r="B15" s="146"/>
      <c r="C15" s="146"/>
      <c r="D15" s="146"/>
      <c r="E15" s="146"/>
      <c r="F15" s="401" t="s">
        <v>276</v>
      </c>
    </row>
    <row r="16" spans="1:15" s="145" customFormat="1"/>
    <row r="17" spans="1:6" s="145" customFormat="1"/>
    <row r="18" spans="1:6" s="145" customFormat="1">
      <c r="A18" s="605" t="str">
        <f>"Struktura pokrytí denního maxima zatížení - "&amp;LOWER('9.2'!G3)</f>
        <v>Struktura pokrytí denního maxima zatížení - listopad</v>
      </c>
      <c r="B18" s="605"/>
      <c r="C18" s="605"/>
      <c r="D18" s="605"/>
      <c r="E18" s="404" t="s">
        <v>4</v>
      </c>
      <c r="F18" s="404"/>
    </row>
    <row r="19" spans="1:6" s="145" customFormat="1">
      <c r="A19" s="605" t="s">
        <v>258</v>
      </c>
      <c r="B19" s="605"/>
      <c r="C19" s="605"/>
      <c r="D19" s="605"/>
      <c r="E19" s="407">
        <f>SUM(E20:E29)</f>
        <v>10755.122870768371</v>
      </c>
      <c r="F19" s="408">
        <f>E19/$E$19</f>
        <v>1</v>
      </c>
    </row>
    <row r="20" spans="1:6" s="145" customFormat="1">
      <c r="A20" s="603" t="s">
        <v>273</v>
      </c>
      <c r="B20" s="603"/>
      <c r="C20" s="603"/>
      <c r="D20" s="603"/>
      <c r="E20" s="402">
        <f t="array" ref="E20:E29">TRANSPOSE(INDEX(T54:AC149,MATCH(MAX(AE54:AE149),AE54:AE149,0),0))</f>
        <v>3696.9226220425799</v>
      </c>
      <c r="F20" s="403">
        <f t="shared" ref="F20:F29" si="1">E20/$E$19</f>
        <v>0.34373597275123113</v>
      </c>
    </row>
    <row r="21" spans="1:6" s="145" customFormat="1">
      <c r="A21" s="603" t="s">
        <v>274</v>
      </c>
      <c r="B21" s="603"/>
      <c r="C21" s="603"/>
      <c r="D21" s="603"/>
      <c r="E21" s="402">
        <v>6179.8335416190002</v>
      </c>
      <c r="F21" s="403">
        <f t="shared" si="1"/>
        <v>0.57459441569145908</v>
      </c>
    </row>
    <row r="22" spans="1:6" s="145" customFormat="1">
      <c r="A22" s="603" t="s">
        <v>277</v>
      </c>
      <c r="B22" s="603"/>
      <c r="C22" s="603"/>
      <c r="D22" s="603"/>
      <c r="E22" s="402">
        <v>963.36718711016601</v>
      </c>
      <c r="F22" s="403">
        <f t="shared" si="1"/>
        <v>8.9572866687420816E-2</v>
      </c>
    </row>
    <row r="23" spans="1:6" s="145" customFormat="1">
      <c r="A23" s="454" t="s">
        <v>278</v>
      </c>
      <c r="B23" s="454"/>
      <c r="C23" s="454"/>
      <c r="D23" s="454"/>
      <c r="E23" s="402">
        <v>549.39392389227805</v>
      </c>
      <c r="F23" s="403">
        <f t="shared" si="1"/>
        <v>5.1082068563390391E-2</v>
      </c>
    </row>
    <row r="24" spans="1:6" s="145" customFormat="1">
      <c r="A24" s="603" t="s">
        <v>275</v>
      </c>
      <c r="B24" s="603"/>
      <c r="C24" s="603"/>
      <c r="D24" s="603"/>
      <c r="E24" s="402">
        <v>447.206229244854</v>
      </c>
      <c r="F24" s="403">
        <f t="shared" si="1"/>
        <v>4.1580764312821331E-2</v>
      </c>
    </row>
    <row r="25" spans="1:6" s="145" customFormat="1">
      <c r="A25" s="603" t="s">
        <v>279</v>
      </c>
      <c r="B25" s="603"/>
      <c r="C25" s="603"/>
      <c r="D25" s="603"/>
      <c r="E25" s="402">
        <v>291.87668817589901</v>
      </c>
      <c r="F25" s="403">
        <f t="shared" si="1"/>
        <v>2.713838713727746E-2</v>
      </c>
    </row>
    <row r="26" spans="1:6" s="145" customFormat="1">
      <c r="A26" s="603" t="s">
        <v>280</v>
      </c>
      <c r="B26" s="603"/>
      <c r="C26" s="603"/>
      <c r="D26" s="603"/>
      <c r="E26" s="402">
        <v>98.721741282145203</v>
      </c>
      <c r="F26" s="403">
        <f t="shared" si="1"/>
        <v>9.1790435561144162E-3</v>
      </c>
    </row>
    <row r="27" spans="1:6" s="145" customFormat="1">
      <c r="A27" s="603" t="s">
        <v>281</v>
      </c>
      <c r="B27" s="603"/>
      <c r="C27" s="603"/>
      <c r="D27" s="603"/>
      <c r="E27" s="402">
        <v>69.4730942063523</v>
      </c>
      <c r="F27" s="403">
        <f t="shared" si="1"/>
        <v>6.4595351481455442E-3</v>
      </c>
    </row>
    <row r="28" spans="1:6" s="145" customFormat="1">
      <c r="A28" s="603" t="s">
        <v>270</v>
      </c>
      <c r="B28" s="603"/>
      <c r="C28" s="603"/>
      <c r="D28" s="603"/>
      <c r="E28" s="402">
        <v>-1541.6721568048999</v>
      </c>
      <c r="F28" s="403">
        <f t="shared" si="1"/>
        <v>-0.14334305384785986</v>
      </c>
    </row>
    <row r="29" spans="1:6" s="145" customFormat="1">
      <c r="A29" s="604" t="s">
        <v>92</v>
      </c>
      <c r="B29" s="604"/>
      <c r="C29" s="604"/>
      <c r="D29" s="604"/>
      <c r="E29" s="405">
        <v>0</v>
      </c>
      <c r="F29" s="406">
        <f t="shared" si="1"/>
        <v>0</v>
      </c>
    </row>
    <row r="30" spans="1:6" s="145" customFormat="1">
      <c r="A30" s="146"/>
      <c r="B30" s="146"/>
      <c r="C30" s="146"/>
      <c r="D30" s="146"/>
      <c r="E30" s="146"/>
      <c r="F30" s="401" t="s">
        <v>276</v>
      </c>
    </row>
    <row r="31" spans="1:6" s="145" customFormat="1"/>
    <row r="32" spans="1:6" s="145" customFormat="1"/>
    <row r="33" spans="1:15" s="145" customFormat="1">
      <c r="A33" s="605" t="str">
        <f>"Struktura pokrytí denního maxima zatížení - "&amp;LOWER('9.2'!M3)</f>
        <v>Struktura pokrytí denního maxima zatížení - prosinec</v>
      </c>
      <c r="B33" s="605"/>
      <c r="C33" s="605"/>
      <c r="D33" s="605"/>
      <c r="E33" s="404" t="s">
        <v>4</v>
      </c>
      <c r="F33" s="404"/>
    </row>
    <row r="34" spans="1:15" s="145" customFormat="1">
      <c r="A34" s="605" t="s">
        <v>258</v>
      </c>
      <c r="B34" s="605"/>
      <c r="C34" s="605"/>
      <c r="D34" s="605"/>
      <c r="E34" s="407">
        <f>SUM(E35:E44)</f>
        <v>11150.90012402217</v>
      </c>
      <c r="F34" s="408">
        <f>E34/$E$34</f>
        <v>1</v>
      </c>
    </row>
    <row r="35" spans="1:15" s="145" customFormat="1">
      <c r="A35" s="603" t="s">
        <v>273</v>
      </c>
      <c r="B35" s="603"/>
      <c r="C35" s="603"/>
      <c r="D35" s="603"/>
      <c r="E35" s="402">
        <f t="array" ref="E35:E44">TRANSPOSE(INDEX(AL54:AU149,MATCH(MAX(AW54:AW149),AW54:AW149,0),0))</f>
        <v>3700.8119128035701</v>
      </c>
      <c r="F35" s="403">
        <f t="shared" ref="F35:F44" si="2">E35/$E$34</f>
        <v>0.3318845897319968</v>
      </c>
    </row>
    <row r="36" spans="1:15" s="145" customFormat="1">
      <c r="A36" s="603" t="s">
        <v>274</v>
      </c>
      <c r="B36" s="603"/>
      <c r="C36" s="603"/>
      <c r="D36" s="603"/>
      <c r="E36" s="402">
        <v>6190.2134514138997</v>
      </c>
      <c r="F36" s="403">
        <f t="shared" si="2"/>
        <v>0.55513127931963469</v>
      </c>
    </row>
    <row r="37" spans="1:15" s="145" customFormat="1">
      <c r="A37" s="603" t="s">
        <v>277</v>
      </c>
      <c r="B37" s="603"/>
      <c r="C37" s="603"/>
      <c r="D37" s="603"/>
      <c r="E37" s="402">
        <v>916.10068340449698</v>
      </c>
      <c r="F37" s="403">
        <f t="shared" si="2"/>
        <v>8.2154864021332139E-2</v>
      </c>
    </row>
    <row r="38" spans="1:15" s="145" customFormat="1">
      <c r="A38" s="454" t="s">
        <v>278</v>
      </c>
      <c r="B38" s="454"/>
      <c r="C38" s="454"/>
      <c r="D38" s="454"/>
      <c r="E38" s="402">
        <v>543.68735654495697</v>
      </c>
      <c r="F38" s="403">
        <f t="shared" si="2"/>
        <v>4.8757261790346569E-2</v>
      </c>
    </row>
    <row r="39" spans="1:15" s="145" customFormat="1">
      <c r="A39" s="603" t="s">
        <v>275</v>
      </c>
      <c r="B39" s="603"/>
      <c r="C39" s="603"/>
      <c r="D39" s="603"/>
      <c r="E39" s="402">
        <v>463.02462069985199</v>
      </c>
      <c r="F39" s="403">
        <f t="shared" si="2"/>
        <v>4.1523519675543227E-2</v>
      </c>
    </row>
    <row r="40" spans="1:15" s="145" customFormat="1">
      <c r="A40" s="603" t="s">
        <v>279</v>
      </c>
      <c r="B40" s="603"/>
      <c r="C40" s="603"/>
      <c r="D40" s="603"/>
      <c r="E40" s="402">
        <v>349.18611007239798</v>
      </c>
      <c r="F40" s="403">
        <f t="shared" si="2"/>
        <v>3.1314611931655009E-2</v>
      </c>
    </row>
    <row r="41" spans="1:15" s="145" customFormat="1">
      <c r="A41" s="603" t="s">
        <v>280</v>
      </c>
      <c r="B41" s="603"/>
      <c r="C41" s="603"/>
      <c r="D41" s="603"/>
      <c r="E41" s="402">
        <v>19.5793128293355</v>
      </c>
      <c r="F41" s="403">
        <f t="shared" si="2"/>
        <v>1.755850434634973E-3</v>
      </c>
    </row>
    <row r="42" spans="1:15" s="145" customFormat="1">
      <c r="A42" s="603" t="s">
        <v>281</v>
      </c>
      <c r="B42" s="603"/>
      <c r="C42" s="603"/>
      <c r="D42" s="603"/>
      <c r="E42" s="402">
        <v>83.422989536960898</v>
      </c>
      <c r="F42" s="403">
        <f t="shared" si="2"/>
        <v>7.481278516453067E-3</v>
      </c>
    </row>
    <row r="43" spans="1:15" s="145" customFormat="1">
      <c r="A43" s="603" t="s">
        <v>270</v>
      </c>
      <c r="B43" s="603"/>
      <c r="C43" s="603"/>
      <c r="D43" s="603"/>
      <c r="E43" s="402">
        <v>-1115.1263132833001</v>
      </c>
      <c r="F43" s="403">
        <f t="shared" si="2"/>
        <v>-0.10000325542159641</v>
      </c>
    </row>
    <row r="44" spans="1:15" s="145" customFormat="1">
      <c r="A44" s="604" t="s">
        <v>92</v>
      </c>
      <c r="B44" s="604"/>
      <c r="C44" s="604"/>
      <c r="D44" s="604"/>
      <c r="E44" s="405">
        <v>0</v>
      </c>
      <c r="F44" s="406">
        <f t="shared" si="2"/>
        <v>0</v>
      </c>
    </row>
    <row r="45" spans="1:15" s="145" customFormat="1">
      <c r="A45" s="146"/>
      <c r="B45" s="146"/>
      <c r="C45" s="146"/>
      <c r="D45" s="146"/>
      <c r="E45" s="146"/>
      <c r="F45" s="401" t="s">
        <v>276</v>
      </c>
    </row>
    <row r="46" spans="1:15" s="145" customFormat="1"/>
    <row r="47" spans="1:15" s="145" customFormat="1">
      <c r="A47" s="447"/>
      <c r="B47" s="447"/>
      <c r="C47" s="447"/>
      <c r="D47" s="447"/>
      <c r="E47" s="447"/>
      <c r="F47" s="447"/>
      <c r="G47" s="447"/>
      <c r="H47" s="447"/>
      <c r="I47" s="447"/>
      <c r="J47" s="447"/>
      <c r="K47" s="447"/>
      <c r="L47" s="447"/>
      <c r="M47" s="447"/>
      <c r="N47" s="447"/>
      <c r="O47" s="447"/>
    </row>
    <row r="48" spans="1:15" s="447" customFormat="1"/>
    <row r="49" spans="1:53" s="448" customFormat="1"/>
    <row r="50" spans="1:53" s="448" customFormat="1"/>
    <row r="51" spans="1:53" s="448" customFormat="1">
      <c r="A51" s="448" t="str">
        <f>A3</f>
        <v>Struktura pokrytí denního maxima zatížení - říjen</v>
      </c>
      <c r="S51" s="448" t="str">
        <f>A18</f>
        <v>Struktura pokrytí denního maxima zatížení - listopad</v>
      </c>
      <c r="AK51" s="448" t="str">
        <f>A33</f>
        <v>Struktura pokrytí denního maxima zatížení - prosinec</v>
      </c>
    </row>
    <row r="52" spans="1:53" s="448" customFormat="1" ht="37.5">
      <c r="A52" s="457" t="s">
        <v>55</v>
      </c>
      <c r="B52" s="457" t="s">
        <v>7</v>
      </c>
      <c r="C52" s="457" t="s">
        <v>20</v>
      </c>
      <c r="D52" s="457" t="s">
        <v>21</v>
      </c>
      <c r="E52" s="457" t="s">
        <v>22</v>
      </c>
      <c r="F52" s="457" t="s">
        <v>43</v>
      </c>
      <c r="G52" s="457" t="s">
        <v>44</v>
      </c>
      <c r="H52" s="457" t="s">
        <v>46</v>
      </c>
      <c r="I52" s="457" t="s">
        <v>45</v>
      </c>
      <c r="J52" s="457" t="s">
        <v>270</v>
      </c>
      <c r="K52" s="457" t="s">
        <v>92</v>
      </c>
      <c r="L52" s="457" t="s">
        <v>429</v>
      </c>
      <c r="M52" s="457" t="s">
        <v>258</v>
      </c>
      <c r="N52" s="457" t="s">
        <v>430</v>
      </c>
      <c r="O52" s="457" t="s">
        <v>269</v>
      </c>
      <c r="S52" s="457" t="s">
        <v>55</v>
      </c>
      <c r="T52" s="457" t="s">
        <v>7</v>
      </c>
      <c r="U52" s="457" t="s">
        <v>20</v>
      </c>
      <c r="V52" s="457" t="s">
        <v>21</v>
      </c>
      <c r="W52" s="457" t="s">
        <v>22</v>
      </c>
      <c r="X52" s="457" t="s">
        <v>43</v>
      </c>
      <c r="Y52" s="457" t="s">
        <v>44</v>
      </c>
      <c r="Z52" s="457" t="s">
        <v>46</v>
      </c>
      <c r="AA52" s="457" t="s">
        <v>45</v>
      </c>
      <c r="AB52" s="457" t="s">
        <v>270</v>
      </c>
      <c r="AC52" s="457" t="s">
        <v>92</v>
      </c>
      <c r="AD52" s="457" t="s">
        <v>429</v>
      </c>
      <c r="AE52" s="457" t="s">
        <v>258</v>
      </c>
      <c r="AF52" s="457" t="s">
        <v>430</v>
      </c>
      <c r="AG52" s="457" t="s">
        <v>269</v>
      </c>
      <c r="AK52" s="457" t="s">
        <v>55</v>
      </c>
      <c r="AL52" s="457" t="s">
        <v>7</v>
      </c>
      <c r="AM52" s="457" t="s">
        <v>20</v>
      </c>
      <c r="AN52" s="457" t="s">
        <v>21</v>
      </c>
      <c r="AO52" s="457" t="s">
        <v>22</v>
      </c>
      <c r="AP52" s="457" t="s">
        <v>43</v>
      </c>
      <c r="AQ52" s="457" t="s">
        <v>44</v>
      </c>
      <c r="AR52" s="457" t="s">
        <v>46</v>
      </c>
      <c r="AS52" s="457" t="s">
        <v>45</v>
      </c>
      <c r="AT52" s="457" t="s">
        <v>270</v>
      </c>
      <c r="AU52" s="457" t="s">
        <v>92</v>
      </c>
      <c r="AV52" s="457" t="s">
        <v>429</v>
      </c>
      <c r="AW52" s="457" t="s">
        <v>258</v>
      </c>
      <c r="AX52" s="457" t="s">
        <v>430</v>
      </c>
      <c r="AY52" s="457" t="s">
        <v>269</v>
      </c>
    </row>
    <row r="53" spans="1:53" s="460" customFormat="1">
      <c r="A53" s="458" t="s">
        <v>304</v>
      </c>
      <c r="B53" s="459" t="s">
        <v>4</v>
      </c>
      <c r="C53" s="459" t="s">
        <v>4</v>
      </c>
      <c r="D53" s="459" t="s">
        <v>4</v>
      </c>
      <c r="E53" s="459" t="s">
        <v>4</v>
      </c>
      <c r="F53" s="459" t="s">
        <v>4</v>
      </c>
      <c r="G53" s="459" t="s">
        <v>4</v>
      </c>
      <c r="H53" s="459" t="s">
        <v>4</v>
      </c>
      <c r="I53" s="459" t="s">
        <v>4</v>
      </c>
      <c r="J53" s="459" t="s">
        <v>4</v>
      </c>
      <c r="K53" s="459" t="s">
        <v>4</v>
      </c>
      <c r="L53" s="459" t="s">
        <v>4</v>
      </c>
      <c r="M53" s="459" t="s">
        <v>4</v>
      </c>
      <c r="N53" s="459" t="s">
        <v>4</v>
      </c>
      <c r="O53" s="459" t="s">
        <v>5</v>
      </c>
      <c r="P53" s="459" t="s">
        <v>271</v>
      </c>
      <c r="Q53" s="459" t="s">
        <v>272</v>
      </c>
      <c r="S53" s="458" t="s">
        <v>304</v>
      </c>
      <c r="T53" s="459" t="s">
        <v>4</v>
      </c>
      <c r="U53" s="459" t="s">
        <v>4</v>
      </c>
      <c r="V53" s="459" t="s">
        <v>4</v>
      </c>
      <c r="W53" s="459" t="s">
        <v>4</v>
      </c>
      <c r="X53" s="459" t="s">
        <v>4</v>
      </c>
      <c r="Y53" s="459" t="s">
        <v>4</v>
      </c>
      <c r="Z53" s="459" t="s">
        <v>4</v>
      </c>
      <c r="AA53" s="459" t="s">
        <v>4</v>
      </c>
      <c r="AB53" s="459" t="s">
        <v>4</v>
      </c>
      <c r="AC53" s="459" t="s">
        <v>4</v>
      </c>
      <c r="AD53" s="459" t="s">
        <v>4</v>
      </c>
      <c r="AE53" s="459" t="s">
        <v>4</v>
      </c>
      <c r="AF53" s="459" t="s">
        <v>4</v>
      </c>
      <c r="AG53" s="459" t="s">
        <v>5</v>
      </c>
      <c r="AH53" s="459" t="s">
        <v>271</v>
      </c>
      <c r="AI53" s="459" t="s">
        <v>272</v>
      </c>
      <c r="AK53" s="458" t="s">
        <v>304</v>
      </c>
      <c r="AL53" s="459" t="s">
        <v>4</v>
      </c>
      <c r="AM53" s="459" t="s">
        <v>4</v>
      </c>
      <c r="AN53" s="459" t="s">
        <v>4</v>
      </c>
      <c r="AO53" s="459" t="s">
        <v>4</v>
      </c>
      <c r="AP53" s="459" t="s">
        <v>4</v>
      </c>
      <c r="AQ53" s="459" t="s">
        <v>4</v>
      </c>
      <c r="AR53" s="459" t="s">
        <v>4</v>
      </c>
      <c r="AS53" s="459" t="s">
        <v>4</v>
      </c>
      <c r="AT53" s="459" t="s">
        <v>4</v>
      </c>
      <c r="AU53" s="459" t="s">
        <v>4</v>
      </c>
      <c r="AV53" s="459" t="s">
        <v>4</v>
      </c>
      <c r="AW53" s="459" t="s">
        <v>4</v>
      </c>
      <c r="AX53" s="459" t="s">
        <v>4</v>
      </c>
      <c r="AY53" s="459" t="s">
        <v>5</v>
      </c>
      <c r="AZ53" s="459" t="s">
        <v>271</v>
      </c>
      <c r="BA53" s="459" t="s">
        <v>272</v>
      </c>
    </row>
    <row r="54" spans="1:53" s="448" customFormat="1">
      <c r="A54" s="461">
        <v>0</v>
      </c>
      <c r="B54" s="462">
        <v>3697.2282988679299</v>
      </c>
      <c r="C54" s="462">
        <v>5334.4112261275404</v>
      </c>
      <c r="D54" s="462">
        <v>77.2091521632221</v>
      </c>
      <c r="E54" s="462">
        <v>379.10597460101098</v>
      </c>
      <c r="F54" s="462">
        <v>182.58272690542</v>
      </c>
      <c r="G54" s="462">
        <v>0</v>
      </c>
      <c r="H54" s="462">
        <v>0</v>
      </c>
      <c r="I54" s="462">
        <v>52.738689933171003</v>
      </c>
      <c r="J54" s="462">
        <v>-2774.9134517642001</v>
      </c>
      <c r="K54" s="462">
        <v>0</v>
      </c>
      <c r="L54" s="462">
        <v>-740.90515505581095</v>
      </c>
      <c r="M54" s="462">
        <v>6948.3626168340897</v>
      </c>
      <c r="N54" s="462">
        <v>6207.45746177828</v>
      </c>
      <c r="O54" s="462">
        <f>M54</f>
        <v>6948.3626168340897</v>
      </c>
      <c r="P54" s="462">
        <f>IF(J54&lt;0,0,J54)</f>
        <v>0</v>
      </c>
      <c r="Q54" s="462">
        <f>IF(J54&lt;0,J54,0)</f>
        <v>-2774.9134517642001</v>
      </c>
      <c r="S54" s="461">
        <v>0</v>
      </c>
      <c r="T54" s="462">
        <v>3704.76662105778</v>
      </c>
      <c r="U54" s="462">
        <v>5971.1369842879903</v>
      </c>
      <c r="V54" s="462">
        <v>80.816561344460695</v>
      </c>
      <c r="W54" s="462">
        <v>447.15498160204299</v>
      </c>
      <c r="X54" s="462">
        <v>214.44307605205501</v>
      </c>
      <c r="Y54" s="462">
        <v>0</v>
      </c>
      <c r="Z54" s="462">
        <v>0</v>
      </c>
      <c r="AA54" s="462">
        <v>44.802937222960601</v>
      </c>
      <c r="AB54" s="462">
        <v>-2027.86980767457</v>
      </c>
      <c r="AC54" s="462">
        <v>0</v>
      </c>
      <c r="AD54" s="462">
        <v>-775.37233974507603</v>
      </c>
      <c r="AE54" s="462">
        <v>8435.2513538927105</v>
      </c>
      <c r="AF54" s="462">
        <v>7659.8790141476402</v>
      </c>
      <c r="AG54" s="462">
        <f>AE54</f>
        <v>8435.2513538927105</v>
      </c>
      <c r="AH54" s="462">
        <f>IF(AB54&lt;0,0,AB54)</f>
        <v>0</v>
      </c>
      <c r="AI54" s="462">
        <f>IF(AB54&lt;0,AB54,0)</f>
        <v>-2027.86980767457</v>
      </c>
      <c r="AK54" s="461">
        <v>0</v>
      </c>
      <c r="AL54" s="462">
        <v>3701.5655284629602</v>
      </c>
      <c r="AM54" s="462">
        <v>5967.7281207303804</v>
      </c>
      <c r="AN54" s="462">
        <v>90.250685141930006</v>
      </c>
      <c r="AO54" s="462">
        <v>440.17190675130701</v>
      </c>
      <c r="AP54" s="462">
        <v>256.07873351587301</v>
      </c>
      <c r="AQ54" s="462">
        <v>0</v>
      </c>
      <c r="AR54" s="462">
        <v>0</v>
      </c>
      <c r="AS54" s="462">
        <v>9.2699160110027208</v>
      </c>
      <c r="AT54" s="462">
        <v>-2203.5182727102401</v>
      </c>
      <c r="AU54" s="462">
        <v>-44.9160713877543</v>
      </c>
      <c r="AV54" s="462">
        <v>-813.86353409102196</v>
      </c>
      <c r="AW54" s="462">
        <v>8216.6305465154692</v>
      </c>
      <c r="AX54" s="462">
        <v>7402.7670124244496</v>
      </c>
      <c r="AY54" s="462">
        <f>AW54</f>
        <v>8216.6305465154692</v>
      </c>
      <c r="AZ54" s="462">
        <f>IF(AT54&lt;0,0,AT54)</f>
        <v>0</v>
      </c>
      <c r="BA54" s="462">
        <f>IF(AT54&lt;0,AT54,0)</f>
        <v>-2203.5182727102401</v>
      </c>
    </row>
    <row r="55" spans="1:53" s="448" customFormat="1">
      <c r="A55" s="461">
        <v>1.0416666666666666E-2</v>
      </c>
      <c r="B55" s="462">
        <v>3698.1358515903999</v>
      </c>
      <c r="C55" s="462">
        <v>5337.7270021165004</v>
      </c>
      <c r="D55" s="462">
        <v>77.363102640753695</v>
      </c>
      <c r="E55" s="462">
        <v>385.79887052964699</v>
      </c>
      <c r="F55" s="462">
        <v>186.66429545212799</v>
      </c>
      <c r="G55" s="462">
        <v>0</v>
      </c>
      <c r="H55" s="462">
        <v>0</v>
      </c>
      <c r="I55" s="462">
        <v>49.302735211510402</v>
      </c>
      <c r="J55" s="462">
        <v>-2843.7336150148799</v>
      </c>
      <c r="K55" s="462">
        <v>0</v>
      </c>
      <c r="L55" s="462">
        <v>-741.66176371690005</v>
      </c>
      <c r="M55" s="462">
        <v>6891.2582425260698</v>
      </c>
      <c r="N55" s="462">
        <v>6149.5964788091696</v>
      </c>
      <c r="O55" s="462">
        <f t="shared" ref="O55:O118" si="3">M55</f>
        <v>6891.2582425260698</v>
      </c>
      <c r="P55" s="462">
        <f t="shared" ref="P55:P118" si="4">IF(J55&lt;0,0,J55)</f>
        <v>0</v>
      </c>
      <c r="Q55" s="462">
        <f t="shared" ref="Q55:Q118" si="5">IF(J55&lt;0,J55,0)</f>
        <v>-2843.7336150148799</v>
      </c>
      <c r="S55" s="461">
        <v>1.0416666666666666E-2</v>
      </c>
      <c r="T55" s="462">
        <v>3704.1329489166101</v>
      </c>
      <c r="U55" s="462">
        <v>5950.8195411083298</v>
      </c>
      <c r="V55" s="462">
        <v>80.515080982533306</v>
      </c>
      <c r="W55" s="462">
        <v>448.69528778261599</v>
      </c>
      <c r="X55" s="462">
        <v>211.57558197091299</v>
      </c>
      <c r="Y55" s="462">
        <v>0</v>
      </c>
      <c r="Z55" s="462">
        <v>0</v>
      </c>
      <c r="AA55" s="462">
        <v>41.860979840351199</v>
      </c>
      <c r="AB55" s="462">
        <v>-2057.0434485742499</v>
      </c>
      <c r="AC55" s="462">
        <v>0</v>
      </c>
      <c r="AD55" s="462">
        <v>-773.47719415341601</v>
      </c>
      <c r="AE55" s="462">
        <v>8380.5559720270903</v>
      </c>
      <c r="AF55" s="462">
        <v>7607.0787778736803</v>
      </c>
      <c r="AG55" s="462">
        <f t="shared" ref="AG55:AG118" si="6">AE55</f>
        <v>8380.5559720270903</v>
      </c>
      <c r="AH55" s="462">
        <f t="shared" ref="AH55:AH118" si="7">IF(AB55&lt;0,0,AB55)</f>
        <v>0</v>
      </c>
      <c r="AI55" s="462">
        <f t="shared" ref="AI55:AI118" si="8">IF(AB55&lt;0,AB55,0)</f>
        <v>-2057.0434485742499</v>
      </c>
      <c r="AK55" s="461">
        <v>1.0416666666666666E-2</v>
      </c>
      <c r="AL55" s="462">
        <v>3703.0461380203701</v>
      </c>
      <c r="AM55" s="462">
        <v>5983.8579243056201</v>
      </c>
      <c r="AN55" s="462">
        <v>92.412578807535695</v>
      </c>
      <c r="AO55" s="462">
        <v>438.55860475515601</v>
      </c>
      <c r="AP55" s="462">
        <v>261.16489201656401</v>
      </c>
      <c r="AQ55" s="462">
        <v>0</v>
      </c>
      <c r="AR55" s="462">
        <v>0</v>
      </c>
      <c r="AS55" s="462">
        <v>9.0016981979874195</v>
      </c>
      <c r="AT55" s="462">
        <v>-2241.31838549126</v>
      </c>
      <c r="AU55" s="462">
        <v>-51.840925879422699</v>
      </c>
      <c r="AV55" s="462">
        <v>-815.50188560882498</v>
      </c>
      <c r="AW55" s="462">
        <v>8194.8825247325494</v>
      </c>
      <c r="AX55" s="462">
        <v>7379.3806391237304</v>
      </c>
      <c r="AY55" s="462">
        <f t="shared" ref="AY55:AY118" si="9">AW55</f>
        <v>8194.8825247325494</v>
      </c>
      <c r="AZ55" s="462">
        <f t="shared" ref="AZ55:AZ118" si="10">IF(AT55&lt;0,0,AT55)</f>
        <v>0</v>
      </c>
      <c r="BA55" s="462">
        <f t="shared" ref="BA55:BA118" si="11">IF(AT55&lt;0,AT55,0)</f>
        <v>-2241.31838549126</v>
      </c>
    </row>
    <row r="56" spans="1:53" s="448" customFormat="1">
      <c r="A56" s="461">
        <v>2.0833333333333332E-2</v>
      </c>
      <c r="B56" s="462">
        <v>3698.5629016831099</v>
      </c>
      <c r="C56" s="462">
        <v>5335.9322703975204</v>
      </c>
      <c r="D56" s="462">
        <v>77.389877125314101</v>
      </c>
      <c r="E56" s="462">
        <v>385.39672317931797</v>
      </c>
      <c r="F56" s="462">
        <v>187.88879684148401</v>
      </c>
      <c r="G56" s="462">
        <v>0</v>
      </c>
      <c r="H56" s="462">
        <v>0</v>
      </c>
      <c r="I56" s="462">
        <v>48.531963797698701</v>
      </c>
      <c r="J56" s="462">
        <v>-2814.1705384996499</v>
      </c>
      <c r="K56" s="462">
        <v>0</v>
      </c>
      <c r="L56" s="462">
        <v>-741.49227503722295</v>
      </c>
      <c r="M56" s="462">
        <v>6919.5319945248002</v>
      </c>
      <c r="N56" s="462">
        <v>6178.0397194875704</v>
      </c>
      <c r="O56" s="462">
        <f t="shared" si="3"/>
        <v>6919.5319945248002</v>
      </c>
      <c r="P56" s="462">
        <f t="shared" si="4"/>
        <v>0</v>
      </c>
      <c r="Q56" s="462">
        <f t="shared" si="5"/>
        <v>-2814.1705384996499</v>
      </c>
      <c r="S56" s="461">
        <v>2.0833333333333332E-2</v>
      </c>
      <c r="T56" s="462">
        <v>3703.5326433680302</v>
      </c>
      <c r="U56" s="462">
        <v>5846.3237480355801</v>
      </c>
      <c r="V56" s="462">
        <v>80.414589402716999</v>
      </c>
      <c r="W56" s="462">
        <v>444.16121368594298</v>
      </c>
      <c r="X56" s="462">
        <v>211.553484283654</v>
      </c>
      <c r="Y56" s="462">
        <v>0</v>
      </c>
      <c r="Z56" s="462">
        <v>0</v>
      </c>
      <c r="AA56" s="462">
        <v>35.258260299574303</v>
      </c>
      <c r="AB56" s="462">
        <v>-1695.6863472606201</v>
      </c>
      <c r="AC56" s="462">
        <v>0</v>
      </c>
      <c r="AD56" s="462">
        <v>-763.45606495802701</v>
      </c>
      <c r="AE56" s="462">
        <v>8625.5575918148807</v>
      </c>
      <c r="AF56" s="462">
        <v>7862.1015268568599</v>
      </c>
      <c r="AG56" s="462">
        <f t="shared" si="6"/>
        <v>8625.5575918148807</v>
      </c>
      <c r="AH56" s="462">
        <f t="shared" si="7"/>
        <v>0</v>
      </c>
      <c r="AI56" s="462">
        <f t="shared" si="8"/>
        <v>-1695.6863472606201</v>
      </c>
      <c r="AK56" s="461">
        <v>2.0833333333333332E-2</v>
      </c>
      <c r="AL56" s="462">
        <v>3703.01941856447</v>
      </c>
      <c r="AM56" s="462">
        <v>5937.1028172005599</v>
      </c>
      <c r="AN56" s="462">
        <v>92.419271874016999</v>
      </c>
      <c r="AO56" s="462">
        <v>438.49012028400102</v>
      </c>
      <c r="AP56" s="462">
        <v>260.630998402545</v>
      </c>
      <c r="AQ56" s="462">
        <v>0</v>
      </c>
      <c r="AR56" s="462">
        <v>0</v>
      </c>
      <c r="AS56" s="462">
        <v>9.4998166949596907</v>
      </c>
      <c r="AT56" s="462">
        <v>-2174.0264133532901</v>
      </c>
      <c r="AU56" s="462">
        <v>-51.545657416668803</v>
      </c>
      <c r="AV56" s="462">
        <v>-810.94431464107902</v>
      </c>
      <c r="AW56" s="462">
        <v>8215.59037225059</v>
      </c>
      <c r="AX56" s="462">
        <v>7404.6460576095096</v>
      </c>
      <c r="AY56" s="462">
        <f t="shared" si="9"/>
        <v>8215.59037225059</v>
      </c>
      <c r="AZ56" s="462">
        <f t="shared" si="10"/>
        <v>0</v>
      </c>
      <c r="BA56" s="462">
        <f t="shared" si="11"/>
        <v>-2174.0264133532901</v>
      </c>
    </row>
    <row r="57" spans="1:53" s="448" customFormat="1">
      <c r="A57" s="461">
        <v>3.125E-2</v>
      </c>
      <c r="B57" s="462">
        <v>3699.9175267988298</v>
      </c>
      <c r="C57" s="462">
        <v>5319.0570860942998</v>
      </c>
      <c r="D57" s="462">
        <v>77.416649567190206</v>
      </c>
      <c r="E57" s="462">
        <v>384.96214572210403</v>
      </c>
      <c r="F57" s="462">
        <v>187.17499951233199</v>
      </c>
      <c r="G57" s="462">
        <v>0</v>
      </c>
      <c r="H57" s="462">
        <v>0</v>
      </c>
      <c r="I57" s="462">
        <v>47.076738358290299</v>
      </c>
      <c r="J57" s="462">
        <v>-2646.4702269323602</v>
      </c>
      <c r="K57" s="462">
        <v>-108.175111880977</v>
      </c>
      <c r="L57" s="462">
        <v>-739.91442209746106</v>
      </c>
      <c r="M57" s="462">
        <v>6960.9598072397102</v>
      </c>
      <c r="N57" s="462">
        <v>6221.0453851422499</v>
      </c>
      <c r="O57" s="462">
        <f t="shared" si="3"/>
        <v>6960.9598072397102</v>
      </c>
      <c r="P57" s="462">
        <f t="shared" si="4"/>
        <v>0</v>
      </c>
      <c r="Q57" s="462">
        <f t="shared" si="5"/>
        <v>-2646.4702269323602</v>
      </c>
      <c r="S57" s="461">
        <v>3.125E-2</v>
      </c>
      <c r="T57" s="462">
        <v>3703.09241278534</v>
      </c>
      <c r="U57" s="462">
        <v>5832.0208561256804</v>
      </c>
      <c r="V57" s="462">
        <v>80.427988791160203</v>
      </c>
      <c r="W57" s="462">
        <v>450.16830208668199</v>
      </c>
      <c r="X57" s="462">
        <v>211.53141987103299</v>
      </c>
      <c r="Y57" s="462">
        <v>0</v>
      </c>
      <c r="Z57" s="462">
        <v>0</v>
      </c>
      <c r="AA57" s="462">
        <v>31.1167962670614</v>
      </c>
      <c r="AB57" s="462">
        <v>-1550.69244131193</v>
      </c>
      <c r="AC57" s="462">
        <v>0</v>
      </c>
      <c r="AD57" s="462">
        <v>-762.37538499402206</v>
      </c>
      <c r="AE57" s="462">
        <v>8757.6653346150306</v>
      </c>
      <c r="AF57" s="462">
        <v>7995.2899496210002</v>
      </c>
      <c r="AG57" s="462">
        <f t="shared" si="6"/>
        <v>8757.6653346150306</v>
      </c>
      <c r="AH57" s="462">
        <f t="shared" si="7"/>
        <v>0</v>
      </c>
      <c r="AI57" s="462">
        <f t="shared" si="8"/>
        <v>-1550.69244131193</v>
      </c>
      <c r="AK57" s="461">
        <v>3.125E-2</v>
      </c>
      <c r="AL57" s="462">
        <v>3703.1261335638501</v>
      </c>
      <c r="AM57" s="462">
        <v>5917.9982270113396</v>
      </c>
      <c r="AN57" s="462">
        <v>91.509001045053495</v>
      </c>
      <c r="AO57" s="462">
        <v>440.84817468416003</v>
      </c>
      <c r="AP57" s="462">
        <v>250.22734287504201</v>
      </c>
      <c r="AQ57" s="462">
        <v>0</v>
      </c>
      <c r="AR57" s="462">
        <v>0</v>
      </c>
      <c r="AS57" s="462">
        <v>9.1284164074358998</v>
      </c>
      <c r="AT57" s="462">
        <v>-2062.08133183572</v>
      </c>
      <c r="AU57" s="462">
        <v>-51.624983360219197</v>
      </c>
      <c r="AV57" s="462">
        <v>-809.11207563120695</v>
      </c>
      <c r="AW57" s="462">
        <v>8299.1309803909498</v>
      </c>
      <c r="AX57" s="462">
        <v>7490.0189047597396</v>
      </c>
      <c r="AY57" s="462">
        <f t="shared" si="9"/>
        <v>8299.1309803909498</v>
      </c>
      <c r="AZ57" s="462">
        <f t="shared" si="10"/>
        <v>0</v>
      </c>
      <c r="BA57" s="462">
        <f t="shared" si="11"/>
        <v>-2062.08133183572</v>
      </c>
    </row>
    <row r="58" spans="1:53" s="448" customFormat="1">
      <c r="A58" s="461">
        <v>4.1666666666666699E-2</v>
      </c>
      <c r="B58" s="462">
        <v>3699.6906345453199</v>
      </c>
      <c r="C58" s="462">
        <v>5393.5137141675696</v>
      </c>
      <c r="D58" s="462">
        <v>77.403262835581103</v>
      </c>
      <c r="E58" s="462">
        <v>388.29536672716</v>
      </c>
      <c r="F58" s="462">
        <v>151.448691071658</v>
      </c>
      <c r="G58" s="462">
        <v>0</v>
      </c>
      <c r="H58" s="462">
        <v>0</v>
      </c>
      <c r="I58" s="462">
        <v>48.893331517127102</v>
      </c>
      <c r="J58" s="462">
        <v>-2389.8035203838399</v>
      </c>
      <c r="K58" s="462">
        <v>-415.29757568176399</v>
      </c>
      <c r="L58" s="462">
        <v>-746.92224320341802</v>
      </c>
      <c r="M58" s="462">
        <v>6954.1439047988197</v>
      </c>
      <c r="N58" s="462">
        <v>6207.2216615954003</v>
      </c>
      <c r="O58" s="462">
        <f t="shared" si="3"/>
        <v>6954.1439047988197</v>
      </c>
      <c r="P58" s="462">
        <f t="shared" si="4"/>
        <v>0</v>
      </c>
      <c r="Q58" s="462">
        <f t="shared" si="5"/>
        <v>-2389.8035203838399</v>
      </c>
      <c r="S58" s="461">
        <v>4.1666666666666699E-2</v>
      </c>
      <c r="T58" s="462">
        <v>3702.0118334860999</v>
      </c>
      <c r="U58" s="462">
        <v>5849.8560535356901</v>
      </c>
      <c r="V58" s="462">
        <v>80.488285272453197</v>
      </c>
      <c r="W58" s="462">
        <v>449.115111129247</v>
      </c>
      <c r="X58" s="462">
        <v>207.15913351462399</v>
      </c>
      <c r="Y58" s="462">
        <v>0</v>
      </c>
      <c r="Z58" s="462">
        <v>0</v>
      </c>
      <c r="AA58" s="462">
        <v>28.901023426480599</v>
      </c>
      <c r="AB58" s="462">
        <v>-1507.5323779128801</v>
      </c>
      <c r="AC58" s="462">
        <v>0</v>
      </c>
      <c r="AD58" s="462">
        <v>-763.85364757811305</v>
      </c>
      <c r="AE58" s="462">
        <v>8809.9990624517104</v>
      </c>
      <c r="AF58" s="462">
        <v>8046.1454148736002</v>
      </c>
      <c r="AG58" s="462">
        <f t="shared" si="6"/>
        <v>8809.9990624517104</v>
      </c>
      <c r="AH58" s="462">
        <f t="shared" si="7"/>
        <v>0</v>
      </c>
      <c r="AI58" s="462">
        <f t="shared" si="8"/>
        <v>-1507.5323779128801</v>
      </c>
      <c r="AK58" s="461">
        <v>4.1666666666666699E-2</v>
      </c>
      <c r="AL58" s="462">
        <v>3702.1857747967501</v>
      </c>
      <c r="AM58" s="462">
        <v>5904.7541804368402</v>
      </c>
      <c r="AN58" s="462">
        <v>90.424707423685803</v>
      </c>
      <c r="AO58" s="462">
        <v>440.69302683831597</v>
      </c>
      <c r="AP58" s="462">
        <v>188.42240071401901</v>
      </c>
      <c r="AQ58" s="462">
        <v>0</v>
      </c>
      <c r="AR58" s="462">
        <v>0</v>
      </c>
      <c r="AS58" s="462">
        <v>9.8564933796920098</v>
      </c>
      <c r="AT58" s="462">
        <v>-1625.78804649414</v>
      </c>
      <c r="AU58" s="462">
        <v>-381.44607200065002</v>
      </c>
      <c r="AV58" s="462">
        <v>-807.24057836728002</v>
      </c>
      <c r="AW58" s="462">
        <v>8329.1024650945201</v>
      </c>
      <c r="AX58" s="462">
        <v>7521.8618867272398</v>
      </c>
      <c r="AY58" s="462">
        <f t="shared" si="9"/>
        <v>8329.1024650945201</v>
      </c>
      <c r="AZ58" s="462">
        <f t="shared" si="10"/>
        <v>0</v>
      </c>
      <c r="BA58" s="462">
        <f t="shared" si="11"/>
        <v>-1625.78804649414</v>
      </c>
    </row>
    <row r="59" spans="1:53" s="448" customFormat="1">
      <c r="A59" s="461">
        <v>5.2083333333333301E-2</v>
      </c>
      <c r="B59" s="462">
        <v>3700.56483848896</v>
      </c>
      <c r="C59" s="462">
        <v>5331.0213658899102</v>
      </c>
      <c r="D59" s="462">
        <v>77.276087353281</v>
      </c>
      <c r="E59" s="462">
        <v>386.68426711895597</v>
      </c>
      <c r="F59" s="462">
        <v>144.09231586112099</v>
      </c>
      <c r="G59" s="462">
        <v>0</v>
      </c>
      <c r="H59" s="462">
        <v>0</v>
      </c>
      <c r="I59" s="462">
        <v>47.1750532193075</v>
      </c>
      <c r="J59" s="462">
        <v>-2324.7238672303001</v>
      </c>
      <c r="K59" s="462">
        <v>-416.262172595214</v>
      </c>
      <c r="L59" s="462">
        <v>-740.84855159045401</v>
      </c>
      <c r="M59" s="462">
        <v>6945.8278881060296</v>
      </c>
      <c r="N59" s="462">
        <v>6204.9793365155701</v>
      </c>
      <c r="O59" s="462">
        <f t="shared" si="3"/>
        <v>6945.8278881060296</v>
      </c>
      <c r="P59" s="462">
        <f t="shared" si="4"/>
        <v>0</v>
      </c>
      <c r="Q59" s="462">
        <f t="shared" si="5"/>
        <v>-2324.7238672303001</v>
      </c>
      <c r="S59" s="461">
        <v>5.2083333333333301E-2</v>
      </c>
      <c r="T59" s="462">
        <v>3703.2724849087199</v>
      </c>
      <c r="U59" s="462">
        <v>5854.8531984310002</v>
      </c>
      <c r="V59" s="462">
        <v>80.414589402716999</v>
      </c>
      <c r="W59" s="462">
        <v>448.89148378285302</v>
      </c>
      <c r="X59" s="462">
        <v>206.519265548611</v>
      </c>
      <c r="Y59" s="462">
        <v>0</v>
      </c>
      <c r="Z59" s="462">
        <v>0</v>
      </c>
      <c r="AA59" s="462">
        <v>29.7442226311403</v>
      </c>
      <c r="AB59" s="462">
        <v>-1514.8222224271301</v>
      </c>
      <c r="AC59" s="462">
        <v>0</v>
      </c>
      <c r="AD59" s="462">
        <v>-764.37484413090897</v>
      </c>
      <c r="AE59" s="462">
        <v>8808.8730222779104</v>
      </c>
      <c r="AF59" s="462">
        <v>8044.4981781469996</v>
      </c>
      <c r="AG59" s="462">
        <f t="shared" si="6"/>
        <v>8808.8730222779104</v>
      </c>
      <c r="AH59" s="462">
        <f t="shared" si="7"/>
        <v>0</v>
      </c>
      <c r="AI59" s="462">
        <f t="shared" si="8"/>
        <v>-1514.8222224271301</v>
      </c>
      <c r="AK59" s="461">
        <v>5.2083333333333301E-2</v>
      </c>
      <c r="AL59" s="462">
        <v>3700.8052207277801</v>
      </c>
      <c r="AM59" s="462">
        <v>5959.8284685060398</v>
      </c>
      <c r="AN59" s="462">
        <v>92.486203049478604</v>
      </c>
      <c r="AO59" s="462">
        <v>442.10968372947298</v>
      </c>
      <c r="AP59" s="462">
        <v>186.0807620754</v>
      </c>
      <c r="AQ59" s="462">
        <v>0</v>
      </c>
      <c r="AR59" s="462">
        <v>0</v>
      </c>
      <c r="AS59" s="462">
        <v>11.365054409691799</v>
      </c>
      <c r="AT59" s="462">
        <v>-1395.0499091316799</v>
      </c>
      <c r="AU59" s="462">
        <v>-682.35640908815105</v>
      </c>
      <c r="AV59" s="462">
        <v>-812.63568050452</v>
      </c>
      <c r="AW59" s="462">
        <v>8315.2690742780305</v>
      </c>
      <c r="AX59" s="462">
        <v>7502.6333937735099</v>
      </c>
      <c r="AY59" s="462">
        <f t="shared" si="9"/>
        <v>8315.2690742780305</v>
      </c>
      <c r="AZ59" s="462">
        <f t="shared" si="10"/>
        <v>0</v>
      </c>
      <c r="BA59" s="462">
        <f t="shared" si="11"/>
        <v>-1395.0499091316799</v>
      </c>
    </row>
    <row r="60" spans="1:53" s="448" customFormat="1">
      <c r="A60" s="461">
        <v>6.25E-2</v>
      </c>
      <c r="B60" s="462">
        <v>3700.0443401327302</v>
      </c>
      <c r="C60" s="462">
        <v>5312.0670903705504</v>
      </c>
      <c r="D60" s="462">
        <v>77.336327645522204</v>
      </c>
      <c r="E60" s="462">
        <v>385.32367524985898</v>
      </c>
      <c r="F60" s="462">
        <v>144.057658044607</v>
      </c>
      <c r="G60" s="462">
        <v>0</v>
      </c>
      <c r="H60" s="462">
        <v>0</v>
      </c>
      <c r="I60" s="462">
        <v>47.345607643778003</v>
      </c>
      <c r="J60" s="462">
        <v>-2359.2835171301099</v>
      </c>
      <c r="K60" s="462">
        <v>-415.77317618763698</v>
      </c>
      <c r="L60" s="462">
        <v>-738.93774399140398</v>
      </c>
      <c r="M60" s="462">
        <v>6891.11800576931</v>
      </c>
      <c r="N60" s="462">
        <v>6152.1802617779003</v>
      </c>
      <c r="O60" s="462">
        <f t="shared" si="3"/>
        <v>6891.11800576931</v>
      </c>
      <c r="P60" s="462">
        <f t="shared" si="4"/>
        <v>0</v>
      </c>
      <c r="Q60" s="462">
        <f t="shared" si="5"/>
        <v>-2359.2835171301099</v>
      </c>
      <c r="S60" s="461">
        <v>6.25E-2</v>
      </c>
      <c r="T60" s="462">
        <v>3702.5454547025001</v>
      </c>
      <c r="U60" s="462">
        <v>5831.8698958869099</v>
      </c>
      <c r="V60" s="462">
        <v>80.494983177704398</v>
      </c>
      <c r="W60" s="462">
        <v>449.366958730813</v>
      </c>
      <c r="X60" s="462">
        <v>206.49496286199101</v>
      </c>
      <c r="Y60" s="462">
        <v>0</v>
      </c>
      <c r="Z60" s="462">
        <v>0</v>
      </c>
      <c r="AA60" s="462">
        <v>29.016899647553</v>
      </c>
      <c r="AB60" s="462">
        <v>-1578.30469197715</v>
      </c>
      <c r="AC60" s="462">
        <v>0</v>
      </c>
      <c r="AD60" s="462">
        <v>-762.22649480345501</v>
      </c>
      <c r="AE60" s="462">
        <v>8721.4844630303105</v>
      </c>
      <c r="AF60" s="462">
        <v>7959.2579682268597</v>
      </c>
      <c r="AG60" s="462">
        <f t="shared" si="6"/>
        <v>8721.4844630303105</v>
      </c>
      <c r="AH60" s="462">
        <f t="shared" si="7"/>
        <v>0</v>
      </c>
      <c r="AI60" s="462">
        <f t="shared" si="8"/>
        <v>-1578.30469197715</v>
      </c>
      <c r="AK60" s="461">
        <v>6.25E-2</v>
      </c>
      <c r="AL60" s="462">
        <v>3700.9319305424301</v>
      </c>
      <c r="AM60" s="462">
        <v>5975.3508682811298</v>
      </c>
      <c r="AN60" s="462">
        <v>92.533055536144403</v>
      </c>
      <c r="AO60" s="462">
        <v>440.42610863107097</v>
      </c>
      <c r="AP60" s="462">
        <v>186.022807730843</v>
      </c>
      <c r="AQ60" s="462">
        <v>0</v>
      </c>
      <c r="AR60" s="462">
        <v>0</v>
      </c>
      <c r="AS60" s="462">
        <v>12.600087417383699</v>
      </c>
      <c r="AT60" s="462">
        <v>-1169.57230245446</v>
      </c>
      <c r="AU60" s="462">
        <v>-965.10742222813201</v>
      </c>
      <c r="AV60" s="462">
        <v>-814.07859362984505</v>
      </c>
      <c r="AW60" s="462">
        <v>8273.1851334564108</v>
      </c>
      <c r="AX60" s="462">
        <v>7459.10653982657</v>
      </c>
      <c r="AY60" s="462">
        <f t="shared" si="9"/>
        <v>8273.1851334564108</v>
      </c>
      <c r="AZ60" s="462">
        <f t="shared" si="10"/>
        <v>0</v>
      </c>
      <c r="BA60" s="462">
        <f t="shared" si="11"/>
        <v>-1169.57230245446</v>
      </c>
    </row>
    <row r="61" spans="1:53" s="448" customFormat="1">
      <c r="A61" s="461">
        <v>7.2916666666666699E-2</v>
      </c>
      <c r="B61" s="462">
        <v>3699.8508129496099</v>
      </c>
      <c r="C61" s="462">
        <v>5308.1645801867198</v>
      </c>
      <c r="D61" s="462">
        <v>77.369795495887203</v>
      </c>
      <c r="E61" s="462">
        <v>384.40798086598198</v>
      </c>
      <c r="F61" s="462">
        <v>141.06926130647901</v>
      </c>
      <c r="G61" s="462">
        <v>0</v>
      </c>
      <c r="H61" s="462">
        <v>0</v>
      </c>
      <c r="I61" s="462">
        <v>46.269261747254198</v>
      </c>
      <c r="J61" s="462">
        <v>-2393.1348304870298</v>
      </c>
      <c r="K61" s="462">
        <v>-415.56552233519199</v>
      </c>
      <c r="L61" s="462">
        <v>-738.46559188349102</v>
      </c>
      <c r="M61" s="462">
        <v>6848.4313397297101</v>
      </c>
      <c r="N61" s="462">
        <v>6109.9657478462204</v>
      </c>
      <c r="O61" s="462">
        <f t="shared" si="3"/>
        <v>6848.4313397297101</v>
      </c>
      <c r="P61" s="462">
        <f t="shared" si="4"/>
        <v>0</v>
      </c>
      <c r="Q61" s="462">
        <f t="shared" si="5"/>
        <v>-2393.1348304870298</v>
      </c>
      <c r="S61" s="461">
        <v>7.2916666666666699E-2</v>
      </c>
      <c r="T61" s="462">
        <v>3703.2991423572598</v>
      </c>
      <c r="U61" s="462">
        <v>5778.11889481655</v>
      </c>
      <c r="V61" s="462">
        <v>80.401190525408097</v>
      </c>
      <c r="W61" s="462">
        <v>447.23390086305801</v>
      </c>
      <c r="X61" s="462">
        <v>206.43804437496101</v>
      </c>
      <c r="Y61" s="462">
        <v>0</v>
      </c>
      <c r="Z61" s="462">
        <v>0</v>
      </c>
      <c r="AA61" s="462">
        <v>28.578489747475899</v>
      </c>
      <c r="AB61" s="462">
        <v>-1286.2131631918501</v>
      </c>
      <c r="AC61" s="462">
        <v>0</v>
      </c>
      <c r="AD61" s="462">
        <v>-757.17233551432196</v>
      </c>
      <c r="AE61" s="462">
        <v>8957.8564994928602</v>
      </c>
      <c r="AF61" s="462">
        <v>8200.6841639785398</v>
      </c>
      <c r="AG61" s="462">
        <f t="shared" si="6"/>
        <v>8957.8564994928602</v>
      </c>
      <c r="AH61" s="462">
        <f t="shared" si="7"/>
        <v>0</v>
      </c>
      <c r="AI61" s="462">
        <f t="shared" si="8"/>
        <v>-1286.2131631918501</v>
      </c>
      <c r="AK61" s="461">
        <v>7.2916666666666699E-2</v>
      </c>
      <c r="AL61" s="462">
        <v>3703.3462393559998</v>
      </c>
      <c r="AM61" s="462">
        <v>5966.9626492854104</v>
      </c>
      <c r="AN61" s="462">
        <v>92.405886251702597</v>
      </c>
      <c r="AO61" s="462">
        <v>441.75827496540001</v>
      </c>
      <c r="AP61" s="462">
        <v>185.99043114997599</v>
      </c>
      <c r="AQ61" s="462">
        <v>0</v>
      </c>
      <c r="AR61" s="462">
        <v>0</v>
      </c>
      <c r="AS61" s="462">
        <v>14.774230386907499</v>
      </c>
      <c r="AT61" s="462">
        <v>-1138.6553994919</v>
      </c>
      <c r="AU61" s="462">
        <v>-989.208557372531</v>
      </c>
      <c r="AV61" s="462">
        <v>-813.49129492096097</v>
      </c>
      <c r="AW61" s="462">
        <v>8277.3737545309596</v>
      </c>
      <c r="AX61" s="462">
        <v>7463.8824596100003</v>
      </c>
      <c r="AY61" s="462">
        <f t="shared" si="9"/>
        <v>8277.3737545309596</v>
      </c>
      <c r="AZ61" s="462">
        <f t="shared" si="10"/>
        <v>0</v>
      </c>
      <c r="BA61" s="462">
        <f t="shared" si="11"/>
        <v>-1138.6553994919</v>
      </c>
    </row>
    <row r="62" spans="1:53" s="448" customFormat="1">
      <c r="A62" s="461">
        <v>8.3333333333333301E-2</v>
      </c>
      <c r="B62" s="462">
        <v>3699.9442123385202</v>
      </c>
      <c r="C62" s="462">
        <v>5400.9686783012703</v>
      </c>
      <c r="D62" s="462">
        <v>77.3898755933009</v>
      </c>
      <c r="E62" s="462">
        <v>384.50076372253602</v>
      </c>
      <c r="F62" s="462">
        <v>105.1125247057</v>
      </c>
      <c r="G62" s="462">
        <v>0</v>
      </c>
      <c r="H62" s="462">
        <v>0</v>
      </c>
      <c r="I62" s="462">
        <v>47.638909923664002</v>
      </c>
      <c r="J62" s="462">
        <v>-2393.9586512955002</v>
      </c>
      <c r="K62" s="462">
        <v>-519.85546676886895</v>
      </c>
      <c r="L62" s="462">
        <v>-747.03938854722799</v>
      </c>
      <c r="M62" s="462">
        <v>6801.7408465206199</v>
      </c>
      <c r="N62" s="462">
        <v>6054.7014579733996</v>
      </c>
      <c r="O62" s="462">
        <f t="shared" si="3"/>
        <v>6801.7408465206199</v>
      </c>
      <c r="P62" s="462">
        <f t="shared" si="4"/>
        <v>0</v>
      </c>
      <c r="Q62" s="462">
        <f t="shared" si="5"/>
        <v>-2393.9586512955002</v>
      </c>
      <c r="S62" s="461">
        <v>8.3333333333333301E-2</v>
      </c>
      <c r="T62" s="462">
        <v>3703.3925329909698</v>
      </c>
      <c r="U62" s="462">
        <v>5851.4026083644903</v>
      </c>
      <c r="V62" s="462">
        <v>80.427987768891398</v>
      </c>
      <c r="W62" s="462">
        <v>448.10366016187498</v>
      </c>
      <c r="X62" s="462">
        <v>206.36716939549601</v>
      </c>
      <c r="Y62" s="462">
        <v>0</v>
      </c>
      <c r="Z62" s="462">
        <v>0</v>
      </c>
      <c r="AA62" s="462">
        <v>28.355111022291599</v>
      </c>
      <c r="AB62" s="462">
        <v>-1317.2755785696299</v>
      </c>
      <c r="AC62" s="462">
        <v>0</v>
      </c>
      <c r="AD62" s="462">
        <v>-764.00304736544399</v>
      </c>
      <c r="AE62" s="462">
        <v>9000.7734911343796</v>
      </c>
      <c r="AF62" s="462">
        <v>8236.7704437689408</v>
      </c>
      <c r="AG62" s="462">
        <f t="shared" si="6"/>
        <v>9000.7734911343796</v>
      </c>
      <c r="AH62" s="462">
        <f t="shared" si="7"/>
        <v>0</v>
      </c>
      <c r="AI62" s="462">
        <f t="shared" si="8"/>
        <v>-1317.2755785696299</v>
      </c>
      <c r="AK62" s="461">
        <v>8.3333333333333301E-2</v>
      </c>
      <c r="AL62" s="462">
        <v>3702.4191996107902</v>
      </c>
      <c r="AM62" s="462">
        <v>6006.9119152541998</v>
      </c>
      <c r="AN62" s="462">
        <v>92.452737206423706</v>
      </c>
      <c r="AO62" s="462">
        <v>442.47566360348799</v>
      </c>
      <c r="AP62" s="462">
        <v>182.24618174244901</v>
      </c>
      <c r="AQ62" s="462">
        <v>0</v>
      </c>
      <c r="AR62" s="462">
        <v>0</v>
      </c>
      <c r="AS62" s="462">
        <v>18.909656622324501</v>
      </c>
      <c r="AT62" s="462">
        <v>-1228.27636582228</v>
      </c>
      <c r="AU62" s="462">
        <v>-985.18132649518805</v>
      </c>
      <c r="AV62" s="462">
        <v>-817.38914499629198</v>
      </c>
      <c r="AW62" s="462">
        <v>8231.9576617222101</v>
      </c>
      <c r="AX62" s="462">
        <v>7414.5685167259198</v>
      </c>
      <c r="AY62" s="462">
        <f t="shared" si="9"/>
        <v>8231.9576617222101</v>
      </c>
      <c r="AZ62" s="462">
        <f t="shared" si="10"/>
        <v>0</v>
      </c>
      <c r="BA62" s="462">
        <f t="shared" si="11"/>
        <v>-1228.27636582228</v>
      </c>
    </row>
    <row r="63" spans="1:53" s="448" customFormat="1">
      <c r="A63" s="461">
        <v>9.375E-2</v>
      </c>
      <c r="B63" s="462">
        <v>3699.5171622458101</v>
      </c>
      <c r="C63" s="462">
        <v>5406.8930031125201</v>
      </c>
      <c r="D63" s="462">
        <v>77.450116396213105</v>
      </c>
      <c r="E63" s="462">
        <v>381.01457982595798</v>
      </c>
      <c r="F63" s="462">
        <v>103.03042848062501</v>
      </c>
      <c r="G63" s="462">
        <v>0</v>
      </c>
      <c r="H63" s="462">
        <v>0</v>
      </c>
      <c r="I63" s="462">
        <v>52.568645974809399</v>
      </c>
      <c r="J63" s="462">
        <v>-2428.9964047755798</v>
      </c>
      <c r="K63" s="462">
        <v>-519.41336317209402</v>
      </c>
      <c r="L63" s="462">
        <v>-747.41525599023601</v>
      </c>
      <c r="M63" s="462">
        <v>6772.06416808827</v>
      </c>
      <c r="N63" s="462">
        <v>6024.6489120980305</v>
      </c>
      <c r="O63" s="462">
        <f t="shared" si="3"/>
        <v>6772.06416808827</v>
      </c>
      <c r="P63" s="462">
        <f t="shared" si="4"/>
        <v>0</v>
      </c>
      <c r="Q63" s="462">
        <f t="shared" si="5"/>
        <v>-2428.9964047755798</v>
      </c>
      <c r="S63" s="461">
        <v>9.375E-2</v>
      </c>
      <c r="T63" s="462">
        <v>3703.8461492930901</v>
      </c>
      <c r="U63" s="462">
        <v>5885.9069337923002</v>
      </c>
      <c r="V63" s="462">
        <v>80.454785523509102</v>
      </c>
      <c r="W63" s="462">
        <v>446.92169140927803</v>
      </c>
      <c r="X63" s="462">
        <v>206.320409655524</v>
      </c>
      <c r="Y63" s="462">
        <v>0</v>
      </c>
      <c r="Z63" s="462">
        <v>0</v>
      </c>
      <c r="AA63" s="462">
        <v>30.680435663903602</v>
      </c>
      <c r="AB63" s="462">
        <v>-1414.4887035373599</v>
      </c>
      <c r="AC63" s="462">
        <v>0</v>
      </c>
      <c r="AD63" s="462">
        <v>-767.18607673332895</v>
      </c>
      <c r="AE63" s="462">
        <v>8939.6417018002394</v>
      </c>
      <c r="AF63" s="462">
        <v>8172.4556250669102</v>
      </c>
      <c r="AG63" s="462">
        <f t="shared" si="6"/>
        <v>8939.6417018002394</v>
      </c>
      <c r="AH63" s="462">
        <f t="shared" si="7"/>
        <v>0</v>
      </c>
      <c r="AI63" s="462">
        <f t="shared" si="8"/>
        <v>-1414.4887035373599</v>
      </c>
      <c r="AK63" s="461">
        <v>9.375E-2</v>
      </c>
      <c r="AL63" s="462">
        <v>3702.88603295644</v>
      </c>
      <c r="AM63" s="462">
        <v>5976.2842886436902</v>
      </c>
      <c r="AN63" s="462">
        <v>92.472816405867704</v>
      </c>
      <c r="AO63" s="462">
        <v>444.08200444077801</v>
      </c>
      <c r="AP63" s="462">
        <v>181.88030673908699</v>
      </c>
      <c r="AQ63" s="462">
        <v>0</v>
      </c>
      <c r="AR63" s="462">
        <v>0</v>
      </c>
      <c r="AS63" s="462">
        <v>22.8118875535957</v>
      </c>
      <c r="AT63" s="462">
        <v>-1253.4508308751399</v>
      </c>
      <c r="AU63" s="462">
        <v>-985.95299121794801</v>
      </c>
      <c r="AV63" s="462">
        <v>-814.56284160957296</v>
      </c>
      <c r="AW63" s="462">
        <v>8181.0135146463799</v>
      </c>
      <c r="AX63" s="462">
        <v>7366.4506730368003</v>
      </c>
      <c r="AY63" s="462">
        <f t="shared" si="9"/>
        <v>8181.0135146463799</v>
      </c>
      <c r="AZ63" s="462">
        <f t="shared" si="10"/>
        <v>0</v>
      </c>
      <c r="BA63" s="462">
        <f t="shared" si="11"/>
        <v>-1253.4508308751399</v>
      </c>
    </row>
    <row r="64" spans="1:53" s="448" customFormat="1">
      <c r="A64" s="461">
        <v>0.104166666666667</v>
      </c>
      <c r="B64" s="462">
        <v>3698.94995604936</v>
      </c>
      <c r="C64" s="462">
        <v>5428.22975626895</v>
      </c>
      <c r="D64" s="462">
        <v>77.336328156193204</v>
      </c>
      <c r="E64" s="462">
        <v>384.14297418228102</v>
      </c>
      <c r="F64" s="462">
        <v>103.0206128415</v>
      </c>
      <c r="G64" s="462">
        <v>0</v>
      </c>
      <c r="H64" s="462">
        <v>0</v>
      </c>
      <c r="I64" s="462">
        <v>53.6461677664768</v>
      </c>
      <c r="J64" s="462">
        <v>-2417.7824060666699</v>
      </c>
      <c r="K64" s="462">
        <v>-518.99804729024697</v>
      </c>
      <c r="L64" s="462">
        <v>-749.60963928178501</v>
      </c>
      <c r="M64" s="462">
        <v>6808.5453419078403</v>
      </c>
      <c r="N64" s="462">
        <v>6058.9357026260604</v>
      </c>
      <c r="O64" s="462">
        <f t="shared" si="3"/>
        <v>6808.5453419078403</v>
      </c>
      <c r="P64" s="462">
        <f t="shared" si="4"/>
        <v>0</v>
      </c>
      <c r="Q64" s="462">
        <f t="shared" si="5"/>
        <v>-2417.7824060666699</v>
      </c>
      <c r="S64" s="461">
        <v>0.104166666666667</v>
      </c>
      <c r="T64" s="462">
        <v>3704.4197322558098</v>
      </c>
      <c r="U64" s="462">
        <v>5873.7026189234703</v>
      </c>
      <c r="V64" s="462">
        <v>80.474884861741202</v>
      </c>
      <c r="W64" s="462">
        <v>445.77143886160701</v>
      </c>
      <c r="X64" s="462">
        <v>206.30302809365801</v>
      </c>
      <c r="Y64" s="462">
        <v>0</v>
      </c>
      <c r="Z64" s="462">
        <v>0</v>
      </c>
      <c r="AA64" s="462">
        <v>30.5745908501742</v>
      </c>
      <c r="AB64" s="462">
        <v>-1416.78760932208</v>
      </c>
      <c r="AC64" s="462">
        <v>0</v>
      </c>
      <c r="AD64" s="462">
        <v>-766.02532799963205</v>
      </c>
      <c r="AE64" s="462">
        <v>8924.4586845243703</v>
      </c>
      <c r="AF64" s="462">
        <v>8158.4333565247398</v>
      </c>
      <c r="AG64" s="462">
        <f t="shared" si="6"/>
        <v>8924.4586845243703</v>
      </c>
      <c r="AH64" s="462">
        <f t="shared" si="7"/>
        <v>0</v>
      </c>
      <c r="AI64" s="462">
        <f t="shared" si="8"/>
        <v>-1416.78760932208</v>
      </c>
      <c r="AK64" s="461">
        <v>0.104166666666667</v>
      </c>
      <c r="AL64" s="462">
        <v>3702.4258591217399</v>
      </c>
      <c r="AM64" s="462">
        <v>5981.7013201645204</v>
      </c>
      <c r="AN64" s="462">
        <v>92.479510493645506</v>
      </c>
      <c r="AO64" s="462">
        <v>440.90012385873598</v>
      </c>
      <c r="AP64" s="462">
        <v>181.862557214264</v>
      </c>
      <c r="AQ64" s="462">
        <v>0</v>
      </c>
      <c r="AR64" s="462">
        <v>0</v>
      </c>
      <c r="AS64" s="462">
        <v>24.405886194209899</v>
      </c>
      <c r="AT64" s="462">
        <v>-1274.4037943723699</v>
      </c>
      <c r="AU64" s="462">
        <v>-982.30866186296305</v>
      </c>
      <c r="AV64" s="462">
        <v>-814.91190268779997</v>
      </c>
      <c r="AW64" s="462">
        <v>8167.0628008117701</v>
      </c>
      <c r="AX64" s="462">
        <v>7352.1508981239704</v>
      </c>
      <c r="AY64" s="462">
        <f t="shared" si="9"/>
        <v>8167.0628008117701</v>
      </c>
      <c r="AZ64" s="462">
        <f t="shared" si="10"/>
        <v>0</v>
      </c>
      <c r="BA64" s="462">
        <f t="shared" si="11"/>
        <v>-1274.4037943723699</v>
      </c>
    </row>
    <row r="65" spans="1:53" s="448" customFormat="1">
      <c r="A65" s="461">
        <v>0.114583333333333</v>
      </c>
      <c r="B65" s="462">
        <v>3699.6573020580199</v>
      </c>
      <c r="C65" s="462">
        <v>5410.3691535499001</v>
      </c>
      <c r="D65" s="462">
        <v>77.369795495887203</v>
      </c>
      <c r="E65" s="462">
        <v>385.22165670195102</v>
      </c>
      <c r="F65" s="462">
        <v>103.007750612724</v>
      </c>
      <c r="G65" s="462">
        <v>0</v>
      </c>
      <c r="H65" s="462">
        <v>0</v>
      </c>
      <c r="I65" s="462">
        <v>54.046615515289702</v>
      </c>
      <c r="J65" s="462">
        <v>-2409.3179626747101</v>
      </c>
      <c r="K65" s="462">
        <v>-518.81049240095695</v>
      </c>
      <c r="L65" s="462">
        <v>-748.01847971618599</v>
      </c>
      <c r="M65" s="462">
        <v>6801.5438188581102</v>
      </c>
      <c r="N65" s="462">
        <v>6053.5253391419201</v>
      </c>
      <c r="O65" s="462">
        <f t="shared" si="3"/>
        <v>6801.5438188581102</v>
      </c>
      <c r="P65" s="462">
        <f t="shared" si="4"/>
        <v>0</v>
      </c>
      <c r="Q65" s="462">
        <f t="shared" si="5"/>
        <v>-2409.3179626747101</v>
      </c>
      <c r="S65" s="461">
        <v>0.114583333333333</v>
      </c>
      <c r="T65" s="462">
        <v>3704.3597407833399</v>
      </c>
      <c r="U65" s="462">
        <v>5834.1999671723897</v>
      </c>
      <c r="V65" s="462">
        <v>80.394490064484899</v>
      </c>
      <c r="W65" s="462">
        <v>446.924388137481</v>
      </c>
      <c r="X65" s="462">
        <v>206.26583592133599</v>
      </c>
      <c r="Y65" s="462">
        <v>0</v>
      </c>
      <c r="Z65" s="462">
        <v>0</v>
      </c>
      <c r="AA65" s="462">
        <v>28.5399574767739</v>
      </c>
      <c r="AB65" s="462">
        <v>-1407.0441769220299</v>
      </c>
      <c r="AC65" s="462">
        <v>0</v>
      </c>
      <c r="AD65" s="462">
        <v>-762.40093086879801</v>
      </c>
      <c r="AE65" s="462">
        <v>8893.6402026337691</v>
      </c>
      <c r="AF65" s="462">
        <v>8131.23927176498</v>
      </c>
      <c r="AG65" s="462">
        <f t="shared" si="6"/>
        <v>8893.6402026337691</v>
      </c>
      <c r="AH65" s="462">
        <f t="shared" si="7"/>
        <v>0</v>
      </c>
      <c r="AI65" s="462">
        <f t="shared" si="8"/>
        <v>-1407.0441769220299</v>
      </c>
      <c r="AK65" s="461">
        <v>0.114583333333333</v>
      </c>
      <c r="AL65" s="462">
        <v>3703.06613283564</v>
      </c>
      <c r="AM65" s="462">
        <v>5963.3272570516801</v>
      </c>
      <c r="AN65" s="462">
        <v>92.533055536144403</v>
      </c>
      <c r="AO65" s="462">
        <v>443.40187937457802</v>
      </c>
      <c r="AP65" s="462">
        <v>181.83413502495301</v>
      </c>
      <c r="AQ65" s="462">
        <v>0</v>
      </c>
      <c r="AR65" s="462">
        <v>0</v>
      </c>
      <c r="AS65" s="462">
        <v>26.552110196243099</v>
      </c>
      <c r="AT65" s="462">
        <v>-1257.1572511545601</v>
      </c>
      <c r="AU65" s="462">
        <v>-981.78668168608499</v>
      </c>
      <c r="AV65" s="462">
        <v>-813.31942265517102</v>
      </c>
      <c r="AW65" s="462">
        <v>8171.7706371785998</v>
      </c>
      <c r="AX65" s="462">
        <v>7358.4512145234203</v>
      </c>
      <c r="AY65" s="462">
        <f t="shared" si="9"/>
        <v>8171.7706371785998</v>
      </c>
      <c r="AZ65" s="462">
        <f t="shared" si="10"/>
        <v>0</v>
      </c>
      <c r="BA65" s="462">
        <f t="shared" si="11"/>
        <v>-1257.1572511545601</v>
      </c>
    </row>
    <row r="66" spans="1:53" s="448" customFormat="1">
      <c r="A66" s="461">
        <v>0.125</v>
      </c>
      <c r="B66" s="462">
        <v>3698.8298385376802</v>
      </c>
      <c r="C66" s="462">
        <v>5456.0707474588098</v>
      </c>
      <c r="D66" s="462">
        <v>77.3898766146431</v>
      </c>
      <c r="E66" s="462">
        <v>390.17988149790301</v>
      </c>
      <c r="F66" s="462">
        <v>102.96518168407999</v>
      </c>
      <c r="G66" s="462">
        <v>0</v>
      </c>
      <c r="H66" s="462">
        <v>0</v>
      </c>
      <c r="I66" s="462">
        <v>52.887211516142798</v>
      </c>
      <c r="J66" s="462">
        <v>-2437.6118635932098</v>
      </c>
      <c r="K66" s="462">
        <v>-517.84590162022596</v>
      </c>
      <c r="L66" s="462">
        <v>-752.60073294151903</v>
      </c>
      <c r="M66" s="462">
        <v>6822.8649720958301</v>
      </c>
      <c r="N66" s="462">
        <v>6070.2642391543104</v>
      </c>
      <c r="O66" s="462">
        <f t="shared" si="3"/>
        <v>6822.8649720958301</v>
      </c>
      <c r="P66" s="462">
        <f t="shared" si="4"/>
        <v>0</v>
      </c>
      <c r="Q66" s="462">
        <f t="shared" si="5"/>
        <v>-2437.6118635932098</v>
      </c>
      <c r="S66" s="461">
        <v>0.125</v>
      </c>
      <c r="T66" s="462">
        <v>3704.6532006979201</v>
      </c>
      <c r="U66" s="462">
        <v>5871.5627903562799</v>
      </c>
      <c r="V66" s="462">
        <v>80.434688229814597</v>
      </c>
      <c r="W66" s="462">
        <v>445.92330642520699</v>
      </c>
      <c r="X66" s="462">
        <v>206.19428435756001</v>
      </c>
      <c r="Y66" s="462">
        <v>0</v>
      </c>
      <c r="Z66" s="462">
        <v>0</v>
      </c>
      <c r="AA66" s="462">
        <v>29.728511269663802</v>
      </c>
      <c r="AB66" s="462">
        <v>-1419.71632966638</v>
      </c>
      <c r="AC66" s="462">
        <v>0</v>
      </c>
      <c r="AD66" s="462">
        <v>-765.83614261162097</v>
      </c>
      <c r="AE66" s="462">
        <v>8918.7804516700708</v>
      </c>
      <c r="AF66" s="462">
        <v>8152.94430905845</v>
      </c>
      <c r="AG66" s="462">
        <f t="shared" si="6"/>
        <v>8918.7804516700708</v>
      </c>
      <c r="AH66" s="462">
        <f t="shared" si="7"/>
        <v>0</v>
      </c>
      <c r="AI66" s="462">
        <f t="shared" si="8"/>
        <v>-1419.71632966638</v>
      </c>
      <c r="AK66" s="461">
        <v>0.125</v>
      </c>
      <c r="AL66" s="462">
        <v>3704.68673866475</v>
      </c>
      <c r="AM66" s="462">
        <v>5955.51800865732</v>
      </c>
      <c r="AN66" s="462">
        <v>92.479511004293698</v>
      </c>
      <c r="AO66" s="462">
        <v>446.74394802750197</v>
      </c>
      <c r="AP66" s="462">
        <v>181.797191695577</v>
      </c>
      <c r="AQ66" s="462">
        <v>0</v>
      </c>
      <c r="AR66" s="462">
        <v>0</v>
      </c>
      <c r="AS66" s="462">
        <v>26.599838564087701</v>
      </c>
      <c r="AT66" s="462">
        <v>-1232.8742193542</v>
      </c>
      <c r="AU66" s="462">
        <v>-978.22543168405798</v>
      </c>
      <c r="AV66" s="462">
        <v>-812.82885609483696</v>
      </c>
      <c r="AW66" s="462">
        <v>8196.7255855752701</v>
      </c>
      <c r="AX66" s="462">
        <v>7383.8967294804397</v>
      </c>
      <c r="AY66" s="462">
        <f t="shared" si="9"/>
        <v>8196.7255855752701</v>
      </c>
      <c r="AZ66" s="462">
        <f t="shared" si="10"/>
        <v>0</v>
      </c>
      <c r="BA66" s="462">
        <f t="shared" si="11"/>
        <v>-1232.8742193542</v>
      </c>
    </row>
    <row r="67" spans="1:53" s="448" customFormat="1">
      <c r="A67" s="461">
        <v>0.13541666666666699</v>
      </c>
      <c r="B67" s="462">
        <v>3700.4713902254398</v>
      </c>
      <c r="C67" s="462">
        <v>5480.8982394487202</v>
      </c>
      <c r="D67" s="462">
        <v>77.369795495887203</v>
      </c>
      <c r="E67" s="462">
        <v>391.09250857258797</v>
      </c>
      <c r="F67" s="462">
        <v>102.92606072809799</v>
      </c>
      <c r="G67" s="462">
        <v>0</v>
      </c>
      <c r="H67" s="462">
        <v>0</v>
      </c>
      <c r="I67" s="462">
        <v>51.733587482207398</v>
      </c>
      <c r="J67" s="462">
        <v>-2509.94590186819</v>
      </c>
      <c r="K67" s="462">
        <v>-517.37030111435297</v>
      </c>
      <c r="L67" s="462">
        <v>-755.09546878620995</v>
      </c>
      <c r="M67" s="462">
        <v>6777.1753789703898</v>
      </c>
      <c r="N67" s="462">
        <v>6022.0799101841803</v>
      </c>
      <c r="O67" s="462">
        <f t="shared" si="3"/>
        <v>6777.1753789703898</v>
      </c>
      <c r="P67" s="462">
        <f t="shared" si="4"/>
        <v>0</v>
      </c>
      <c r="Q67" s="462">
        <f t="shared" si="5"/>
        <v>-2509.94590186819</v>
      </c>
      <c r="S67" s="461">
        <v>0.13541666666666699</v>
      </c>
      <c r="T67" s="462">
        <v>3705.6937368291901</v>
      </c>
      <c r="U67" s="462">
        <v>5870.8674215520696</v>
      </c>
      <c r="V67" s="462">
        <v>80.454787056912295</v>
      </c>
      <c r="W67" s="462">
        <v>443.27071072066201</v>
      </c>
      <c r="X67" s="462">
        <v>206.16462667249101</v>
      </c>
      <c r="Y67" s="462">
        <v>0</v>
      </c>
      <c r="Z67" s="462">
        <v>0</v>
      </c>
      <c r="AA67" s="462">
        <v>28.145627819407501</v>
      </c>
      <c r="AB67" s="462">
        <v>-1415.40085626819</v>
      </c>
      <c r="AC67" s="462">
        <v>0</v>
      </c>
      <c r="AD67" s="462">
        <v>-765.66892396543506</v>
      </c>
      <c r="AE67" s="462">
        <v>8919.1960543825408</v>
      </c>
      <c r="AF67" s="462">
        <v>8153.5271304171001</v>
      </c>
      <c r="AG67" s="462">
        <f t="shared" si="6"/>
        <v>8919.1960543825408</v>
      </c>
      <c r="AH67" s="462">
        <f t="shared" si="7"/>
        <v>0</v>
      </c>
      <c r="AI67" s="462">
        <f t="shared" si="8"/>
        <v>-1415.40085626819</v>
      </c>
      <c r="AK67" s="461">
        <v>0.13541666666666699</v>
      </c>
      <c r="AL67" s="462">
        <v>3704.0664760485402</v>
      </c>
      <c r="AM67" s="462">
        <v>5957.4154420647001</v>
      </c>
      <c r="AN67" s="462">
        <v>92.419272384665305</v>
      </c>
      <c r="AO67" s="462">
        <v>444.290147161596</v>
      </c>
      <c r="AP67" s="462">
        <v>181.745942383802</v>
      </c>
      <c r="AQ67" s="462">
        <v>0</v>
      </c>
      <c r="AR67" s="462">
        <v>0</v>
      </c>
      <c r="AS67" s="462">
        <v>29.547952119684101</v>
      </c>
      <c r="AT67" s="462">
        <v>-1237.9950895101299</v>
      </c>
      <c r="AU67" s="462">
        <v>-977.49224676810695</v>
      </c>
      <c r="AV67" s="462">
        <v>-812.88055558269696</v>
      </c>
      <c r="AW67" s="462">
        <v>8193.9978958847405</v>
      </c>
      <c r="AX67" s="462">
        <v>7381.1173403020402</v>
      </c>
      <c r="AY67" s="462">
        <f t="shared" si="9"/>
        <v>8193.9978958847405</v>
      </c>
      <c r="AZ67" s="462">
        <f t="shared" si="10"/>
        <v>0</v>
      </c>
      <c r="BA67" s="462">
        <f t="shared" si="11"/>
        <v>-1237.9950895101299</v>
      </c>
    </row>
    <row r="68" spans="1:53" s="448" customFormat="1">
      <c r="A68" s="461">
        <v>0.14583333333333301</v>
      </c>
      <c r="B68" s="462">
        <v>3701.0386290049701</v>
      </c>
      <c r="C68" s="462">
        <v>5479.1422143019399</v>
      </c>
      <c r="D68" s="462">
        <v>77.349714887802406</v>
      </c>
      <c r="E68" s="462">
        <v>392.56187174480101</v>
      </c>
      <c r="F68" s="462">
        <v>102.910011943005</v>
      </c>
      <c r="G68" s="462">
        <v>0</v>
      </c>
      <c r="H68" s="462">
        <v>0</v>
      </c>
      <c r="I68" s="462">
        <v>52.577470758948998</v>
      </c>
      <c r="J68" s="462">
        <v>-2527.6812596366899</v>
      </c>
      <c r="K68" s="462">
        <v>-517.14924931596499</v>
      </c>
      <c r="L68" s="462">
        <v>-755.05649007472698</v>
      </c>
      <c r="M68" s="462">
        <v>6760.7494036888102</v>
      </c>
      <c r="N68" s="462">
        <v>6005.6929136140898</v>
      </c>
      <c r="O68" s="462">
        <f t="shared" si="3"/>
        <v>6760.7494036888102</v>
      </c>
      <c r="P68" s="462">
        <f t="shared" si="4"/>
        <v>0</v>
      </c>
      <c r="Q68" s="462">
        <f t="shared" si="5"/>
        <v>-2527.6812596366899</v>
      </c>
      <c r="S68" s="461">
        <v>0.14583333333333301</v>
      </c>
      <c r="T68" s="462">
        <v>3706.1139702544001</v>
      </c>
      <c r="U68" s="462">
        <v>5855.4389897923302</v>
      </c>
      <c r="V68" s="462">
        <v>80.474884861741202</v>
      </c>
      <c r="W68" s="462">
        <v>439.25333593520497</v>
      </c>
      <c r="X68" s="462">
        <v>206.09513480882299</v>
      </c>
      <c r="Y68" s="462">
        <v>0</v>
      </c>
      <c r="Z68" s="462">
        <v>0</v>
      </c>
      <c r="AA68" s="462">
        <v>27.093248689937798</v>
      </c>
      <c r="AB68" s="462">
        <v>-1417.6745017441999</v>
      </c>
      <c r="AC68" s="462">
        <v>0</v>
      </c>
      <c r="AD68" s="462">
        <v>-764.03958004718902</v>
      </c>
      <c r="AE68" s="462">
        <v>8896.7950625982303</v>
      </c>
      <c r="AF68" s="462">
        <v>8132.7554825510397</v>
      </c>
      <c r="AG68" s="462">
        <f t="shared" si="6"/>
        <v>8896.7950625982303</v>
      </c>
      <c r="AH68" s="462">
        <f t="shared" si="7"/>
        <v>0</v>
      </c>
      <c r="AI68" s="462">
        <f t="shared" si="8"/>
        <v>-1417.6745017441999</v>
      </c>
      <c r="AK68" s="461">
        <v>0.14583333333333301</v>
      </c>
      <c r="AL68" s="462">
        <v>3704.82681634856</v>
      </c>
      <c r="AM68" s="462">
        <v>5949.8213567488601</v>
      </c>
      <c r="AN68" s="462">
        <v>92.359033765036799</v>
      </c>
      <c r="AO68" s="462">
        <v>437.77807209637001</v>
      </c>
      <c r="AP68" s="462">
        <v>181.623647528861</v>
      </c>
      <c r="AQ68" s="462">
        <v>0</v>
      </c>
      <c r="AR68" s="462">
        <v>0</v>
      </c>
      <c r="AS68" s="462">
        <v>31.301803178367301</v>
      </c>
      <c r="AT68" s="462">
        <v>-1267.8983851092401</v>
      </c>
      <c r="AU68" s="462">
        <v>-974.18677647403604</v>
      </c>
      <c r="AV68" s="462">
        <v>-811.84979031643195</v>
      </c>
      <c r="AW68" s="462">
        <v>8155.6255680827899</v>
      </c>
      <c r="AX68" s="462">
        <v>7343.7757777663601</v>
      </c>
      <c r="AY68" s="462">
        <f t="shared" si="9"/>
        <v>8155.6255680827899</v>
      </c>
      <c r="AZ68" s="462">
        <f t="shared" si="10"/>
        <v>0</v>
      </c>
      <c r="BA68" s="462">
        <f t="shared" si="11"/>
        <v>-1267.8983851092401</v>
      </c>
    </row>
    <row r="69" spans="1:53" s="448" customFormat="1">
      <c r="A69" s="461">
        <v>0.15625</v>
      </c>
      <c r="B69" s="462">
        <v>3700.8784668922199</v>
      </c>
      <c r="C69" s="462">
        <v>5481.7972697560899</v>
      </c>
      <c r="D69" s="462">
        <v>77.389876103972</v>
      </c>
      <c r="E69" s="462">
        <v>391.10679844149303</v>
      </c>
      <c r="F69" s="462">
        <v>102.873729532832</v>
      </c>
      <c r="G69" s="462">
        <v>0</v>
      </c>
      <c r="H69" s="462">
        <v>0</v>
      </c>
      <c r="I69" s="462">
        <v>53.695305953223397</v>
      </c>
      <c r="J69" s="462">
        <v>-2516.5522830601699</v>
      </c>
      <c r="K69" s="462">
        <v>-517.09565753219204</v>
      </c>
      <c r="L69" s="462">
        <v>-755.22757543274702</v>
      </c>
      <c r="M69" s="462">
        <v>6774.0935060874699</v>
      </c>
      <c r="N69" s="462">
        <v>6018.8659306547197</v>
      </c>
      <c r="O69" s="462">
        <f t="shared" si="3"/>
        <v>6774.0935060874699</v>
      </c>
      <c r="P69" s="462">
        <f t="shared" si="4"/>
        <v>0</v>
      </c>
      <c r="Q69" s="462">
        <f t="shared" si="5"/>
        <v>-2516.5522830601699</v>
      </c>
      <c r="S69" s="461">
        <v>0.15625</v>
      </c>
      <c r="T69" s="462">
        <v>3706.2273254769302</v>
      </c>
      <c r="U69" s="462">
        <v>5834.3061972360701</v>
      </c>
      <c r="V69" s="462">
        <v>80.716068742375498</v>
      </c>
      <c r="W69" s="462">
        <v>446.00334717452898</v>
      </c>
      <c r="X69" s="462">
        <v>206.04401609124</v>
      </c>
      <c r="Y69" s="462">
        <v>0</v>
      </c>
      <c r="Z69" s="462">
        <v>0</v>
      </c>
      <c r="AA69" s="462">
        <v>25.498259134604002</v>
      </c>
      <c r="AB69" s="462">
        <v>-1396.2566705746899</v>
      </c>
      <c r="AC69" s="462">
        <v>0</v>
      </c>
      <c r="AD69" s="462">
        <v>-762.42814427986195</v>
      </c>
      <c r="AE69" s="462">
        <v>8902.5385432810599</v>
      </c>
      <c r="AF69" s="462">
        <v>8140.1103990011898</v>
      </c>
      <c r="AG69" s="462">
        <f t="shared" si="6"/>
        <v>8902.5385432810599</v>
      </c>
      <c r="AH69" s="462">
        <f t="shared" si="7"/>
        <v>0</v>
      </c>
      <c r="AI69" s="462">
        <f t="shared" si="8"/>
        <v>-1396.2566705746899</v>
      </c>
      <c r="AK69" s="461">
        <v>0.15625</v>
      </c>
      <c r="AL69" s="462">
        <v>3705.2736223141101</v>
      </c>
      <c r="AM69" s="462">
        <v>5949.6683278987603</v>
      </c>
      <c r="AN69" s="462">
        <v>92.566521889847493</v>
      </c>
      <c r="AO69" s="462">
        <v>441.53023086131498</v>
      </c>
      <c r="AP69" s="462">
        <v>181.54324340612499</v>
      </c>
      <c r="AQ69" s="462">
        <v>0</v>
      </c>
      <c r="AR69" s="462">
        <v>0</v>
      </c>
      <c r="AS69" s="462">
        <v>35.191349347552901</v>
      </c>
      <c r="AT69" s="462">
        <v>-1261.58284316966</v>
      </c>
      <c r="AU69" s="462">
        <v>-973.70348091451899</v>
      </c>
      <c r="AV69" s="462">
        <v>-812.11187832604605</v>
      </c>
      <c r="AW69" s="462">
        <v>8170.4869716335297</v>
      </c>
      <c r="AX69" s="462">
        <v>7358.3750933074798</v>
      </c>
      <c r="AY69" s="462">
        <f t="shared" si="9"/>
        <v>8170.4869716335297</v>
      </c>
      <c r="AZ69" s="462">
        <f t="shared" si="10"/>
        <v>0</v>
      </c>
      <c r="BA69" s="462">
        <f t="shared" si="11"/>
        <v>-1261.58284316966</v>
      </c>
    </row>
    <row r="70" spans="1:53" s="448" customFormat="1">
      <c r="A70" s="461">
        <v>0.16666666666666699</v>
      </c>
      <c r="B70" s="462">
        <v>3701.8260153411602</v>
      </c>
      <c r="C70" s="462">
        <v>5501.7019776496199</v>
      </c>
      <c r="D70" s="462">
        <v>77.470198536311102</v>
      </c>
      <c r="E70" s="462">
        <v>393.12039732246001</v>
      </c>
      <c r="F70" s="462">
        <v>100.703866582353</v>
      </c>
      <c r="G70" s="462">
        <v>0</v>
      </c>
      <c r="H70" s="462">
        <v>0</v>
      </c>
      <c r="I70" s="462">
        <v>55.970428332820298</v>
      </c>
      <c r="J70" s="462">
        <v>-2733.5743541802499</v>
      </c>
      <c r="K70" s="462">
        <v>-248.831564366545</v>
      </c>
      <c r="L70" s="462">
        <v>-757.30470043944695</v>
      </c>
      <c r="M70" s="462">
        <v>6848.3869652179301</v>
      </c>
      <c r="N70" s="462">
        <v>6091.0822647784798</v>
      </c>
      <c r="O70" s="462">
        <f t="shared" si="3"/>
        <v>6848.3869652179301</v>
      </c>
      <c r="P70" s="462">
        <f t="shared" si="4"/>
        <v>0</v>
      </c>
      <c r="Q70" s="462">
        <f t="shared" si="5"/>
        <v>-2733.5743541802499</v>
      </c>
      <c r="S70" s="461">
        <v>0.16666666666666699</v>
      </c>
      <c r="T70" s="462">
        <v>3706.32073239498</v>
      </c>
      <c r="U70" s="462">
        <v>5968.3446136799803</v>
      </c>
      <c r="V70" s="462">
        <v>84.065839183026299</v>
      </c>
      <c r="W70" s="462">
        <v>448.36638233281002</v>
      </c>
      <c r="X70" s="462">
        <v>204.91691868893301</v>
      </c>
      <c r="Y70" s="462">
        <v>0</v>
      </c>
      <c r="Z70" s="462">
        <v>0</v>
      </c>
      <c r="AA70" s="462">
        <v>24.7623869259115</v>
      </c>
      <c r="AB70" s="462">
        <v>-1422.1797620580601</v>
      </c>
      <c r="AC70" s="462">
        <v>0</v>
      </c>
      <c r="AD70" s="462">
        <v>-774.99447220659204</v>
      </c>
      <c r="AE70" s="462">
        <v>9014.5971111475701</v>
      </c>
      <c r="AF70" s="462">
        <v>8239.6026389409799</v>
      </c>
      <c r="AG70" s="462">
        <f t="shared" si="6"/>
        <v>9014.5971111475701</v>
      </c>
      <c r="AH70" s="462">
        <f t="shared" si="7"/>
        <v>0</v>
      </c>
      <c r="AI70" s="462">
        <f t="shared" si="8"/>
        <v>-1422.1797620580601</v>
      </c>
      <c r="AK70" s="461">
        <v>0.16666666666666699</v>
      </c>
      <c r="AL70" s="462">
        <v>3705.9539019409599</v>
      </c>
      <c r="AM70" s="462">
        <v>5952.3763855869302</v>
      </c>
      <c r="AN70" s="462">
        <v>95.083153185446207</v>
      </c>
      <c r="AO70" s="462">
        <v>440.89317033272403</v>
      </c>
      <c r="AP70" s="462">
        <v>178.200930757995</v>
      </c>
      <c r="AQ70" s="462">
        <v>0</v>
      </c>
      <c r="AR70" s="462">
        <v>0</v>
      </c>
      <c r="AS70" s="462">
        <v>39.055640739063698</v>
      </c>
      <c r="AT70" s="462">
        <v>-1156.45805379322</v>
      </c>
      <c r="AU70" s="462">
        <v>-971.26712010839401</v>
      </c>
      <c r="AV70" s="462">
        <v>-812.43653340067601</v>
      </c>
      <c r="AW70" s="462">
        <v>8283.8380086415</v>
      </c>
      <c r="AX70" s="462">
        <v>7471.4014752408202</v>
      </c>
      <c r="AY70" s="462">
        <f t="shared" si="9"/>
        <v>8283.8380086415</v>
      </c>
      <c r="AZ70" s="462">
        <f t="shared" si="10"/>
        <v>0</v>
      </c>
      <c r="BA70" s="462">
        <f t="shared" si="11"/>
        <v>-1156.45805379322</v>
      </c>
    </row>
    <row r="71" spans="1:53" s="448" customFormat="1">
      <c r="A71" s="461">
        <v>0.17708333333333301</v>
      </c>
      <c r="B71" s="462">
        <v>3701.7192568908599</v>
      </c>
      <c r="C71" s="462">
        <v>5444.3953962329497</v>
      </c>
      <c r="D71" s="462">
        <v>77.972208631720093</v>
      </c>
      <c r="E71" s="462">
        <v>395.21969256283302</v>
      </c>
      <c r="F71" s="462">
        <v>100.648172919354</v>
      </c>
      <c r="G71" s="462">
        <v>0</v>
      </c>
      <c r="H71" s="462">
        <v>0</v>
      </c>
      <c r="I71" s="462">
        <v>59.3996360902267</v>
      </c>
      <c r="J71" s="462">
        <v>-2753.89026239128</v>
      </c>
      <c r="K71" s="462">
        <v>-105.716739818577</v>
      </c>
      <c r="L71" s="462">
        <v>-752.01650939299702</v>
      </c>
      <c r="M71" s="462">
        <v>6919.7473611180903</v>
      </c>
      <c r="N71" s="462">
        <v>6167.7308517251004</v>
      </c>
      <c r="O71" s="462">
        <f t="shared" si="3"/>
        <v>6919.7473611180903</v>
      </c>
      <c r="P71" s="462">
        <f t="shared" si="4"/>
        <v>0</v>
      </c>
      <c r="Q71" s="462">
        <f t="shared" si="5"/>
        <v>-2753.89026239128</v>
      </c>
      <c r="S71" s="461">
        <v>0.17708333333333301</v>
      </c>
      <c r="T71" s="462">
        <v>3704.8932968624199</v>
      </c>
      <c r="U71" s="462">
        <v>5995.0131838269899</v>
      </c>
      <c r="V71" s="462">
        <v>84.541505972237502</v>
      </c>
      <c r="W71" s="462">
        <v>448.74177153930799</v>
      </c>
      <c r="X71" s="462">
        <v>204.871709547102</v>
      </c>
      <c r="Y71" s="462">
        <v>0</v>
      </c>
      <c r="Z71" s="462">
        <v>0</v>
      </c>
      <c r="AA71" s="462">
        <v>24.650437875086201</v>
      </c>
      <c r="AB71" s="462">
        <v>-1389.85780625036</v>
      </c>
      <c r="AC71" s="462">
        <v>0</v>
      </c>
      <c r="AD71" s="462">
        <v>-777.41234567947004</v>
      </c>
      <c r="AE71" s="462">
        <v>9072.8540993727802</v>
      </c>
      <c r="AF71" s="462">
        <v>8295.4417536933106</v>
      </c>
      <c r="AG71" s="462">
        <f t="shared" si="6"/>
        <v>9072.8540993727802</v>
      </c>
      <c r="AH71" s="462">
        <f t="shared" si="7"/>
        <v>0</v>
      </c>
      <c r="AI71" s="462">
        <f t="shared" si="8"/>
        <v>-1389.85780625036</v>
      </c>
      <c r="AK71" s="461">
        <v>0.17708333333333301</v>
      </c>
      <c r="AL71" s="462">
        <v>3704.9802130542698</v>
      </c>
      <c r="AM71" s="462">
        <v>5961.3024468400699</v>
      </c>
      <c r="AN71" s="462">
        <v>95.431197238309593</v>
      </c>
      <c r="AO71" s="462">
        <v>442.24171930663999</v>
      </c>
      <c r="AP71" s="462">
        <v>178.167936303446</v>
      </c>
      <c r="AQ71" s="462">
        <v>0</v>
      </c>
      <c r="AR71" s="462">
        <v>0</v>
      </c>
      <c r="AS71" s="462">
        <v>42.753175240861502</v>
      </c>
      <c r="AT71" s="462">
        <v>-1091.9434056272501</v>
      </c>
      <c r="AU71" s="462">
        <v>-967.27407211244599</v>
      </c>
      <c r="AV71" s="462">
        <v>-813.37444130409301</v>
      </c>
      <c r="AW71" s="462">
        <v>8365.6592102439099</v>
      </c>
      <c r="AX71" s="462">
        <v>7552.2847689398104</v>
      </c>
      <c r="AY71" s="462">
        <f t="shared" si="9"/>
        <v>8365.6592102439099</v>
      </c>
      <c r="AZ71" s="462">
        <f t="shared" si="10"/>
        <v>0</v>
      </c>
      <c r="BA71" s="462">
        <f t="shared" si="11"/>
        <v>-1091.9434056272501</v>
      </c>
    </row>
    <row r="72" spans="1:53" s="448" customFormat="1">
      <c r="A72" s="461">
        <v>0.1875</v>
      </c>
      <c r="B72" s="462">
        <v>3702.6534625699601</v>
      </c>
      <c r="C72" s="462">
        <v>5502.05973603454</v>
      </c>
      <c r="D72" s="462">
        <v>79.779444975192206</v>
      </c>
      <c r="E72" s="462">
        <v>401.15977835484398</v>
      </c>
      <c r="F72" s="462">
        <v>100.612709613728</v>
      </c>
      <c r="G72" s="462">
        <v>30.4551156900026</v>
      </c>
      <c r="H72" s="462">
        <v>0</v>
      </c>
      <c r="I72" s="462">
        <v>57.8245080869033</v>
      </c>
      <c r="J72" s="462">
        <v>-2829.7856358539798</v>
      </c>
      <c r="K72" s="462">
        <v>-14.1071764534466</v>
      </c>
      <c r="L72" s="462">
        <v>-758.32807779952395</v>
      </c>
      <c r="M72" s="462">
        <v>7030.6519430177405</v>
      </c>
      <c r="N72" s="462">
        <v>6272.3238652182099</v>
      </c>
      <c r="O72" s="462">
        <f t="shared" si="3"/>
        <v>7030.6519430177405</v>
      </c>
      <c r="P72" s="462">
        <f t="shared" si="4"/>
        <v>0</v>
      </c>
      <c r="Q72" s="462">
        <f t="shared" si="5"/>
        <v>-2829.7856358539798</v>
      </c>
      <c r="S72" s="461">
        <v>0.1875</v>
      </c>
      <c r="T72" s="462">
        <v>3702.3720754388301</v>
      </c>
      <c r="U72" s="462">
        <v>5995.1683118810497</v>
      </c>
      <c r="V72" s="462">
        <v>84.407515665745805</v>
      </c>
      <c r="W72" s="462">
        <v>452.39917435981101</v>
      </c>
      <c r="X72" s="462">
        <v>204.79126921829601</v>
      </c>
      <c r="Y72" s="462">
        <v>0</v>
      </c>
      <c r="Z72" s="462">
        <v>0</v>
      </c>
      <c r="AA72" s="462">
        <v>27.277435744365</v>
      </c>
      <c r="AB72" s="462">
        <v>-1296.6465978963099</v>
      </c>
      <c r="AC72" s="462">
        <v>0</v>
      </c>
      <c r="AD72" s="462">
        <v>-777.51382693322705</v>
      </c>
      <c r="AE72" s="462">
        <v>9169.7691844117908</v>
      </c>
      <c r="AF72" s="462">
        <v>8392.2553574785707</v>
      </c>
      <c r="AG72" s="462">
        <f t="shared" si="6"/>
        <v>9169.7691844117908</v>
      </c>
      <c r="AH72" s="462">
        <f t="shared" si="7"/>
        <v>0</v>
      </c>
      <c r="AI72" s="462">
        <f t="shared" si="8"/>
        <v>-1296.6465978963099</v>
      </c>
      <c r="AK72" s="461">
        <v>0.1875</v>
      </c>
      <c r="AL72" s="462">
        <v>3704.0398217223201</v>
      </c>
      <c r="AM72" s="462">
        <v>5954.5528831513502</v>
      </c>
      <c r="AN72" s="462">
        <v>95.424504682476496</v>
      </c>
      <c r="AO72" s="462">
        <v>443.99530799040701</v>
      </c>
      <c r="AP72" s="462">
        <v>178.13635523494199</v>
      </c>
      <c r="AQ72" s="462">
        <v>0</v>
      </c>
      <c r="AR72" s="462">
        <v>0</v>
      </c>
      <c r="AS72" s="462">
        <v>45.732539464493399</v>
      </c>
      <c r="AT72" s="462">
        <v>-1047.31635873144</v>
      </c>
      <c r="AU72" s="462">
        <v>-895.05417203815796</v>
      </c>
      <c r="AV72" s="462">
        <v>-812.79516701871398</v>
      </c>
      <c r="AW72" s="462">
        <v>8479.5108814763898</v>
      </c>
      <c r="AX72" s="462">
        <v>7666.7157144576804</v>
      </c>
      <c r="AY72" s="462">
        <f t="shared" si="9"/>
        <v>8479.5108814763898</v>
      </c>
      <c r="AZ72" s="462">
        <f t="shared" si="10"/>
        <v>0</v>
      </c>
      <c r="BA72" s="462">
        <f t="shared" si="11"/>
        <v>-1047.31635873144</v>
      </c>
    </row>
    <row r="73" spans="1:53" s="448" customFormat="1">
      <c r="A73" s="461">
        <v>0.19791666666666699</v>
      </c>
      <c r="B73" s="462">
        <v>3702.41992336884</v>
      </c>
      <c r="C73" s="462">
        <v>5382.6878840837899</v>
      </c>
      <c r="D73" s="462">
        <v>77.630840336963004</v>
      </c>
      <c r="E73" s="462">
        <v>396.59525217356997</v>
      </c>
      <c r="F73" s="462">
        <v>100.592937279575</v>
      </c>
      <c r="G73" s="462">
        <v>98.821465267031797</v>
      </c>
      <c r="H73" s="462">
        <v>0</v>
      </c>
      <c r="I73" s="462">
        <v>56.675748673445703</v>
      </c>
      <c r="J73" s="462">
        <v>-2700.9853404529699</v>
      </c>
      <c r="K73" s="462">
        <v>0</v>
      </c>
      <c r="L73" s="462">
        <v>-747.56179548780199</v>
      </c>
      <c r="M73" s="462">
        <v>7114.43871073024</v>
      </c>
      <c r="N73" s="462">
        <v>6366.8769152424402</v>
      </c>
      <c r="O73" s="462">
        <f t="shared" si="3"/>
        <v>7114.43871073024</v>
      </c>
      <c r="P73" s="462">
        <f t="shared" si="4"/>
        <v>0</v>
      </c>
      <c r="Q73" s="462">
        <f t="shared" si="5"/>
        <v>-2700.9853404529699</v>
      </c>
      <c r="S73" s="461">
        <v>0.19791666666666699</v>
      </c>
      <c r="T73" s="462">
        <v>3699.8374194428302</v>
      </c>
      <c r="U73" s="462">
        <v>5982.5691047180499</v>
      </c>
      <c r="V73" s="462">
        <v>85.432545625038699</v>
      </c>
      <c r="W73" s="462">
        <v>451.78299774676702</v>
      </c>
      <c r="X73" s="462">
        <v>204.75638963333199</v>
      </c>
      <c r="Y73" s="462">
        <v>0</v>
      </c>
      <c r="Z73" s="462">
        <v>0</v>
      </c>
      <c r="AA73" s="462">
        <v>26.7408875612843</v>
      </c>
      <c r="AB73" s="462">
        <v>-1192.2013651110101</v>
      </c>
      <c r="AC73" s="462">
        <v>0</v>
      </c>
      <c r="AD73" s="462">
        <v>-776.18969319950702</v>
      </c>
      <c r="AE73" s="462">
        <v>9258.9179796162898</v>
      </c>
      <c r="AF73" s="462">
        <v>8482.7282864167792</v>
      </c>
      <c r="AG73" s="462">
        <f t="shared" si="6"/>
        <v>9258.9179796162898</v>
      </c>
      <c r="AH73" s="462">
        <f t="shared" si="7"/>
        <v>0</v>
      </c>
      <c r="AI73" s="462">
        <f t="shared" si="8"/>
        <v>-1192.2013651110101</v>
      </c>
      <c r="AK73" s="461">
        <v>0.19791666666666699</v>
      </c>
      <c r="AL73" s="462">
        <v>3701.8123211461598</v>
      </c>
      <c r="AM73" s="462">
        <v>5966.9561053961597</v>
      </c>
      <c r="AN73" s="462">
        <v>94.005552630559905</v>
      </c>
      <c r="AO73" s="462">
        <v>444.30605656450598</v>
      </c>
      <c r="AP73" s="462">
        <v>183.769871479161</v>
      </c>
      <c r="AQ73" s="462">
        <v>0</v>
      </c>
      <c r="AR73" s="462">
        <v>0</v>
      </c>
      <c r="AS73" s="462">
        <v>47.632423706791499</v>
      </c>
      <c r="AT73" s="462">
        <v>-1119.92239132553</v>
      </c>
      <c r="AU73" s="462">
        <v>-741.31707054118101</v>
      </c>
      <c r="AV73" s="462">
        <v>-813.94418141027199</v>
      </c>
      <c r="AW73" s="462">
        <v>8577.2428690566303</v>
      </c>
      <c r="AX73" s="462">
        <v>7763.2986876463601</v>
      </c>
      <c r="AY73" s="462">
        <f t="shared" si="9"/>
        <v>8577.2428690566303</v>
      </c>
      <c r="AZ73" s="462">
        <f t="shared" si="10"/>
        <v>0</v>
      </c>
      <c r="BA73" s="462">
        <f t="shared" si="11"/>
        <v>-1119.92239132553</v>
      </c>
    </row>
    <row r="74" spans="1:53" s="448" customFormat="1">
      <c r="A74" s="461">
        <v>0.20833333333333301</v>
      </c>
      <c r="B74" s="462">
        <v>3703.02047834413</v>
      </c>
      <c r="C74" s="462">
        <v>5384.4829748013299</v>
      </c>
      <c r="D74" s="462">
        <v>80.107424495655806</v>
      </c>
      <c r="E74" s="462">
        <v>397.49628788421899</v>
      </c>
      <c r="F74" s="462">
        <v>114.502523015599</v>
      </c>
      <c r="G74" s="462">
        <v>159.02878791190699</v>
      </c>
      <c r="H74" s="462">
        <v>0</v>
      </c>
      <c r="I74" s="462">
        <v>57.581452535740297</v>
      </c>
      <c r="J74" s="462">
        <v>-2610.0032157477099</v>
      </c>
      <c r="K74" s="462">
        <v>0</v>
      </c>
      <c r="L74" s="462">
        <v>-748.79161269607505</v>
      </c>
      <c r="M74" s="462">
        <v>7286.2167132408704</v>
      </c>
      <c r="N74" s="462">
        <v>6537.4251005448004</v>
      </c>
      <c r="O74" s="462">
        <f t="shared" si="3"/>
        <v>7286.2167132408704</v>
      </c>
      <c r="P74" s="462">
        <f t="shared" si="4"/>
        <v>0</v>
      </c>
      <c r="Q74" s="462">
        <f t="shared" si="5"/>
        <v>-2610.0032157477099</v>
      </c>
      <c r="S74" s="461">
        <v>0.20833333333333301</v>
      </c>
      <c r="T74" s="462">
        <v>3700.0708716006102</v>
      </c>
      <c r="U74" s="462">
        <v>5985.5740339057402</v>
      </c>
      <c r="V74" s="462">
        <v>97.994184266344902</v>
      </c>
      <c r="W74" s="462">
        <v>450.003964088744</v>
      </c>
      <c r="X74" s="462">
        <v>207.21433724862899</v>
      </c>
      <c r="Y74" s="462">
        <v>0</v>
      </c>
      <c r="Z74" s="462">
        <v>0</v>
      </c>
      <c r="AA74" s="462">
        <v>25.679495226995801</v>
      </c>
      <c r="AB74" s="462">
        <v>-1095.5193758269099</v>
      </c>
      <c r="AC74" s="462">
        <v>0</v>
      </c>
      <c r="AD74" s="462">
        <v>-776.57687898141</v>
      </c>
      <c r="AE74" s="462">
        <v>9371.0175105101498</v>
      </c>
      <c r="AF74" s="462">
        <v>8594.4406315287397</v>
      </c>
      <c r="AG74" s="462">
        <f t="shared" si="6"/>
        <v>9371.0175105101498</v>
      </c>
      <c r="AH74" s="462">
        <f t="shared" si="7"/>
        <v>0</v>
      </c>
      <c r="AI74" s="462">
        <f t="shared" si="8"/>
        <v>-1095.5193758269099</v>
      </c>
      <c r="AK74" s="461">
        <v>0.20833333333333301</v>
      </c>
      <c r="AL74" s="462">
        <v>3701.6388807779199</v>
      </c>
      <c r="AM74" s="462">
        <v>6001.3038021672901</v>
      </c>
      <c r="AN74" s="462">
        <v>124.606719315699</v>
      </c>
      <c r="AO74" s="462">
        <v>452.00824299961499</v>
      </c>
      <c r="AP74" s="462">
        <v>267.10825756814802</v>
      </c>
      <c r="AQ74" s="462">
        <v>0</v>
      </c>
      <c r="AR74" s="462">
        <v>0</v>
      </c>
      <c r="AS74" s="462">
        <v>46.485998406799098</v>
      </c>
      <c r="AT74" s="462">
        <v>-1633.8157451796701</v>
      </c>
      <c r="AU74" s="462">
        <v>-169.44552206501501</v>
      </c>
      <c r="AV74" s="462">
        <v>-818.84907554244103</v>
      </c>
      <c r="AW74" s="462">
        <v>8789.8906339907899</v>
      </c>
      <c r="AX74" s="462">
        <v>7971.0415584483499</v>
      </c>
      <c r="AY74" s="462">
        <f t="shared" si="9"/>
        <v>8789.8906339907899</v>
      </c>
      <c r="AZ74" s="462">
        <f t="shared" si="10"/>
        <v>0</v>
      </c>
      <c r="BA74" s="462">
        <f t="shared" si="11"/>
        <v>-1633.8157451796701</v>
      </c>
    </row>
    <row r="75" spans="1:53" s="448" customFormat="1">
      <c r="A75" s="461">
        <v>0.21875</v>
      </c>
      <c r="B75" s="462">
        <v>3703.0338211139701</v>
      </c>
      <c r="C75" s="462">
        <v>5407.8133122437303</v>
      </c>
      <c r="D75" s="462">
        <v>80.422016263168203</v>
      </c>
      <c r="E75" s="462">
        <v>400.72242837217402</v>
      </c>
      <c r="F75" s="462">
        <v>116.092844446911</v>
      </c>
      <c r="G75" s="462">
        <v>148.557376608222</v>
      </c>
      <c r="H75" s="462">
        <v>0</v>
      </c>
      <c r="I75" s="462">
        <v>62.424697751605002</v>
      </c>
      <c r="J75" s="462">
        <v>-2519.8507804088599</v>
      </c>
      <c r="K75" s="462">
        <v>0</v>
      </c>
      <c r="L75" s="462">
        <v>-751.13598715406795</v>
      </c>
      <c r="M75" s="462">
        <v>7399.2157163909196</v>
      </c>
      <c r="N75" s="462">
        <v>6648.0797292368497</v>
      </c>
      <c r="O75" s="462">
        <f t="shared" si="3"/>
        <v>7399.2157163909196</v>
      </c>
      <c r="P75" s="462">
        <f t="shared" si="4"/>
        <v>0</v>
      </c>
      <c r="Q75" s="462">
        <f t="shared" si="5"/>
        <v>-2519.8507804088599</v>
      </c>
      <c r="S75" s="461">
        <v>0.21875</v>
      </c>
      <c r="T75" s="462">
        <v>3698.4166930543201</v>
      </c>
      <c r="U75" s="462">
        <v>5985.28415742985</v>
      </c>
      <c r="V75" s="462">
        <v>99.588675200548394</v>
      </c>
      <c r="W75" s="462">
        <v>456.28104242026899</v>
      </c>
      <c r="X75" s="462">
        <v>207.34743580161401</v>
      </c>
      <c r="Y75" s="462">
        <v>0</v>
      </c>
      <c r="Z75" s="462">
        <v>0</v>
      </c>
      <c r="AA75" s="462">
        <v>20.823095129004599</v>
      </c>
      <c r="AB75" s="462">
        <v>-1021.2227205929501</v>
      </c>
      <c r="AC75" s="462">
        <v>0</v>
      </c>
      <c r="AD75" s="462">
        <v>-776.75904749072095</v>
      </c>
      <c r="AE75" s="462">
        <v>9446.5183784426499</v>
      </c>
      <c r="AF75" s="462">
        <v>8669.7593309519307</v>
      </c>
      <c r="AG75" s="462">
        <f t="shared" si="6"/>
        <v>9446.5183784426499</v>
      </c>
      <c r="AH75" s="462">
        <f t="shared" si="7"/>
        <v>0</v>
      </c>
      <c r="AI75" s="462">
        <f t="shared" si="8"/>
        <v>-1021.2227205929501</v>
      </c>
      <c r="AK75" s="461">
        <v>0.21875</v>
      </c>
      <c r="AL75" s="462">
        <v>3701.2987409644902</v>
      </c>
      <c r="AM75" s="462">
        <v>6022.6184273533299</v>
      </c>
      <c r="AN75" s="462">
        <v>147.76508219903999</v>
      </c>
      <c r="AO75" s="462">
        <v>454.02045043879701</v>
      </c>
      <c r="AP75" s="462">
        <v>298.44491400080398</v>
      </c>
      <c r="AQ75" s="462">
        <v>0</v>
      </c>
      <c r="AR75" s="462">
        <v>0</v>
      </c>
      <c r="AS75" s="462">
        <v>47.947568527449597</v>
      </c>
      <c r="AT75" s="462">
        <v>-1688.9774756603299</v>
      </c>
      <c r="AU75" s="462">
        <v>0</v>
      </c>
      <c r="AV75" s="462">
        <v>-821.65179125062605</v>
      </c>
      <c r="AW75" s="462">
        <v>8983.1177078235796</v>
      </c>
      <c r="AX75" s="462">
        <v>8161.4659165729499</v>
      </c>
      <c r="AY75" s="462">
        <f t="shared" si="9"/>
        <v>8983.1177078235796</v>
      </c>
      <c r="AZ75" s="462">
        <f t="shared" si="10"/>
        <v>0</v>
      </c>
      <c r="BA75" s="462">
        <f t="shared" si="11"/>
        <v>-1688.9774756603299</v>
      </c>
    </row>
    <row r="76" spans="1:53" s="448" customFormat="1">
      <c r="A76" s="461">
        <v>0.22916666666666699</v>
      </c>
      <c r="B76" s="462">
        <v>3703.54765623105</v>
      </c>
      <c r="C76" s="462">
        <v>5458.6698644097896</v>
      </c>
      <c r="D76" s="462">
        <v>80.422016773839303</v>
      </c>
      <c r="E76" s="462">
        <v>405.84802669898397</v>
      </c>
      <c r="F76" s="462">
        <v>115.724948323484</v>
      </c>
      <c r="G76" s="462">
        <v>154.90328677847199</v>
      </c>
      <c r="H76" s="462">
        <v>0</v>
      </c>
      <c r="I76" s="462">
        <v>66.383910113305902</v>
      </c>
      <c r="J76" s="462">
        <v>-2402.0243525597002</v>
      </c>
      <c r="K76" s="462">
        <v>0</v>
      </c>
      <c r="L76" s="462">
        <v>-756.43673797806696</v>
      </c>
      <c r="M76" s="462">
        <v>7583.4753567692196</v>
      </c>
      <c r="N76" s="462">
        <v>6827.0386187911599</v>
      </c>
      <c r="O76" s="462">
        <f t="shared" si="3"/>
        <v>7583.4753567692196</v>
      </c>
      <c r="P76" s="462">
        <f t="shared" si="4"/>
        <v>0</v>
      </c>
      <c r="Q76" s="462">
        <f t="shared" si="5"/>
        <v>-2402.0243525597002</v>
      </c>
      <c r="S76" s="461">
        <v>0.22916666666666699</v>
      </c>
      <c r="T76" s="462">
        <v>3699.1437395448702</v>
      </c>
      <c r="U76" s="462">
        <v>6122.7000466768004</v>
      </c>
      <c r="V76" s="462">
        <v>99.628872343609302</v>
      </c>
      <c r="W76" s="462">
        <v>461.15680177717098</v>
      </c>
      <c r="X76" s="462">
        <v>207.21833353268201</v>
      </c>
      <c r="Y76" s="462">
        <v>0</v>
      </c>
      <c r="Z76" s="462">
        <v>0</v>
      </c>
      <c r="AA76" s="462">
        <v>26.263014622947701</v>
      </c>
      <c r="AB76" s="462">
        <v>-1020.66388161512</v>
      </c>
      <c r="AC76" s="462">
        <v>0</v>
      </c>
      <c r="AD76" s="462">
        <v>-789.83599203698395</v>
      </c>
      <c r="AE76" s="462">
        <v>9595.4469268829507</v>
      </c>
      <c r="AF76" s="462">
        <v>8805.6109348459704</v>
      </c>
      <c r="AG76" s="462">
        <f t="shared" si="6"/>
        <v>9595.4469268829507</v>
      </c>
      <c r="AH76" s="462">
        <f t="shared" si="7"/>
        <v>0</v>
      </c>
      <c r="AI76" s="462">
        <f t="shared" si="8"/>
        <v>-1020.66388161512</v>
      </c>
      <c r="AK76" s="461">
        <v>0.22916666666666699</v>
      </c>
      <c r="AL76" s="462">
        <v>3701.0386455418202</v>
      </c>
      <c r="AM76" s="462">
        <v>6025.8702822381301</v>
      </c>
      <c r="AN76" s="462">
        <v>237.22597834709799</v>
      </c>
      <c r="AO76" s="462">
        <v>454.65232826249098</v>
      </c>
      <c r="AP76" s="462">
        <v>311.31739856744002</v>
      </c>
      <c r="AQ76" s="462">
        <v>0</v>
      </c>
      <c r="AR76" s="462">
        <v>0</v>
      </c>
      <c r="AS76" s="462">
        <v>48.199781326756103</v>
      </c>
      <c r="AT76" s="462">
        <v>-1606.99928395336</v>
      </c>
      <c r="AU76" s="462">
        <v>0</v>
      </c>
      <c r="AV76" s="462">
        <v>-823.48501905004605</v>
      </c>
      <c r="AW76" s="462">
        <v>9171.3051303303801</v>
      </c>
      <c r="AX76" s="462">
        <v>8347.8201112803308</v>
      </c>
      <c r="AY76" s="462">
        <f t="shared" si="9"/>
        <v>9171.3051303303801</v>
      </c>
      <c r="AZ76" s="462">
        <f t="shared" si="10"/>
        <v>0</v>
      </c>
      <c r="BA76" s="462">
        <f t="shared" si="11"/>
        <v>-1606.99928395336</v>
      </c>
    </row>
    <row r="77" spans="1:53" s="448" customFormat="1">
      <c r="A77" s="461">
        <v>0.23958333333333301</v>
      </c>
      <c r="B77" s="462">
        <v>3703.3741513484601</v>
      </c>
      <c r="C77" s="462">
        <v>5476.06347527244</v>
      </c>
      <c r="D77" s="462">
        <v>80.468871355813405</v>
      </c>
      <c r="E77" s="462">
        <v>414.235327860165</v>
      </c>
      <c r="F77" s="462">
        <v>119.556688894223</v>
      </c>
      <c r="G77" s="462">
        <v>161.998095857186</v>
      </c>
      <c r="H77" s="462">
        <v>0</v>
      </c>
      <c r="I77" s="462">
        <v>64.875134095081094</v>
      </c>
      <c r="J77" s="462">
        <v>-2230.03781896897</v>
      </c>
      <c r="K77" s="462">
        <v>0</v>
      </c>
      <c r="L77" s="462">
        <v>-758.68728046527804</v>
      </c>
      <c r="M77" s="462">
        <v>7790.5339257143996</v>
      </c>
      <c r="N77" s="462">
        <v>7031.8466452491202</v>
      </c>
      <c r="O77" s="462">
        <f t="shared" si="3"/>
        <v>7790.5339257143996</v>
      </c>
      <c r="P77" s="462">
        <f t="shared" si="4"/>
        <v>0</v>
      </c>
      <c r="Q77" s="462">
        <f t="shared" si="5"/>
        <v>-2230.03781896897</v>
      </c>
      <c r="S77" s="461">
        <v>0.23958333333333301</v>
      </c>
      <c r="T77" s="462">
        <v>3699.8240662920598</v>
      </c>
      <c r="U77" s="462">
        <v>6094.4077350745501</v>
      </c>
      <c r="V77" s="462">
        <v>98.322460849486703</v>
      </c>
      <c r="W77" s="462">
        <v>466.575407880694</v>
      </c>
      <c r="X77" s="462">
        <v>214.071396124535</v>
      </c>
      <c r="Y77" s="462">
        <v>0</v>
      </c>
      <c r="Z77" s="462">
        <v>0</v>
      </c>
      <c r="AA77" s="462">
        <v>33.307845817769703</v>
      </c>
      <c r="AB77" s="462">
        <v>-1275.0188634784599</v>
      </c>
      <c r="AC77" s="462">
        <v>0</v>
      </c>
      <c r="AD77" s="462">
        <v>-787.65643640429005</v>
      </c>
      <c r="AE77" s="462">
        <v>9331.4900485606395</v>
      </c>
      <c r="AF77" s="462">
        <v>8543.8336121563498</v>
      </c>
      <c r="AG77" s="462">
        <f t="shared" si="6"/>
        <v>9331.4900485606395</v>
      </c>
      <c r="AH77" s="462">
        <f t="shared" si="7"/>
        <v>0</v>
      </c>
      <c r="AI77" s="462">
        <f t="shared" si="8"/>
        <v>-1275.0188634784599</v>
      </c>
      <c r="AK77" s="461">
        <v>0.23958333333333301</v>
      </c>
      <c r="AL77" s="462">
        <v>3701.57884748486</v>
      </c>
      <c r="AM77" s="462">
        <v>6031.5843736114502</v>
      </c>
      <c r="AN77" s="462">
        <v>384.64970445327401</v>
      </c>
      <c r="AO77" s="462">
        <v>461.18265347118</v>
      </c>
      <c r="AP77" s="462">
        <v>314.052923954074</v>
      </c>
      <c r="AQ77" s="462">
        <v>0</v>
      </c>
      <c r="AR77" s="462">
        <v>0</v>
      </c>
      <c r="AS77" s="462">
        <v>48.744035794494998</v>
      </c>
      <c r="AT77" s="462">
        <v>-1556.0986203381301</v>
      </c>
      <c r="AU77" s="462">
        <v>0</v>
      </c>
      <c r="AV77" s="462">
        <v>-826.73949614109904</v>
      </c>
      <c r="AW77" s="462">
        <v>9385.6939184311905</v>
      </c>
      <c r="AX77" s="462">
        <v>8558.9544222900895</v>
      </c>
      <c r="AY77" s="462">
        <f t="shared" si="9"/>
        <v>9385.6939184311905</v>
      </c>
      <c r="AZ77" s="462">
        <f t="shared" si="10"/>
        <v>0</v>
      </c>
      <c r="BA77" s="462">
        <f t="shared" si="11"/>
        <v>-1556.0986203381301</v>
      </c>
    </row>
    <row r="78" spans="1:53" s="448" customFormat="1">
      <c r="A78" s="461">
        <v>0.25</v>
      </c>
      <c r="B78" s="462">
        <v>3702.9737542123698</v>
      </c>
      <c r="C78" s="462">
        <v>5449.8527944602702</v>
      </c>
      <c r="D78" s="462">
        <v>80.375162702536201</v>
      </c>
      <c r="E78" s="462">
        <v>463.45476067123002</v>
      </c>
      <c r="F78" s="462">
        <v>156.60901322630099</v>
      </c>
      <c r="G78" s="462">
        <v>369.186170814881</v>
      </c>
      <c r="H78" s="462">
        <v>0</v>
      </c>
      <c r="I78" s="462">
        <v>68.870185937922002</v>
      </c>
      <c r="J78" s="462">
        <v>-1976.9899418863399</v>
      </c>
      <c r="K78" s="462">
        <v>0</v>
      </c>
      <c r="L78" s="462">
        <v>-762.21688234513601</v>
      </c>
      <c r="M78" s="462">
        <v>8314.3319001391701</v>
      </c>
      <c r="N78" s="462">
        <v>7552.1150177940299</v>
      </c>
      <c r="O78" s="462">
        <f t="shared" si="3"/>
        <v>8314.3319001391701</v>
      </c>
      <c r="P78" s="462">
        <f t="shared" si="4"/>
        <v>0</v>
      </c>
      <c r="Q78" s="462">
        <f t="shared" si="5"/>
        <v>-1976.9899418863399</v>
      </c>
      <c r="S78" s="461">
        <v>0.25</v>
      </c>
      <c r="T78" s="462">
        <v>3701.1114240162101</v>
      </c>
      <c r="U78" s="462">
        <v>6023.2560723597499</v>
      </c>
      <c r="V78" s="462">
        <v>148.77000470795701</v>
      </c>
      <c r="W78" s="462">
        <v>502.242023139286</v>
      </c>
      <c r="X78" s="462">
        <v>273.83413379121998</v>
      </c>
      <c r="Y78" s="462">
        <v>0</v>
      </c>
      <c r="Z78" s="462">
        <v>0</v>
      </c>
      <c r="AA78" s="462">
        <v>38.266645025950197</v>
      </c>
      <c r="AB78" s="462">
        <v>-1158.82246735323</v>
      </c>
      <c r="AC78" s="462">
        <v>0</v>
      </c>
      <c r="AD78" s="462">
        <v>-784.28077275691396</v>
      </c>
      <c r="AE78" s="462">
        <v>9528.6578356871505</v>
      </c>
      <c r="AF78" s="462">
        <v>8744.3770629302307</v>
      </c>
      <c r="AG78" s="462">
        <f t="shared" si="6"/>
        <v>9528.6578356871505</v>
      </c>
      <c r="AH78" s="462">
        <f t="shared" si="7"/>
        <v>0</v>
      </c>
      <c r="AI78" s="462">
        <f t="shared" si="8"/>
        <v>-1158.82246735323</v>
      </c>
      <c r="AK78" s="461">
        <v>0.25</v>
      </c>
      <c r="AL78" s="462">
        <v>3700.7985774992499</v>
      </c>
      <c r="AM78" s="462">
        <v>6061.5581348081396</v>
      </c>
      <c r="AN78" s="462">
        <v>443.60982838146703</v>
      </c>
      <c r="AO78" s="462">
        <v>504.902710381715</v>
      </c>
      <c r="AP78" s="462">
        <v>362.84852252818899</v>
      </c>
      <c r="AQ78" s="462">
        <v>0</v>
      </c>
      <c r="AR78" s="462">
        <v>0</v>
      </c>
      <c r="AS78" s="462">
        <v>50.378277780929899</v>
      </c>
      <c r="AT78" s="462">
        <v>-1278.6170581296501</v>
      </c>
      <c r="AU78" s="462">
        <v>0</v>
      </c>
      <c r="AV78" s="462">
        <v>-833.31974692361098</v>
      </c>
      <c r="AW78" s="462">
        <v>9845.4789932500498</v>
      </c>
      <c r="AX78" s="462">
        <v>9012.1592463264406</v>
      </c>
      <c r="AY78" s="462">
        <f t="shared" si="9"/>
        <v>9845.4789932500498</v>
      </c>
      <c r="AZ78" s="462">
        <f t="shared" si="10"/>
        <v>0</v>
      </c>
      <c r="BA78" s="462">
        <f t="shared" si="11"/>
        <v>-1278.6170581296501</v>
      </c>
    </row>
    <row r="79" spans="1:53" s="448" customFormat="1">
      <c r="A79" s="461">
        <v>0.26041666666666702</v>
      </c>
      <c r="B79" s="462">
        <v>3700.9652030419802</v>
      </c>
      <c r="C79" s="462">
        <v>5485.71234488958</v>
      </c>
      <c r="D79" s="462">
        <v>76.499644663845004</v>
      </c>
      <c r="E79" s="462">
        <v>470.83972180757797</v>
      </c>
      <c r="F79" s="462">
        <v>160.62516886816101</v>
      </c>
      <c r="G79" s="462">
        <v>528.27408171811499</v>
      </c>
      <c r="H79" s="462">
        <v>0</v>
      </c>
      <c r="I79" s="462">
        <v>73.1350978667883</v>
      </c>
      <c r="J79" s="462">
        <v>-1853.1837972908099</v>
      </c>
      <c r="K79" s="462">
        <v>0</v>
      </c>
      <c r="L79" s="462">
        <v>-768.12415746469003</v>
      </c>
      <c r="M79" s="462">
        <v>8642.8674655652394</v>
      </c>
      <c r="N79" s="462">
        <v>7874.7433081005502</v>
      </c>
      <c r="O79" s="462">
        <f t="shared" si="3"/>
        <v>8642.8674655652394</v>
      </c>
      <c r="P79" s="462">
        <f t="shared" si="4"/>
        <v>0</v>
      </c>
      <c r="Q79" s="462">
        <f t="shared" si="5"/>
        <v>-1853.1837972908099</v>
      </c>
      <c r="S79" s="461">
        <v>0.26041666666666702</v>
      </c>
      <c r="T79" s="462">
        <v>3700.00415469977</v>
      </c>
      <c r="U79" s="462">
        <v>6112.31595129571</v>
      </c>
      <c r="V79" s="462">
        <v>346.16527733685399</v>
      </c>
      <c r="W79" s="462">
        <v>514.75171988086299</v>
      </c>
      <c r="X79" s="462">
        <v>280.67834422014403</v>
      </c>
      <c r="Y79" s="462">
        <v>0</v>
      </c>
      <c r="Z79" s="462">
        <v>0</v>
      </c>
      <c r="AA79" s="462">
        <v>39.668002380538503</v>
      </c>
      <c r="AB79" s="462">
        <v>-1196.7763754825401</v>
      </c>
      <c r="AC79" s="462">
        <v>0</v>
      </c>
      <c r="AD79" s="462">
        <v>-796.06931197149595</v>
      </c>
      <c r="AE79" s="462">
        <v>9796.8070743313401</v>
      </c>
      <c r="AF79" s="462">
        <v>9000.7377623598404</v>
      </c>
      <c r="AG79" s="462">
        <f t="shared" si="6"/>
        <v>9796.8070743313401</v>
      </c>
      <c r="AH79" s="462">
        <f t="shared" si="7"/>
        <v>0</v>
      </c>
      <c r="AI79" s="462">
        <f t="shared" si="8"/>
        <v>-1196.7763754825401</v>
      </c>
      <c r="AK79" s="461">
        <v>0.26041666666666702</v>
      </c>
      <c r="AL79" s="462">
        <v>3700.54514158753</v>
      </c>
      <c r="AM79" s="462">
        <v>6108.7039448208498</v>
      </c>
      <c r="AN79" s="462">
        <v>743.51733485557497</v>
      </c>
      <c r="AO79" s="462">
        <v>515.00086866965705</v>
      </c>
      <c r="AP79" s="462">
        <v>369.026663528244</v>
      </c>
      <c r="AQ79" s="462">
        <v>0</v>
      </c>
      <c r="AR79" s="462">
        <v>0</v>
      </c>
      <c r="AS79" s="462">
        <v>55.539194420362101</v>
      </c>
      <c r="AT79" s="462">
        <v>-1344.55206987666</v>
      </c>
      <c r="AU79" s="462">
        <v>0</v>
      </c>
      <c r="AV79" s="462">
        <v>-843.20664501499402</v>
      </c>
      <c r="AW79" s="462">
        <v>10147.781078005601</v>
      </c>
      <c r="AX79" s="462">
        <v>9304.5744329905592</v>
      </c>
      <c r="AY79" s="462">
        <f t="shared" si="9"/>
        <v>10147.781078005601</v>
      </c>
      <c r="AZ79" s="462">
        <f t="shared" si="10"/>
        <v>0</v>
      </c>
      <c r="BA79" s="462">
        <f t="shared" si="11"/>
        <v>-1344.55206987666</v>
      </c>
    </row>
    <row r="80" spans="1:53" s="448" customFormat="1">
      <c r="A80" s="461">
        <v>0.27083333333333298</v>
      </c>
      <c r="B80" s="462">
        <v>3702.7001541186401</v>
      </c>
      <c r="C80" s="462">
        <v>5563.8987722022403</v>
      </c>
      <c r="D80" s="462">
        <v>73.019040825005405</v>
      </c>
      <c r="E80" s="462">
        <v>477.42499829730502</v>
      </c>
      <c r="F80" s="462">
        <v>160.49120388386001</v>
      </c>
      <c r="G80" s="462">
        <v>535.40829075439297</v>
      </c>
      <c r="H80" s="462">
        <v>10.645259782155399</v>
      </c>
      <c r="I80" s="462">
        <v>76.3980600299694</v>
      </c>
      <c r="J80" s="462">
        <v>-1676.84252986054</v>
      </c>
      <c r="K80" s="462">
        <v>0</v>
      </c>
      <c r="L80" s="462">
        <v>-776.25458699405101</v>
      </c>
      <c r="M80" s="462">
        <v>8923.1432500330302</v>
      </c>
      <c r="N80" s="462">
        <v>8146.8886630389798</v>
      </c>
      <c r="O80" s="462">
        <f t="shared" si="3"/>
        <v>8923.1432500330302</v>
      </c>
      <c r="P80" s="462">
        <f t="shared" si="4"/>
        <v>0</v>
      </c>
      <c r="Q80" s="462">
        <f t="shared" si="5"/>
        <v>-1676.84252986054</v>
      </c>
      <c r="S80" s="461">
        <v>0.27083333333333298</v>
      </c>
      <c r="T80" s="462">
        <v>3700.5177787586899</v>
      </c>
      <c r="U80" s="462">
        <v>6107.6880026365297</v>
      </c>
      <c r="V80" s="462">
        <v>550.22659058697502</v>
      </c>
      <c r="W80" s="462">
        <v>522.54693244024099</v>
      </c>
      <c r="X80" s="462">
        <v>280.55165768994902</v>
      </c>
      <c r="Y80" s="462">
        <v>24.396977124196699</v>
      </c>
      <c r="Z80" s="462">
        <v>2.8560867849985798</v>
      </c>
      <c r="AA80" s="462">
        <v>42.0389037430351</v>
      </c>
      <c r="AB80" s="462">
        <v>-1124.90299253886</v>
      </c>
      <c r="AC80" s="462">
        <v>0</v>
      </c>
      <c r="AD80" s="462">
        <v>-799.45296662950204</v>
      </c>
      <c r="AE80" s="462">
        <v>10105.919937225801</v>
      </c>
      <c r="AF80" s="462">
        <v>9306.4669705962497</v>
      </c>
      <c r="AG80" s="462">
        <f t="shared" si="6"/>
        <v>10105.919937225801</v>
      </c>
      <c r="AH80" s="462">
        <f t="shared" si="7"/>
        <v>0</v>
      </c>
      <c r="AI80" s="462">
        <f t="shared" si="8"/>
        <v>-1124.90299253886</v>
      </c>
      <c r="AK80" s="461">
        <v>0.27083333333333298</v>
      </c>
      <c r="AL80" s="462">
        <v>3701.1187062149902</v>
      </c>
      <c r="AM80" s="462">
        <v>6113.3005035075503</v>
      </c>
      <c r="AN80" s="462">
        <v>864.93140120318606</v>
      </c>
      <c r="AO80" s="462">
        <v>512.02050549495596</v>
      </c>
      <c r="AP80" s="462">
        <v>368.998848179155</v>
      </c>
      <c r="AQ80" s="462">
        <v>0</v>
      </c>
      <c r="AR80" s="462">
        <v>0</v>
      </c>
      <c r="AS80" s="462">
        <v>55.722453065483798</v>
      </c>
      <c r="AT80" s="462">
        <v>-1131.69694315586</v>
      </c>
      <c r="AU80" s="462">
        <v>0</v>
      </c>
      <c r="AV80" s="462">
        <v>-845.40908298775003</v>
      </c>
      <c r="AW80" s="462">
        <v>10484.3954745095</v>
      </c>
      <c r="AX80" s="462">
        <v>9638.9863915217193</v>
      </c>
      <c r="AY80" s="462">
        <f t="shared" si="9"/>
        <v>10484.3954745095</v>
      </c>
      <c r="AZ80" s="462">
        <f t="shared" si="10"/>
        <v>0</v>
      </c>
      <c r="BA80" s="462">
        <f t="shared" si="11"/>
        <v>-1131.69694315586</v>
      </c>
    </row>
    <row r="81" spans="1:53" s="448" customFormat="1">
      <c r="A81" s="461">
        <v>0.28125</v>
      </c>
      <c r="B81" s="462">
        <v>3702.4399293778301</v>
      </c>
      <c r="C81" s="462">
        <v>5642.4111049365201</v>
      </c>
      <c r="D81" s="462">
        <v>78.413976902874595</v>
      </c>
      <c r="E81" s="462">
        <v>499.89236805080202</v>
      </c>
      <c r="F81" s="462">
        <v>236.417189236974</v>
      </c>
      <c r="G81" s="462">
        <v>593.00762058664202</v>
      </c>
      <c r="H81" s="462">
        <v>26.2000460192363</v>
      </c>
      <c r="I81" s="462">
        <v>75.072657060600207</v>
      </c>
      <c r="J81" s="462">
        <v>-1729.6561373570501</v>
      </c>
      <c r="K81" s="462">
        <v>-0.58277506598897599</v>
      </c>
      <c r="L81" s="462">
        <v>-786.666470394464</v>
      </c>
      <c r="M81" s="462">
        <v>9123.6159797484397</v>
      </c>
      <c r="N81" s="462">
        <v>8336.9495093539808</v>
      </c>
      <c r="O81" s="462">
        <f t="shared" si="3"/>
        <v>9123.6159797484397</v>
      </c>
      <c r="P81" s="462">
        <f t="shared" si="4"/>
        <v>0</v>
      </c>
      <c r="Q81" s="462">
        <f t="shared" si="5"/>
        <v>-1729.6561373570501</v>
      </c>
      <c r="S81" s="461">
        <v>0.28125</v>
      </c>
      <c r="T81" s="462">
        <v>3700.1976125425799</v>
      </c>
      <c r="U81" s="462">
        <v>6003.1411456221504</v>
      </c>
      <c r="V81" s="462">
        <v>583.87839588316297</v>
      </c>
      <c r="W81" s="462">
        <v>529.69270787935898</v>
      </c>
      <c r="X81" s="462">
        <v>291.74709717504601</v>
      </c>
      <c r="Y81" s="462">
        <v>78.9205735141378</v>
      </c>
      <c r="Z81" s="462">
        <v>14.0147290077209</v>
      </c>
      <c r="AA81" s="462">
        <v>46.506366687362799</v>
      </c>
      <c r="AB81" s="462">
        <v>-930.50554645047202</v>
      </c>
      <c r="AC81" s="462">
        <v>0</v>
      </c>
      <c r="AD81" s="462">
        <v>-791.70174077219997</v>
      </c>
      <c r="AE81" s="462">
        <v>10317.593081861</v>
      </c>
      <c r="AF81" s="462">
        <v>9525.8913410888399</v>
      </c>
      <c r="AG81" s="462">
        <f t="shared" si="6"/>
        <v>10317.593081861</v>
      </c>
      <c r="AH81" s="462">
        <f t="shared" si="7"/>
        <v>0</v>
      </c>
      <c r="AI81" s="462">
        <f t="shared" si="8"/>
        <v>-930.50554645047202</v>
      </c>
      <c r="AK81" s="461">
        <v>0.28125</v>
      </c>
      <c r="AL81" s="462">
        <v>3702.5725963165</v>
      </c>
      <c r="AM81" s="462">
        <v>6113.5013354686298</v>
      </c>
      <c r="AN81" s="462">
        <v>916.676290185781</v>
      </c>
      <c r="AO81" s="462">
        <v>512.98246335657598</v>
      </c>
      <c r="AP81" s="462">
        <v>372.13342507576499</v>
      </c>
      <c r="AQ81" s="462">
        <v>0</v>
      </c>
      <c r="AR81" s="462">
        <v>11.5738568890889</v>
      </c>
      <c r="AS81" s="462">
        <v>61.481456745378303</v>
      </c>
      <c r="AT81" s="462">
        <v>-989.67024357216201</v>
      </c>
      <c r="AU81" s="462">
        <v>0</v>
      </c>
      <c r="AV81" s="462">
        <v>-846.66382002065302</v>
      </c>
      <c r="AW81" s="462">
        <v>10701.251180465601</v>
      </c>
      <c r="AX81" s="462">
        <v>9854.5873604449007</v>
      </c>
      <c r="AY81" s="462">
        <f t="shared" si="9"/>
        <v>10701.251180465601</v>
      </c>
      <c r="AZ81" s="462">
        <f t="shared" si="10"/>
        <v>0</v>
      </c>
      <c r="BA81" s="462">
        <f t="shared" si="11"/>
        <v>-989.67024357216201</v>
      </c>
    </row>
    <row r="82" spans="1:53" s="448" customFormat="1">
      <c r="A82" s="461">
        <v>0.29166666666666702</v>
      </c>
      <c r="B82" s="462">
        <v>3703.0805615372701</v>
      </c>
      <c r="C82" s="462">
        <v>5575.5315657804103</v>
      </c>
      <c r="D82" s="462">
        <v>72.255986399191698</v>
      </c>
      <c r="E82" s="462">
        <v>486.37079127236899</v>
      </c>
      <c r="F82" s="462">
        <v>162.441315353443</v>
      </c>
      <c r="G82" s="462">
        <v>472.947724271146</v>
      </c>
      <c r="H82" s="462">
        <v>25.957329546610499</v>
      </c>
      <c r="I82" s="462">
        <v>76.400521712266197</v>
      </c>
      <c r="J82" s="462">
        <v>-1366.64207019895</v>
      </c>
      <c r="K82" s="462">
        <v>0</v>
      </c>
      <c r="L82" s="462">
        <v>-777.24882741146598</v>
      </c>
      <c r="M82" s="462">
        <v>9208.3437256737707</v>
      </c>
      <c r="N82" s="462">
        <v>8431.0948982622995</v>
      </c>
      <c r="O82" s="462">
        <f t="shared" si="3"/>
        <v>9208.3437256737707</v>
      </c>
      <c r="P82" s="462">
        <f t="shared" si="4"/>
        <v>0</v>
      </c>
      <c r="Q82" s="462">
        <f t="shared" si="5"/>
        <v>-1366.64207019895</v>
      </c>
      <c r="S82" s="461">
        <v>0.29166666666666702</v>
      </c>
      <c r="T82" s="462">
        <v>3700.0908850424298</v>
      </c>
      <c r="U82" s="462">
        <v>6085.1290952680502</v>
      </c>
      <c r="V82" s="462">
        <v>813.88032406534796</v>
      </c>
      <c r="W82" s="462">
        <v>532.59078319439698</v>
      </c>
      <c r="X82" s="462">
        <v>435.45948335259197</v>
      </c>
      <c r="Y82" s="462">
        <v>91.753133388937798</v>
      </c>
      <c r="Z82" s="462">
        <v>14.272437154134099</v>
      </c>
      <c r="AA82" s="462">
        <v>49.280627122615201</v>
      </c>
      <c r="AB82" s="462">
        <v>-1235.2136641698801</v>
      </c>
      <c r="AC82" s="462">
        <v>0</v>
      </c>
      <c r="AD82" s="462">
        <v>-804.13856424000903</v>
      </c>
      <c r="AE82" s="462">
        <v>10487.2431044186</v>
      </c>
      <c r="AF82" s="462">
        <v>9683.1045401786196</v>
      </c>
      <c r="AG82" s="462">
        <f t="shared" si="6"/>
        <v>10487.2431044186</v>
      </c>
      <c r="AH82" s="462">
        <f t="shared" si="7"/>
        <v>0</v>
      </c>
      <c r="AI82" s="462">
        <f t="shared" si="8"/>
        <v>-1235.2136641698801</v>
      </c>
      <c r="AK82" s="461">
        <v>0.29166666666666702</v>
      </c>
      <c r="AL82" s="462">
        <v>3702.4258591217399</v>
      </c>
      <c r="AM82" s="462">
        <v>6168.3555198229096</v>
      </c>
      <c r="AN82" s="462">
        <v>905.19751010313701</v>
      </c>
      <c r="AO82" s="462">
        <v>522.473693061978</v>
      </c>
      <c r="AP82" s="462">
        <v>402.85883562631</v>
      </c>
      <c r="AQ82" s="462">
        <v>0</v>
      </c>
      <c r="AR82" s="462">
        <v>14.8538506139119</v>
      </c>
      <c r="AS82" s="462">
        <v>63.447055482928498</v>
      </c>
      <c r="AT82" s="462">
        <v>-933.28802556004405</v>
      </c>
      <c r="AU82" s="462">
        <v>0</v>
      </c>
      <c r="AV82" s="462">
        <v>-852.67089438915696</v>
      </c>
      <c r="AW82" s="462">
        <v>10846.324298272901</v>
      </c>
      <c r="AX82" s="462">
        <v>9993.6534038837108</v>
      </c>
      <c r="AY82" s="462">
        <f t="shared" si="9"/>
        <v>10846.324298272901</v>
      </c>
      <c r="AZ82" s="462">
        <f t="shared" si="10"/>
        <v>0</v>
      </c>
      <c r="BA82" s="462">
        <f t="shared" si="11"/>
        <v>-933.28802556004405</v>
      </c>
    </row>
    <row r="83" spans="1:53" s="448" customFormat="1">
      <c r="A83" s="461">
        <v>0.30208333333333298</v>
      </c>
      <c r="B83" s="462">
        <v>3703.2540338367899</v>
      </c>
      <c r="C83" s="462">
        <v>5603.1191039856703</v>
      </c>
      <c r="D83" s="462">
        <v>72.3363078101887</v>
      </c>
      <c r="E83" s="462">
        <v>485.3907119648</v>
      </c>
      <c r="F83" s="462">
        <v>157.10502187561301</v>
      </c>
      <c r="G83" s="462">
        <v>494.75111508613401</v>
      </c>
      <c r="H83" s="462">
        <v>27.088183381398501</v>
      </c>
      <c r="I83" s="462">
        <v>80.062254631681398</v>
      </c>
      <c r="J83" s="462">
        <v>-1371.43166897931</v>
      </c>
      <c r="K83" s="462">
        <v>0</v>
      </c>
      <c r="L83" s="462">
        <v>-780.13535057663603</v>
      </c>
      <c r="M83" s="462">
        <v>9251.6750635929602</v>
      </c>
      <c r="N83" s="462">
        <v>8471.5397130163201</v>
      </c>
      <c r="O83" s="462">
        <f t="shared" si="3"/>
        <v>9251.6750635929602</v>
      </c>
      <c r="P83" s="462">
        <f t="shared" si="4"/>
        <v>0</v>
      </c>
      <c r="Q83" s="462">
        <f t="shared" si="5"/>
        <v>-1371.43166897931</v>
      </c>
      <c r="S83" s="461">
        <v>0.30208333333333298</v>
      </c>
      <c r="T83" s="462">
        <v>3699.71067850086</v>
      </c>
      <c r="U83" s="462">
        <v>6122.6809469248501</v>
      </c>
      <c r="V83" s="462">
        <v>848.42985720803597</v>
      </c>
      <c r="W83" s="462">
        <v>536.06388294697695</v>
      </c>
      <c r="X83" s="462">
        <v>452.97213176437702</v>
      </c>
      <c r="Y83" s="462">
        <v>79.426516546345198</v>
      </c>
      <c r="Z83" s="462">
        <v>13.948079682668</v>
      </c>
      <c r="AA83" s="462">
        <v>47.698023081325204</v>
      </c>
      <c r="AB83" s="462">
        <v>-1303.62437721785</v>
      </c>
      <c r="AC83" s="462">
        <v>0</v>
      </c>
      <c r="AD83" s="462">
        <v>-808.23360933465301</v>
      </c>
      <c r="AE83" s="462">
        <v>10497.305739437599</v>
      </c>
      <c r="AF83" s="462">
        <v>9689.0721301029407</v>
      </c>
      <c r="AG83" s="462">
        <f t="shared" si="6"/>
        <v>10497.305739437599</v>
      </c>
      <c r="AH83" s="462">
        <f t="shared" si="7"/>
        <v>0</v>
      </c>
      <c r="AI83" s="462">
        <f t="shared" si="8"/>
        <v>-1303.62437721785</v>
      </c>
      <c r="AK83" s="461">
        <v>0.30208333333333298</v>
      </c>
      <c r="AL83" s="462">
        <v>3701.3921043771402</v>
      </c>
      <c r="AM83" s="462">
        <v>6194.76017838397</v>
      </c>
      <c r="AN83" s="462">
        <v>923.62380247212695</v>
      </c>
      <c r="AO83" s="462">
        <v>526.26707939205301</v>
      </c>
      <c r="AP83" s="462">
        <v>405.85326553199098</v>
      </c>
      <c r="AQ83" s="462">
        <v>0</v>
      </c>
      <c r="AR83" s="462">
        <v>14.380396610895801</v>
      </c>
      <c r="AS83" s="462">
        <v>67.707762187639204</v>
      </c>
      <c r="AT83" s="462">
        <v>-949.11060762691</v>
      </c>
      <c r="AU83" s="462">
        <v>0</v>
      </c>
      <c r="AV83" s="462">
        <v>-855.74393938719402</v>
      </c>
      <c r="AW83" s="462">
        <v>10884.873981328899</v>
      </c>
      <c r="AX83" s="462">
        <v>10029.1300419417</v>
      </c>
      <c r="AY83" s="462">
        <f t="shared" si="9"/>
        <v>10884.873981328899</v>
      </c>
      <c r="AZ83" s="462">
        <f t="shared" si="10"/>
        <v>0</v>
      </c>
      <c r="BA83" s="462">
        <f t="shared" si="11"/>
        <v>-949.11060762691</v>
      </c>
    </row>
    <row r="84" spans="1:53" s="448" customFormat="1">
      <c r="A84" s="461">
        <v>0.3125</v>
      </c>
      <c r="B84" s="462">
        <v>3704.0481322867399</v>
      </c>
      <c r="C84" s="462">
        <v>5560.1849320807396</v>
      </c>
      <c r="D84" s="462">
        <v>72.296147615361306</v>
      </c>
      <c r="E84" s="462">
        <v>482.71676894371001</v>
      </c>
      <c r="F84" s="462">
        <v>157.75885083991199</v>
      </c>
      <c r="G84" s="462">
        <v>499.730621777154</v>
      </c>
      <c r="H84" s="462">
        <v>44.115645610809302</v>
      </c>
      <c r="I84" s="462">
        <v>84.437325957100498</v>
      </c>
      <c r="J84" s="462">
        <v>-1391.2298408556701</v>
      </c>
      <c r="K84" s="462">
        <v>0</v>
      </c>
      <c r="L84" s="462">
        <v>-776.25571763428695</v>
      </c>
      <c r="M84" s="462">
        <v>9214.0585842558594</v>
      </c>
      <c r="N84" s="462">
        <v>8437.8028666215705</v>
      </c>
      <c r="O84" s="462">
        <f t="shared" si="3"/>
        <v>9214.0585842558594</v>
      </c>
      <c r="P84" s="462">
        <f t="shared" si="4"/>
        <v>0</v>
      </c>
      <c r="Q84" s="462">
        <f t="shared" si="5"/>
        <v>-1391.2298408556701</v>
      </c>
      <c r="S84" s="461">
        <v>0.3125</v>
      </c>
      <c r="T84" s="462">
        <v>3699.0770389283598</v>
      </c>
      <c r="U84" s="462">
        <v>6133.1072127204598</v>
      </c>
      <c r="V84" s="462">
        <v>847.63261838568098</v>
      </c>
      <c r="W84" s="462">
        <v>533.806510034079</v>
      </c>
      <c r="X84" s="462">
        <v>453.57654116672001</v>
      </c>
      <c r="Y84" s="462">
        <v>72.579856877993194</v>
      </c>
      <c r="Z84" s="462">
        <v>14.105365113576299</v>
      </c>
      <c r="AA84" s="462">
        <v>49.325921243476103</v>
      </c>
      <c r="AB84" s="462">
        <v>-1298.8667234459699</v>
      </c>
      <c r="AC84" s="462">
        <v>0</v>
      </c>
      <c r="AD84" s="462">
        <v>-808.97302623210498</v>
      </c>
      <c r="AE84" s="462">
        <v>10504.3443410244</v>
      </c>
      <c r="AF84" s="462">
        <v>9695.3713147922699</v>
      </c>
      <c r="AG84" s="462">
        <f t="shared" si="6"/>
        <v>10504.3443410244</v>
      </c>
      <c r="AH84" s="462">
        <f t="shared" si="7"/>
        <v>0</v>
      </c>
      <c r="AI84" s="462">
        <f t="shared" si="8"/>
        <v>-1298.8667234459699</v>
      </c>
      <c r="AK84" s="461">
        <v>0.3125</v>
      </c>
      <c r="AL84" s="462">
        <v>3699.9982475687002</v>
      </c>
      <c r="AM84" s="462">
        <v>6181.0829263411497</v>
      </c>
      <c r="AN84" s="462">
        <v>923.70412539768199</v>
      </c>
      <c r="AO84" s="462">
        <v>533.05441028060295</v>
      </c>
      <c r="AP84" s="462">
        <v>405.74977389716901</v>
      </c>
      <c r="AQ84" s="462">
        <v>95.944399500753704</v>
      </c>
      <c r="AR84" s="462">
        <v>14.3932313982646</v>
      </c>
      <c r="AS84" s="462">
        <v>70.073389337993703</v>
      </c>
      <c r="AT84" s="462">
        <v>-1020.77990703674</v>
      </c>
      <c r="AU84" s="462">
        <v>0</v>
      </c>
      <c r="AV84" s="462">
        <v>-856.00171785044199</v>
      </c>
      <c r="AW84" s="462">
        <v>10903.2205966856</v>
      </c>
      <c r="AX84" s="462">
        <v>10047.2188788351</v>
      </c>
      <c r="AY84" s="462">
        <f t="shared" si="9"/>
        <v>10903.2205966856</v>
      </c>
      <c r="AZ84" s="462">
        <f t="shared" si="10"/>
        <v>0</v>
      </c>
      <c r="BA84" s="462">
        <f t="shared" si="11"/>
        <v>-1020.77990703674</v>
      </c>
    </row>
    <row r="85" spans="1:53" s="448" customFormat="1">
      <c r="A85" s="461">
        <v>0.32291666666666702</v>
      </c>
      <c r="B85" s="462">
        <v>3704.70877045518</v>
      </c>
      <c r="C85" s="462">
        <v>5508.9912802651797</v>
      </c>
      <c r="D85" s="462">
        <v>71.994940536773797</v>
      </c>
      <c r="E85" s="462">
        <v>477.13455450418002</v>
      </c>
      <c r="F85" s="462">
        <v>157.82396311596401</v>
      </c>
      <c r="G85" s="462">
        <v>497.175173768771</v>
      </c>
      <c r="H85" s="462">
        <v>109.573077758789</v>
      </c>
      <c r="I85" s="462">
        <v>85.070807814786704</v>
      </c>
      <c r="J85" s="462">
        <v>-1403.79752559382</v>
      </c>
      <c r="K85" s="462">
        <v>0</v>
      </c>
      <c r="L85" s="462">
        <v>-771.81590392999897</v>
      </c>
      <c r="M85" s="462">
        <v>9208.6750426258095</v>
      </c>
      <c r="N85" s="462">
        <v>8436.8591386958105</v>
      </c>
      <c r="O85" s="462">
        <f t="shared" si="3"/>
        <v>9208.6750426258095</v>
      </c>
      <c r="P85" s="462">
        <f t="shared" si="4"/>
        <v>0</v>
      </c>
      <c r="Q85" s="462">
        <f t="shared" si="5"/>
        <v>-1403.79752559382</v>
      </c>
      <c r="S85" s="461">
        <v>0.32291666666666702</v>
      </c>
      <c r="T85" s="462">
        <v>3699.27714077788</v>
      </c>
      <c r="U85" s="462">
        <v>6162.2648546653099</v>
      </c>
      <c r="V85" s="462">
        <v>865.77497018535598</v>
      </c>
      <c r="W85" s="462">
        <v>537.76348429531095</v>
      </c>
      <c r="X85" s="462">
        <v>456.28873918370198</v>
      </c>
      <c r="Y85" s="462">
        <v>68.965976142910307</v>
      </c>
      <c r="Z85" s="462">
        <v>18.786091376622501</v>
      </c>
      <c r="AA85" s="462">
        <v>53.665089393335201</v>
      </c>
      <c r="AB85" s="462">
        <v>-1343.91619827313</v>
      </c>
      <c r="AC85" s="462">
        <v>0</v>
      </c>
      <c r="AD85" s="462">
        <v>-812.27428194942695</v>
      </c>
      <c r="AE85" s="462">
        <v>10518.870147747301</v>
      </c>
      <c r="AF85" s="462">
        <v>9706.5958657978808</v>
      </c>
      <c r="AG85" s="462">
        <f t="shared" si="6"/>
        <v>10518.870147747301</v>
      </c>
      <c r="AH85" s="462">
        <f t="shared" si="7"/>
        <v>0</v>
      </c>
      <c r="AI85" s="462">
        <f t="shared" si="8"/>
        <v>-1343.91619827313</v>
      </c>
      <c r="AK85" s="461">
        <v>0.32291666666666702</v>
      </c>
      <c r="AL85" s="462">
        <v>3699.8982083626802</v>
      </c>
      <c r="AM85" s="462">
        <v>6140.96669303815</v>
      </c>
      <c r="AN85" s="462">
        <v>923.42970303352001</v>
      </c>
      <c r="AO85" s="462">
        <v>538.57782523192304</v>
      </c>
      <c r="AP85" s="462">
        <v>411.02439821396302</v>
      </c>
      <c r="AQ85" s="462">
        <v>111.26949205429599</v>
      </c>
      <c r="AR85" s="462">
        <v>14.5737093461355</v>
      </c>
      <c r="AS85" s="462">
        <v>67.073953482244207</v>
      </c>
      <c r="AT85" s="462">
        <v>-996.52790825648299</v>
      </c>
      <c r="AU85" s="462">
        <v>0</v>
      </c>
      <c r="AV85" s="462">
        <v>-852.59735202802801</v>
      </c>
      <c r="AW85" s="462">
        <v>10910.286074506401</v>
      </c>
      <c r="AX85" s="462">
        <v>10057.6887224784</v>
      </c>
      <c r="AY85" s="462">
        <f t="shared" si="9"/>
        <v>10910.286074506401</v>
      </c>
      <c r="AZ85" s="462">
        <f t="shared" si="10"/>
        <v>0</v>
      </c>
      <c r="BA85" s="462">
        <f t="shared" si="11"/>
        <v>-996.52790825648299</v>
      </c>
    </row>
    <row r="86" spans="1:53" s="448" customFormat="1">
      <c r="A86" s="461">
        <v>0.33333333333333298</v>
      </c>
      <c r="B86" s="462">
        <v>3704.1215093751198</v>
      </c>
      <c r="C86" s="462">
        <v>5584.9797878377503</v>
      </c>
      <c r="D86" s="462">
        <v>68.5946591302733</v>
      </c>
      <c r="E86" s="462">
        <v>473.98011139464302</v>
      </c>
      <c r="F86" s="462">
        <v>269.88001608796498</v>
      </c>
      <c r="G86" s="462">
        <v>436.06786641927101</v>
      </c>
      <c r="H86" s="462">
        <v>220.74229538981101</v>
      </c>
      <c r="I86" s="462">
        <v>88.806118245531806</v>
      </c>
      <c r="J86" s="462">
        <v>-1604.91168710129</v>
      </c>
      <c r="K86" s="462">
        <v>0</v>
      </c>
      <c r="L86" s="462">
        <v>-780.16696725706799</v>
      </c>
      <c r="M86" s="462">
        <v>9242.2606767790803</v>
      </c>
      <c r="N86" s="462">
        <v>8462.0937095220106</v>
      </c>
      <c r="O86" s="462">
        <f t="shared" si="3"/>
        <v>9242.2606767790803</v>
      </c>
      <c r="P86" s="462">
        <f t="shared" si="4"/>
        <v>0</v>
      </c>
      <c r="Q86" s="462">
        <f t="shared" si="5"/>
        <v>-1604.91168710129</v>
      </c>
      <c r="S86" s="461">
        <v>0.33333333333333298</v>
      </c>
      <c r="T86" s="462">
        <v>3698.0965268382101</v>
      </c>
      <c r="U86" s="462">
        <v>6190.85541119147</v>
      </c>
      <c r="V86" s="462">
        <v>957.27729463528306</v>
      </c>
      <c r="W86" s="462">
        <v>546.02519989619805</v>
      </c>
      <c r="X86" s="462">
        <v>453.88023657168497</v>
      </c>
      <c r="Y86" s="462">
        <v>151.18503951408999</v>
      </c>
      <c r="Z86" s="462">
        <v>29.132153338114399</v>
      </c>
      <c r="AA86" s="462">
        <v>55.888306076814899</v>
      </c>
      <c r="AB86" s="462">
        <v>-1553.7687566805901</v>
      </c>
      <c r="AC86" s="462">
        <v>0</v>
      </c>
      <c r="AD86" s="462">
        <v>-817.91155874680203</v>
      </c>
      <c r="AE86" s="462">
        <v>10528.571411381299</v>
      </c>
      <c r="AF86" s="462">
        <v>9710.6598526344696</v>
      </c>
      <c r="AG86" s="462">
        <f t="shared" si="6"/>
        <v>10528.571411381299</v>
      </c>
      <c r="AH86" s="462">
        <f t="shared" si="7"/>
        <v>0</v>
      </c>
      <c r="AI86" s="462">
        <f t="shared" si="8"/>
        <v>-1553.7687566805901</v>
      </c>
      <c r="AK86" s="461">
        <v>0.33333333333333298</v>
      </c>
      <c r="AL86" s="462">
        <v>3701.6055506583398</v>
      </c>
      <c r="AM86" s="462">
        <v>6165.0305369757398</v>
      </c>
      <c r="AN86" s="462">
        <v>916.32824460097299</v>
      </c>
      <c r="AO86" s="462">
        <v>534.74576325277803</v>
      </c>
      <c r="AP86" s="462">
        <v>462.29868973918502</v>
      </c>
      <c r="AQ86" s="462">
        <v>310.52852589245998</v>
      </c>
      <c r="AR86" s="462">
        <v>14.6273845392863</v>
      </c>
      <c r="AS86" s="462">
        <v>70.061684680792396</v>
      </c>
      <c r="AT86" s="462">
        <v>-1188.6890010030099</v>
      </c>
      <c r="AU86" s="462">
        <v>0</v>
      </c>
      <c r="AV86" s="462">
        <v>-857.82038557001601</v>
      </c>
      <c r="AW86" s="462">
        <v>10986.5373793365</v>
      </c>
      <c r="AX86" s="462">
        <v>10128.7169937665</v>
      </c>
      <c r="AY86" s="462">
        <f t="shared" si="9"/>
        <v>10986.5373793365</v>
      </c>
      <c r="AZ86" s="462">
        <f t="shared" si="10"/>
        <v>0</v>
      </c>
      <c r="BA86" s="462">
        <f t="shared" si="11"/>
        <v>-1188.6890010030099</v>
      </c>
    </row>
    <row r="87" spans="1:53" s="448" customFormat="1">
      <c r="A87" s="461">
        <v>0.34375</v>
      </c>
      <c r="B87" s="462">
        <v>3704.8155289054798</v>
      </c>
      <c r="C87" s="462">
        <v>5561.3118938385896</v>
      </c>
      <c r="D87" s="462">
        <v>68.286759707223396</v>
      </c>
      <c r="E87" s="462">
        <v>473.38538845185701</v>
      </c>
      <c r="F87" s="462">
        <v>293.75330934548202</v>
      </c>
      <c r="G87" s="462">
        <v>439.58898928439498</v>
      </c>
      <c r="H87" s="462">
        <v>364.87889359537797</v>
      </c>
      <c r="I87" s="462">
        <v>92.214827091840107</v>
      </c>
      <c r="J87" s="462">
        <v>-1641.6262490911799</v>
      </c>
      <c r="K87" s="462">
        <v>0</v>
      </c>
      <c r="L87" s="462">
        <v>-779.85543067141202</v>
      </c>
      <c r="M87" s="462">
        <v>9356.6093411290603</v>
      </c>
      <c r="N87" s="462">
        <v>8576.7539104576499</v>
      </c>
      <c r="O87" s="462">
        <f t="shared" si="3"/>
        <v>9356.6093411290603</v>
      </c>
      <c r="P87" s="462">
        <f t="shared" si="4"/>
        <v>0</v>
      </c>
      <c r="Q87" s="462">
        <f t="shared" si="5"/>
        <v>-1641.6262490911799</v>
      </c>
      <c r="S87" s="461">
        <v>0.34375</v>
      </c>
      <c r="T87" s="462">
        <v>3697.3161654505798</v>
      </c>
      <c r="U87" s="462">
        <v>6206.6194013080403</v>
      </c>
      <c r="V87" s="462">
        <v>962.87141127116899</v>
      </c>
      <c r="W87" s="462">
        <v>550.64087193515104</v>
      </c>
      <c r="X87" s="462">
        <v>453.491937071515</v>
      </c>
      <c r="Y87" s="462">
        <v>214.13226349779401</v>
      </c>
      <c r="Z87" s="462">
        <v>43.293750071207697</v>
      </c>
      <c r="AA87" s="462">
        <v>67.212699153909895</v>
      </c>
      <c r="AB87" s="462">
        <v>-1514.3211282086299</v>
      </c>
      <c r="AC87" s="462">
        <v>0</v>
      </c>
      <c r="AD87" s="462">
        <v>-820.88881238566705</v>
      </c>
      <c r="AE87" s="462">
        <v>10681.257371550701</v>
      </c>
      <c r="AF87" s="462">
        <v>9860.3685591650701</v>
      </c>
      <c r="AG87" s="462">
        <f t="shared" si="6"/>
        <v>10681.257371550701</v>
      </c>
      <c r="AH87" s="462">
        <f t="shared" si="7"/>
        <v>0</v>
      </c>
      <c r="AI87" s="462">
        <f t="shared" si="8"/>
        <v>-1514.3211282086299</v>
      </c>
      <c r="AK87" s="461">
        <v>0.34375</v>
      </c>
      <c r="AL87" s="462">
        <v>3701.2053775518498</v>
      </c>
      <c r="AM87" s="462">
        <v>6162.6868430409904</v>
      </c>
      <c r="AN87" s="462">
        <v>915.02978051192599</v>
      </c>
      <c r="AO87" s="462">
        <v>539.624573875789</v>
      </c>
      <c r="AP87" s="462">
        <v>469.908117467007</v>
      </c>
      <c r="AQ87" s="462">
        <v>408.80485820291602</v>
      </c>
      <c r="AR87" s="462">
        <v>16.056111330032302</v>
      </c>
      <c r="AS87" s="462">
        <v>73.439621889132894</v>
      </c>
      <c r="AT87" s="462">
        <v>-1197.3213063328201</v>
      </c>
      <c r="AU87" s="462">
        <v>0</v>
      </c>
      <c r="AV87" s="462">
        <v>-859.24467309499198</v>
      </c>
      <c r="AW87" s="462">
        <v>11089.433977536801</v>
      </c>
      <c r="AX87" s="462">
        <v>10230.189304441799</v>
      </c>
      <c r="AY87" s="462">
        <f t="shared" si="9"/>
        <v>11089.433977536801</v>
      </c>
      <c r="AZ87" s="462">
        <f t="shared" si="10"/>
        <v>0</v>
      </c>
      <c r="BA87" s="462">
        <f t="shared" si="11"/>
        <v>-1197.3213063328201</v>
      </c>
    </row>
    <row r="88" spans="1:53" s="448" customFormat="1">
      <c r="A88" s="461">
        <v>0.35416666666666702</v>
      </c>
      <c r="B88" s="462">
        <v>3706.3503384344699</v>
      </c>
      <c r="C88" s="462">
        <v>5526.50571046198</v>
      </c>
      <c r="D88" s="462">
        <v>68.246600023067103</v>
      </c>
      <c r="E88" s="462">
        <v>471.86420827227897</v>
      </c>
      <c r="F88" s="462">
        <v>293.80869039810301</v>
      </c>
      <c r="G88" s="462">
        <v>437.94010116054898</v>
      </c>
      <c r="H88" s="462">
        <v>516.65862652587896</v>
      </c>
      <c r="I88" s="462">
        <v>92.602482549837006</v>
      </c>
      <c r="J88" s="462">
        <v>-1675.46656090079</v>
      </c>
      <c r="K88" s="462">
        <v>0</v>
      </c>
      <c r="L88" s="462">
        <v>-778.27472738072197</v>
      </c>
      <c r="M88" s="462">
        <v>9438.5101969253792</v>
      </c>
      <c r="N88" s="462">
        <v>8660.2354695446593</v>
      </c>
      <c r="O88" s="462">
        <f t="shared" si="3"/>
        <v>9438.5101969253792</v>
      </c>
      <c r="P88" s="462">
        <f t="shared" si="4"/>
        <v>0</v>
      </c>
      <c r="Q88" s="462">
        <f t="shared" si="5"/>
        <v>-1675.46656090079</v>
      </c>
      <c r="S88" s="461">
        <v>0.35416666666666702</v>
      </c>
      <c r="T88" s="462">
        <v>3697.2961357244299</v>
      </c>
      <c r="U88" s="462">
        <v>6195.1075673084197</v>
      </c>
      <c r="V88" s="462">
        <v>962.73072254829196</v>
      </c>
      <c r="W88" s="462">
        <v>553.73399340264598</v>
      </c>
      <c r="X88" s="462">
        <v>454.84110608201399</v>
      </c>
      <c r="Y88" s="462">
        <v>265.52820589990398</v>
      </c>
      <c r="Z88" s="462">
        <v>66.721174947102895</v>
      </c>
      <c r="AA88" s="462">
        <v>76.734763480283306</v>
      </c>
      <c r="AB88" s="462">
        <v>-1550.05316119141</v>
      </c>
      <c r="AC88" s="462">
        <v>0</v>
      </c>
      <c r="AD88" s="462">
        <v>-821.24661731708704</v>
      </c>
      <c r="AE88" s="462">
        <v>10722.640508201701</v>
      </c>
      <c r="AF88" s="462">
        <v>9901.3938908845994</v>
      </c>
      <c r="AG88" s="462">
        <f t="shared" si="6"/>
        <v>10722.640508201701</v>
      </c>
      <c r="AH88" s="462">
        <f t="shared" si="7"/>
        <v>0</v>
      </c>
      <c r="AI88" s="462">
        <f t="shared" si="8"/>
        <v>-1550.05316119141</v>
      </c>
      <c r="AK88" s="461">
        <v>0.35416666666666702</v>
      </c>
      <c r="AL88" s="462">
        <v>3701.4388023658898</v>
      </c>
      <c r="AM88" s="462">
        <v>6181.55853621181</v>
      </c>
      <c r="AN88" s="462">
        <v>915.16363571377406</v>
      </c>
      <c r="AO88" s="462">
        <v>543.92882428725602</v>
      </c>
      <c r="AP88" s="462">
        <v>470.030207099618</v>
      </c>
      <c r="AQ88" s="462">
        <v>399.74643355046601</v>
      </c>
      <c r="AR88" s="462">
        <v>17.488653078715</v>
      </c>
      <c r="AS88" s="462">
        <v>83.801339094859202</v>
      </c>
      <c r="AT88" s="462">
        <v>-1179.53436354257</v>
      </c>
      <c r="AU88" s="462">
        <v>0</v>
      </c>
      <c r="AV88" s="462">
        <v>-861.36146495950004</v>
      </c>
      <c r="AW88" s="462">
        <v>11133.6220678598</v>
      </c>
      <c r="AX88" s="462">
        <v>10272.2606029003</v>
      </c>
      <c r="AY88" s="462">
        <f t="shared" si="9"/>
        <v>11133.6220678598</v>
      </c>
      <c r="AZ88" s="462">
        <f t="shared" si="10"/>
        <v>0</v>
      </c>
      <c r="BA88" s="462">
        <f t="shared" si="11"/>
        <v>-1179.53436354257</v>
      </c>
    </row>
    <row r="89" spans="1:53" s="448" customFormat="1">
      <c r="A89" s="461">
        <v>0.36458333333333298</v>
      </c>
      <c r="B89" s="462">
        <v>3704.4485294228398</v>
      </c>
      <c r="C89" s="462">
        <v>5493.0304000263104</v>
      </c>
      <c r="D89" s="462">
        <v>71.017694830516405</v>
      </c>
      <c r="E89" s="462">
        <v>471.56443528811297</v>
      </c>
      <c r="F89" s="462">
        <v>293.77485876616203</v>
      </c>
      <c r="G89" s="462">
        <v>433.26278310248898</v>
      </c>
      <c r="H89" s="462">
        <v>666.90281917317702</v>
      </c>
      <c r="I89" s="462">
        <v>89.511516574034999</v>
      </c>
      <c r="J89" s="462">
        <v>-1697.8242955295</v>
      </c>
      <c r="K89" s="462">
        <v>0</v>
      </c>
      <c r="L89" s="462">
        <v>-776.642963414468</v>
      </c>
      <c r="M89" s="462">
        <v>9525.6887416541504</v>
      </c>
      <c r="N89" s="462">
        <v>8749.0457782396807</v>
      </c>
      <c r="O89" s="462">
        <f t="shared" si="3"/>
        <v>9525.6887416541504</v>
      </c>
      <c r="P89" s="462">
        <f t="shared" si="4"/>
        <v>0</v>
      </c>
      <c r="Q89" s="462">
        <f t="shared" si="5"/>
        <v>-1697.8242955295</v>
      </c>
      <c r="S89" s="461">
        <v>0.36458333333333298</v>
      </c>
      <c r="T89" s="462">
        <v>3696.9226220425799</v>
      </c>
      <c r="U89" s="462">
        <v>6179.8335416190002</v>
      </c>
      <c r="V89" s="462">
        <v>963.36718711016601</v>
      </c>
      <c r="W89" s="462">
        <v>549.39392389227805</v>
      </c>
      <c r="X89" s="462">
        <v>447.206229244854</v>
      </c>
      <c r="Y89" s="462">
        <v>291.87668817589901</v>
      </c>
      <c r="Z89" s="462">
        <v>98.721741282145203</v>
      </c>
      <c r="AA89" s="462">
        <v>69.4730942063523</v>
      </c>
      <c r="AB89" s="462">
        <v>-1541.6721568048999</v>
      </c>
      <c r="AC89" s="462">
        <v>0</v>
      </c>
      <c r="AD89" s="462">
        <v>-820.43503022270102</v>
      </c>
      <c r="AE89" s="462">
        <v>10755.1228707684</v>
      </c>
      <c r="AF89" s="462">
        <v>9934.6878405456591</v>
      </c>
      <c r="AG89" s="462">
        <f t="shared" si="6"/>
        <v>10755.1228707684</v>
      </c>
      <c r="AH89" s="462">
        <f t="shared" si="7"/>
        <v>0</v>
      </c>
      <c r="AI89" s="462">
        <f t="shared" si="8"/>
        <v>-1541.6721568048999</v>
      </c>
      <c r="AK89" s="461">
        <v>0.36458333333333298</v>
      </c>
      <c r="AL89" s="462">
        <v>3700.8119128035701</v>
      </c>
      <c r="AM89" s="462">
        <v>6190.2134514138997</v>
      </c>
      <c r="AN89" s="462">
        <v>916.10068340449698</v>
      </c>
      <c r="AO89" s="462">
        <v>543.68735654495697</v>
      </c>
      <c r="AP89" s="462">
        <v>463.02462069985199</v>
      </c>
      <c r="AQ89" s="462">
        <v>349.18611007239798</v>
      </c>
      <c r="AR89" s="462">
        <v>19.5793128293355</v>
      </c>
      <c r="AS89" s="462">
        <v>83.422989536960898</v>
      </c>
      <c r="AT89" s="462">
        <v>-1115.1263132833001</v>
      </c>
      <c r="AU89" s="462">
        <v>0</v>
      </c>
      <c r="AV89" s="462">
        <v>-861.47580165189697</v>
      </c>
      <c r="AW89" s="462">
        <v>11150.900124022201</v>
      </c>
      <c r="AX89" s="462">
        <v>10289.4243223703</v>
      </c>
      <c r="AY89" s="462">
        <f t="shared" si="9"/>
        <v>11150.900124022201</v>
      </c>
      <c r="AZ89" s="462">
        <f t="shared" si="10"/>
        <v>0</v>
      </c>
      <c r="BA89" s="462">
        <f t="shared" si="11"/>
        <v>-1115.1263132833001</v>
      </c>
    </row>
    <row r="90" spans="1:53" s="448" customFormat="1">
      <c r="A90" s="461">
        <v>0.375</v>
      </c>
      <c r="B90" s="462">
        <v>3705.5495604538301</v>
      </c>
      <c r="C90" s="462">
        <v>5548.7168862061799</v>
      </c>
      <c r="D90" s="462">
        <v>73.139523962843001</v>
      </c>
      <c r="E90" s="462">
        <v>474.590391646542</v>
      </c>
      <c r="F90" s="462">
        <v>254.02479999419799</v>
      </c>
      <c r="G90" s="462">
        <v>136.40423486120801</v>
      </c>
      <c r="H90" s="462">
        <v>802.73687504069005</v>
      </c>
      <c r="I90" s="462">
        <v>85.055126680798196</v>
      </c>
      <c r="J90" s="462">
        <v>-1524.5940514061399</v>
      </c>
      <c r="K90" s="462">
        <v>0</v>
      </c>
      <c r="L90" s="462">
        <v>-779.40812425964896</v>
      </c>
      <c r="M90" s="462">
        <v>9555.6233474401506</v>
      </c>
      <c r="N90" s="462">
        <v>8776.2152231804994</v>
      </c>
      <c r="O90" s="462">
        <f t="shared" si="3"/>
        <v>9555.6233474401506</v>
      </c>
      <c r="P90" s="462">
        <f t="shared" si="4"/>
        <v>0</v>
      </c>
      <c r="Q90" s="462">
        <f t="shared" si="5"/>
        <v>-1524.5940514061399</v>
      </c>
      <c r="S90" s="461">
        <v>0.375</v>
      </c>
      <c r="T90" s="462">
        <v>3696.7624982236998</v>
      </c>
      <c r="U90" s="462">
        <v>6214.9489934742996</v>
      </c>
      <c r="V90" s="462">
        <v>962.31535428491202</v>
      </c>
      <c r="W90" s="462">
        <v>550.02482938507706</v>
      </c>
      <c r="X90" s="462">
        <v>365.18641991075498</v>
      </c>
      <c r="Y90" s="462">
        <v>120.217367045318</v>
      </c>
      <c r="Z90" s="462">
        <v>144.014140945435</v>
      </c>
      <c r="AA90" s="462">
        <v>67.112448391054699</v>
      </c>
      <c r="AB90" s="462">
        <v>-1384.8460577995399</v>
      </c>
      <c r="AC90" s="462">
        <v>0</v>
      </c>
      <c r="AD90" s="462">
        <v>-821.68719137973903</v>
      </c>
      <c r="AE90" s="462">
        <v>10735.735993861001</v>
      </c>
      <c r="AF90" s="462">
        <v>9914.0488024812694</v>
      </c>
      <c r="AG90" s="462">
        <f t="shared" si="6"/>
        <v>10735.735993861001</v>
      </c>
      <c r="AH90" s="462">
        <f t="shared" si="7"/>
        <v>0</v>
      </c>
      <c r="AI90" s="462">
        <f t="shared" si="8"/>
        <v>-1384.8460577995399</v>
      </c>
      <c r="AK90" s="461">
        <v>0.375</v>
      </c>
      <c r="AL90" s="462">
        <v>3702.2991818719302</v>
      </c>
      <c r="AM90" s="462">
        <v>6143.3814208907097</v>
      </c>
      <c r="AN90" s="462">
        <v>933.18164643156797</v>
      </c>
      <c r="AO90" s="462">
        <v>544.86870794774802</v>
      </c>
      <c r="AP90" s="462">
        <v>361.099443506223</v>
      </c>
      <c r="AQ90" s="462">
        <v>195.36371516286599</v>
      </c>
      <c r="AR90" s="462">
        <v>22.945892678578701</v>
      </c>
      <c r="AS90" s="462">
        <v>84.876317720357207</v>
      </c>
      <c r="AT90" s="462">
        <v>-846.43961164599102</v>
      </c>
      <c r="AU90" s="462">
        <v>0</v>
      </c>
      <c r="AV90" s="462">
        <v>-854.51895662037202</v>
      </c>
      <c r="AW90" s="462">
        <v>11141.576714564</v>
      </c>
      <c r="AX90" s="462">
        <v>10287.057757943599</v>
      </c>
      <c r="AY90" s="462">
        <f t="shared" si="9"/>
        <v>11141.576714564</v>
      </c>
      <c r="AZ90" s="462">
        <f t="shared" si="10"/>
        <v>0</v>
      </c>
      <c r="BA90" s="462">
        <f t="shared" si="11"/>
        <v>-846.43961164599102</v>
      </c>
    </row>
    <row r="91" spans="1:53" s="448" customFormat="1">
      <c r="A91" s="461">
        <v>0.38541666666666702</v>
      </c>
      <c r="B91" s="462">
        <v>3704.4418336006102</v>
      </c>
      <c r="C91" s="462">
        <v>5511.9075561273603</v>
      </c>
      <c r="D91" s="462">
        <v>74.933373064034996</v>
      </c>
      <c r="E91" s="462">
        <v>473.90891917425898</v>
      </c>
      <c r="F91" s="462">
        <v>238.97777649317899</v>
      </c>
      <c r="G91" s="462">
        <v>102.24405202689</v>
      </c>
      <c r="H91" s="462">
        <v>931.56639843749997</v>
      </c>
      <c r="I91" s="462">
        <v>82.101403164545999</v>
      </c>
      <c r="J91" s="462">
        <v>-1573.2235929621099</v>
      </c>
      <c r="K91" s="462">
        <v>0</v>
      </c>
      <c r="L91" s="462">
        <v>-776.70311756766</v>
      </c>
      <c r="M91" s="462">
        <v>9546.8577191262593</v>
      </c>
      <c r="N91" s="462">
        <v>8770.1546015585991</v>
      </c>
      <c r="O91" s="462">
        <f t="shared" si="3"/>
        <v>9546.8577191262593</v>
      </c>
      <c r="P91" s="462">
        <f t="shared" si="4"/>
        <v>0</v>
      </c>
      <c r="Q91" s="462">
        <f t="shared" si="5"/>
        <v>-1573.2235929621099</v>
      </c>
      <c r="S91" s="461">
        <v>0.38541666666666702</v>
      </c>
      <c r="T91" s="462">
        <v>3695.5019119384001</v>
      </c>
      <c r="U91" s="462">
        <v>6226.4911179740102</v>
      </c>
      <c r="V91" s="462">
        <v>961.89327993813004</v>
      </c>
      <c r="W91" s="462">
        <v>553.480794858845</v>
      </c>
      <c r="X91" s="462">
        <v>365.79960938097599</v>
      </c>
      <c r="Y91" s="462">
        <v>0</v>
      </c>
      <c r="Z91" s="462">
        <v>189.80220542399101</v>
      </c>
      <c r="AA91" s="462">
        <v>71.969813337094095</v>
      </c>
      <c r="AB91" s="462">
        <v>-1331.79654725713</v>
      </c>
      <c r="AC91" s="462">
        <v>0</v>
      </c>
      <c r="AD91" s="462">
        <v>-822.280768773055</v>
      </c>
      <c r="AE91" s="462">
        <v>10733.142185594301</v>
      </c>
      <c r="AF91" s="462">
        <v>9910.8614168212498</v>
      </c>
      <c r="AG91" s="462">
        <f t="shared" si="6"/>
        <v>10733.142185594301</v>
      </c>
      <c r="AH91" s="462">
        <f t="shared" si="7"/>
        <v>0</v>
      </c>
      <c r="AI91" s="462">
        <f t="shared" si="8"/>
        <v>-1331.79654725713</v>
      </c>
      <c r="AK91" s="461">
        <v>0.38541666666666702</v>
      </c>
      <c r="AL91" s="462">
        <v>3703.6729950178401</v>
      </c>
      <c r="AM91" s="462">
        <v>6163.0305935432698</v>
      </c>
      <c r="AN91" s="462">
        <v>935.11596970902997</v>
      </c>
      <c r="AO91" s="462">
        <v>542.81826502049103</v>
      </c>
      <c r="AP91" s="462">
        <v>354.50168242269899</v>
      </c>
      <c r="AQ91" s="462">
        <v>47.111682755734499</v>
      </c>
      <c r="AR91" s="462">
        <v>25.8030354639689</v>
      </c>
      <c r="AS91" s="462">
        <v>89.656584726378398</v>
      </c>
      <c r="AT91" s="462">
        <v>-736.45498685170696</v>
      </c>
      <c r="AU91" s="462">
        <v>0</v>
      </c>
      <c r="AV91" s="462">
        <v>-854.51736480269403</v>
      </c>
      <c r="AW91" s="462">
        <v>11125.255821807699</v>
      </c>
      <c r="AX91" s="462">
        <v>10270.738457005</v>
      </c>
      <c r="AY91" s="462">
        <f t="shared" si="9"/>
        <v>11125.255821807699</v>
      </c>
      <c r="AZ91" s="462">
        <f t="shared" si="10"/>
        <v>0</v>
      </c>
      <c r="BA91" s="462">
        <f t="shared" si="11"/>
        <v>-736.45498685170696</v>
      </c>
    </row>
    <row r="92" spans="1:53" s="448" customFormat="1">
      <c r="A92" s="461">
        <v>0.39583333333333298</v>
      </c>
      <c r="B92" s="462">
        <v>3704.1548744454999</v>
      </c>
      <c r="C92" s="462">
        <v>5517.2410345784001</v>
      </c>
      <c r="D92" s="462">
        <v>75.3550617484469</v>
      </c>
      <c r="E92" s="462">
        <v>482.41434160730398</v>
      </c>
      <c r="F92" s="462">
        <v>239.054009856227</v>
      </c>
      <c r="G92" s="462">
        <v>0</v>
      </c>
      <c r="H92" s="462">
        <v>1078.28525093587</v>
      </c>
      <c r="I92" s="462">
        <v>79.658852205773201</v>
      </c>
      <c r="J92" s="462">
        <v>-1657.9426711010401</v>
      </c>
      <c r="K92" s="462">
        <v>0</v>
      </c>
      <c r="L92" s="462">
        <v>-777.98973862753701</v>
      </c>
      <c r="M92" s="462">
        <v>9518.22075427649</v>
      </c>
      <c r="N92" s="462">
        <v>8740.2310156489493</v>
      </c>
      <c r="O92" s="462">
        <f t="shared" si="3"/>
        <v>9518.22075427649</v>
      </c>
      <c r="P92" s="462">
        <f t="shared" si="4"/>
        <v>0</v>
      </c>
      <c r="Q92" s="462">
        <f t="shared" si="5"/>
        <v>-1657.9426711010401</v>
      </c>
      <c r="S92" s="461">
        <v>0.39583333333333298</v>
      </c>
      <c r="T92" s="462">
        <v>3693.5675614909801</v>
      </c>
      <c r="U92" s="462">
        <v>6232.3357405228198</v>
      </c>
      <c r="V92" s="462">
        <v>961.37071247812798</v>
      </c>
      <c r="W92" s="462">
        <v>567.51938180347804</v>
      </c>
      <c r="X92" s="462">
        <v>361.65588540552602</v>
      </c>
      <c r="Y92" s="462">
        <v>0</v>
      </c>
      <c r="Z92" s="462">
        <v>235.65695133463501</v>
      </c>
      <c r="AA92" s="462">
        <v>73.062526025221302</v>
      </c>
      <c r="AB92" s="462">
        <v>-1398.36220156076</v>
      </c>
      <c r="AC92" s="462">
        <v>0</v>
      </c>
      <c r="AD92" s="462">
        <v>-824.35086802109799</v>
      </c>
      <c r="AE92" s="462">
        <v>10726.8065575</v>
      </c>
      <c r="AF92" s="462">
        <v>9902.4556894789293</v>
      </c>
      <c r="AG92" s="462">
        <f t="shared" si="6"/>
        <v>10726.8065575</v>
      </c>
      <c r="AH92" s="462">
        <f t="shared" si="7"/>
        <v>0</v>
      </c>
      <c r="AI92" s="462">
        <f t="shared" si="8"/>
        <v>-1398.36220156076</v>
      </c>
      <c r="AK92" s="461">
        <v>0.39583333333333298</v>
      </c>
      <c r="AL92" s="462">
        <v>3705.1735993905099</v>
      </c>
      <c r="AM92" s="462">
        <v>6158.40053014361</v>
      </c>
      <c r="AN92" s="462">
        <v>935.14943963727103</v>
      </c>
      <c r="AO92" s="462">
        <v>538.35043755290701</v>
      </c>
      <c r="AP92" s="462">
        <v>348.98448751894398</v>
      </c>
      <c r="AQ92" s="462">
        <v>0</v>
      </c>
      <c r="AR92" s="462">
        <v>31.4701012179057</v>
      </c>
      <c r="AS92" s="462">
        <v>92.5453987848027</v>
      </c>
      <c r="AT92" s="462">
        <v>-706.74066316329595</v>
      </c>
      <c r="AU92" s="462">
        <v>0</v>
      </c>
      <c r="AV92" s="462">
        <v>-853.37363099802701</v>
      </c>
      <c r="AW92" s="462">
        <v>11103.3333310827</v>
      </c>
      <c r="AX92" s="462">
        <v>10249.959700084601</v>
      </c>
      <c r="AY92" s="462">
        <f t="shared" si="9"/>
        <v>11103.3333310827</v>
      </c>
      <c r="AZ92" s="462">
        <f t="shared" si="10"/>
        <v>0</v>
      </c>
      <c r="BA92" s="462">
        <f t="shared" si="11"/>
        <v>-706.74066316329595</v>
      </c>
    </row>
    <row r="93" spans="1:53" s="448" customFormat="1">
      <c r="A93" s="461">
        <v>0.40625</v>
      </c>
      <c r="B93" s="462">
        <v>3701.8860659512202</v>
      </c>
      <c r="C93" s="462">
        <v>5436.1573256910997</v>
      </c>
      <c r="D93" s="462">
        <v>75.247966874231594</v>
      </c>
      <c r="E93" s="462">
        <v>463.39807129126098</v>
      </c>
      <c r="F93" s="462">
        <v>244.187446973672</v>
      </c>
      <c r="G93" s="462">
        <v>0</v>
      </c>
      <c r="H93" s="462">
        <v>1202.3466340332</v>
      </c>
      <c r="I93" s="462">
        <v>76.346709570210507</v>
      </c>
      <c r="J93" s="462">
        <v>-1713.6964101367701</v>
      </c>
      <c r="K93" s="462">
        <v>0</v>
      </c>
      <c r="L93" s="462">
        <v>-770.45537556870499</v>
      </c>
      <c r="M93" s="462">
        <v>9485.8738102481293</v>
      </c>
      <c r="N93" s="462">
        <v>8715.41843467943</v>
      </c>
      <c r="O93" s="462">
        <f t="shared" si="3"/>
        <v>9485.8738102481293</v>
      </c>
      <c r="P93" s="462">
        <f t="shared" si="4"/>
        <v>0</v>
      </c>
      <c r="Q93" s="462">
        <f t="shared" si="5"/>
        <v>-1713.6964101367701</v>
      </c>
      <c r="S93" s="461">
        <v>0.40625</v>
      </c>
      <c r="T93" s="462">
        <v>3694.0144849333801</v>
      </c>
      <c r="U93" s="462">
        <v>6168.9748075567404</v>
      </c>
      <c r="V93" s="462">
        <v>959.82982625357897</v>
      </c>
      <c r="W93" s="462">
        <v>561.49217622284596</v>
      </c>
      <c r="X93" s="462">
        <v>339.061909135024</v>
      </c>
      <c r="Y93" s="462">
        <v>0</v>
      </c>
      <c r="Z93" s="462">
        <v>296.10781852213501</v>
      </c>
      <c r="AA93" s="462">
        <v>66.189288824423699</v>
      </c>
      <c r="AB93" s="462">
        <v>-1412.1794452992799</v>
      </c>
      <c r="AC93" s="462">
        <v>0</v>
      </c>
      <c r="AD93" s="462">
        <v>-819.12583417766803</v>
      </c>
      <c r="AE93" s="462">
        <v>10673.490866148801</v>
      </c>
      <c r="AF93" s="462">
        <v>9854.3650319711796</v>
      </c>
      <c r="AG93" s="462">
        <f t="shared" si="6"/>
        <v>10673.490866148801</v>
      </c>
      <c r="AH93" s="462">
        <f t="shared" si="7"/>
        <v>0</v>
      </c>
      <c r="AI93" s="462">
        <f t="shared" si="8"/>
        <v>-1412.1794452992799</v>
      </c>
      <c r="AK93" s="461">
        <v>0.40625</v>
      </c>
      <c r="AL93" s="462">
        <v>3705.4870685953001</v>
      </c>
      <c r="AM93" s="462">
        <v>6101.2487208348903</v>
      </c>
      <c r="AN93" s="462">
        <v>934.72107521209296</v>
      </c>
      <c r="AO93" s="462">
        <v>538.89820137368804</v>
      </c>
      <c r="AP93" s="462">
        <v>343.10464710515498</v>
      </c>
      <c r="AQ93" s="462">
        <v>0</v>
      </c>
      <c r="AR93" s="462">
        <v>35.360749692281097</v>
      </c>
      <c r="AS93" s="462">
        <v>94.062243527757104</v>
      </c>
      <c r="AT93" s="462">
        <v>-695.81477170780795</v>
      </c>
      <c r="AU93" s="462">
        <v>0</v>
      </c>
      <c r="AV93" s="462">
        <v>-847.88570950948599</v>
      </c>
      <c r="AW93" s="462">
        <v>11057.0679346334</v>
      </c>
      <c r="AX93" s="462">
        <v>10209.182225123899</v>
      </c>
      <c r="AY93" s="462">
        <f t="shared" si="9"/>
        <v>11057.0679346334</v>
      </c>
      <c r="AZ93" s="462">
        <f t="shared" si="10"/>
        <v>0</v>
      </c>
      <c r="BA93" s="462">
        <f t="shared" si="11"/>
        <v>-695.81477170780795</v>
      </c>
    </row>
    <row r="94" spans="1:53" s="448" customFormat="1">
      <c r="A94" s="461">
        <v>0.41666666666666702</v>
      </c>
      <c r="B94" s="462">
        <v>3700.62484022442</v>
      </c>
      <c r="C94" s="462">
        <v>5653.5178350767701</v>
      </c>
      <c r="D94" s="462">
        <v>74.899906745683197</v>
      </c>
      <c r="E94" s="462">
        <v>443.48870754357898</v>
      </c>
      <c r="F94" s="462">
        <v>273.98974462116797</v>
      </c>
      <c r="G94" s="462">
        <v>0</v>
      </c>
      <c r="H94" s="462">
        <v>1305.0883251139301</v>
      </c>
      <c r="I94" s="462">
        <v>68.940109666538206</v>
      </c>
      <c r="J94" s="462">
        <v>-1992.7566383240101</v>
      </c>
      <c r="K94" s="462">
        <v>0</v>
      </c>
      <c r="L94" s="462">
        <v>-791.22435746751</v>
      </c>
      <c r="M94" s="462">
        <v>9527.7928306680697</v>
      </c>
      <c r="N94" s="462">
        <v>8736.5684732005593</v>
      </c>
      <c r="O94" s="462">
        <f t="shared" si="3"/>
        <v>9527.7928306680697</v>
      </c>
      <c r="P94" s="462">
        <f t="shared" si="4"/>
        <v>0</v>
      </c>
      <c r="Q94" s="462">
        <f t="shared" si="5"/>
        <v>-1992.7566383240101</v>
      </c>
      <c r="S94" s="461">
        <v>0.41666666666666702</v>
      </c>
      <c r="T94" s="462">
        <v>3695.5886097123998</v>
      </c>
      <c r="U94" s="462">
        <v>6205.1473748927801</v>
      </c>
      <c r="V94" s="462">
        <v>958.76459761782201</v>
      </c>
      <c r="W94" s="462">
        <v>551.59192495643094</v>
      </c>
      <c r="X94" s="462">
        <v>301.18477505676202</v>
      </c>
      <c r="Y94" s="462">
        <v>137.84653460186701</v>
      </c>
      <c r="Z94" s="462">
        <v>362.65702510579399</v>
      </c>
      <c r="AA94" s="462">
        <v>55.284172323854598</v>
      </c>
      <c r="AB94" s="462">
        <v>-1544.25392483367</v>
      </c>
      <c r="AC94" s="462">
        <v>0</v>
      </c>
      <c r="AD94" s="462">
        <v>-824.72605714795304</v>
      </c>
      <c r="AE94" s="462">
        <v>10723.811089434001</v>
      </c>
      <c r="AF94" s="462">
        <v>9899.0850322860806</v>
      </c>
      <c r="AG94" s="462">
        <f t="shared" si="6"/>
        <v>10723.811089434001</v>
      </c>
      <c r="AH94" s="462">
        <f t="shared" si="7"/>
        <v>0</v>
      </c>
      <c r="AI94" s="462">
        <f t="shared" si="8"/>
        <v>-1544.25392483367</v>
      </c>
      <c r="AK94" s="461">
        <v>0.41666666666666702</v>
      </c>
      <c r="AL94" s="462">
        <v>3704.7401287292901</v>
      </c>
      <c r="AM94" s="462">
        <v>6143.1635420981402</v>
      </c>
      <c r="AN94" s="462">
        <v>929.44686324886504</v>
      </c>
      <c r="AO94" s="462">
        <v>536.65643852619405</v>
      </c>
      <c r="AP94" s="462">
        <v>270.95721891101601</v>
      </c>
      <c r="AQ94" s="462">
        <v>85.132097186690601</v>
      </c>
      <c r="AR94" s="462">
        <v>39.9825525461833</v>
      </c>
      <c r="AS94" s="462">
        <v>87.158141850954195</v>
      </c>
      <c r="AT94" s="462">
        <v>-722.674582855631</v>
      </c>
      <c r="AU94" s="462">
        <v>0</v>
      </c>
      <c r="AV94" s="462">
        <v>-852.25196823381305</v>
      </c>
      <c r="AW94" s="462">
        <v>11074.562400241701</v>
      </c>
      <c r="AX94" s="462">
        <v>10222.3104320079</v>
      </c>
      <c r="AY94" s="462">
        <f t="shared" si="9"/>
        <v>11074.562400241701</v>
      </c>
      <c r="AZ94" s="462">
        <f t="shared" si="10"/>
        <v>0</v>
      </c>
      <c r="BA94" s="462">
        <f t="shared" si="11"/>
        <v>-722.674582855631</v>
      </c>
    </row>
    <row r="95" spans="1:53" s="448" customFormat="1">
      <c r="A95" s="461">
        <v>0.42708333333333298</v>
      </c>
      <c r="B95" s="462">
        <v>3700.2511937941599</v>
      </c>
      <c r="C95" s="462">
        <v>5655.1775180640598</v>
      </c>
      <c r="D95" s="462">
        <v>74.391201752456496</v>
      </c>
      <c r="E95" s="462">
        <v>443.74046843821799</v>
      </c>
      <c r="F95" s="462">
        <v>278.47395533583199</v>
      </c>
      <c r="G95" s="462">
        <v>0</v>
      </c>
      <c r="H95" s="462">
        <v>1409.7017546386701</v>
      </c>
      <c r="I95" s="462">
        <v>65.500788046142802</v>
      </c>
      <c r="J95" s="462">
        <v>-2160.7367697699401</v>
      </c>
      <c r="K95" s="462">
        <v>0</v>
      </c>
      <c r="L95" s="462">
        <v>-792.57217841709996</v>
      </c>
      <c r="M95" s="462">
        <v>9466.5001102996102</v>
      </c>
      <c r="N95" s="462">
        <v>8673.9279318825102</v>
      </c>
      <c r="O95" s="462">
        <f t="shared" si="3"/>
        <v>9466.5001102996102</v>
      </c>
      <c r="P95" s="462">
        <f t="shared" si="4"/>
        <v>0</v>
      </c>
      <c r="Q95" s="462">
        <f t="shared" si="5"/>
        <v>-2160.7367697699401</v>
      </c>
      <c r="S95" s="461">
        <v>0.42708333333333298</v>
      </c>
      <c r="T95" s="462">
        <v>3695.96210710992</v>
      </c>
      <c r="U95" s="462">
        <v>6167.46930734939</v>
      </c>
      <c r="V95" s="462">
        <v>958.59711318486495</v>
      </c>
      <c r="W95" s="462">
        <v>546.41567118681405</v>
      </c>
      <c r="X95" s="462">
        <v>284.393663883101</v>
      </c>
      <c r="Y95" s="462">
        <v>147.82741483869199</v>
      </c>
      <c r="Z95" s="462">
        <v>427.50755889892599</v>
      </c>
      <c r="AA95" s="462">
        <v>58.495918018456301</v>
      </c>
      <c r="AB95" s="462">
        <v>-1612.55487285042</v>
      </c>
      <c r="AC95" s="462">
        <v>0</v>
      </c>
      <c r="AD95" s="462">
        <v>-822.32279134466103</v>
      </c>
      <c r="AE95" s="462">
        <v>10674.1138816197</v>
      </c>
      <c r="AF95" s="462">
        <v>9851.7910902750791</v>
      </c>
      <c r="AG95" s="462">
        <f t="shared" si="6"/>
        <v>10674.1138816197</v>
      </c>
      <c r="AH95" s="462">
        <f t="shared" si="7"/>
        <v>0</v>
      </c>
      <c r="AI95" s="462">
        <f t="shared" si="8"/>
        <v>-1612.55487285042</v>
      </c>
      <c r="AK95" s="461">
        <v>0.42708333333333298</v>
      </c>
      <c r="AL95" s="462">
        <v>3705.2736548789499</v>
      </c>
      <c r="AM95" s="462">
        <v>6137.1852084769298</v>
      </c>
      <c r="AN95" s="462">
        <v>928.75746769897103</v>
      </c>
      <c r="AO95" s="462">
        <v>541.37103093372002</v>
      </c>
      <c r="AP95" s="462">
        <v>262.68323052586197</v>
      </c>
      <c r="AQ95" s="462">
        <v>94.065713378481306</v>
      </c>
      <c r="AR95" s="462">
        <v>45.848313201904297</v>
      </c>
      <c r="AS95" s="462">
        <v>94.237652329034205</v>
      </c>
      <c r="AT95" s="462">
        <v>-851.93380927253804</v>
      </c>
      <c r="AU95" s="462">
        <v>0</v>
      </c>
      <c r="AV95" s="462">
        <v>-852.18228817317504</v>
      </c>
      <c r="AW95" s="462">
        <v>10957.488462151299</v>
      </c>
      <c r="AX95" s="462">
        <v>10105.306173978101</v>
      </c>
      <c r="AY95" s="462">
        <f t="shared" si="9"/>
        <v>10957.488462151299</v>
      </c>
      <c r="AZ95" s="462">
        <f t="shared" si="10"/>
        <v>0</v>
      </c>
      <c r="BA95" s="462">
        <f t="shared" si="11"/>
        <v>-851.93380927253804</v>
      </c>
    </row>
    <row r="96" spans="1:53" s="448" customFormat="1">
      <c r="A96" s="461">
        <v>0.4375</v>
      </c>
      <c r="B96" s="462">
        <v>3698.8097836540701</v>
      </c>
      <c r="C96" s="462">
        <v>5579.5185058987199</v>
      </c>
      <c r="D96" s="462">
        <v>74.310880852130495</v>
      </c>
      <c r="E96" s="462">
        <v>440.68682578343697</v>
      </c>
      <c r="F96" s="462">
        <v>300.096356923749</v>
      </c>
      <c r="G96" s="462">
        <v>0</v>
      </c>
      <c r="H96" s="462">
        <v>1506.94337597656</v>
      </c>
      <c r="I96" s="462">
        <v>68.705531245761193</v>
      </c>
      <c r="J96" s="462">
        <v>-2240.1262378586298</v>
      </c>
      <c r="K96" s="462">
        <v>0</v>
      </c>
      <c r="L96" s="462">
        <v>-786.44158404722702</v>
      </c>
      <c r="M96" s="462">
        <v>9428.9450224758002</v>
      </c>
      <c r="N96" s="462">
        <v>8642.5034384285791</v>
      </c>
      <c r="O96" s="462">
        <f t="shared" si="3"/>
        <v>9428.9450224758002</v>
      </c>
      <c r="P96" s="462">
        <f t="shared" si="4"/>
        <v>0</v>
      </c>
      <c r="Q96" s="462">
        <f t="shared" si="5"/>
        <v>-2240.1262378586298</v>
      </c>
      <c r="S96" s="461">
        <v>0.4375</v>
      </c>
      <c r="T96" s="462">
        <v>3695.6953372125399</v>
      </c>
      <c r="U96" s="462">
        <v>6155.1584670599004</v>
      </c>
      <c r="V96" s="462">
        <v>958.57700720188495</v>
      </c>
      <c r="W96" s="462">
        <v>544.10284518890899</v>
      </c>
      <c r="X96" s="462">
        <v>282.94392227850199</v>
      </c>
      <c r="Y96" s="462">
        <v>147.98510802184401</v>
      </c>
      <c r="Z96" s="462">
        <v>476.51597186279298</v>
      </c>
      <c r="AA96" s="462">
        <v>60.1958929720005</v>
      </c>
      <c r="AB96" s="462">
        <v>-1698.9858531386301</v>
      </c>
      <c r="AC96" s="462">
        <v>0</v>
      </c>
      <c r="AD96" s="462">
        <v>-822.04382175528599</v>
      </c>
      <c r="AE96" s="462">
        <v>10622.1886986597</v>
      </c>
      <c r="AF96" s="462">
        <v>9800.14487690446</v>
      </c>
      <c r="AG96" s="462">
        <f t="shared" si="6"/>
        <v>10622.1886986597</v>
      </c>
      <c r="AH96" s="462">
        <f t="shared" si="7"/>
        <v>0</v>
      </c>
      <c r="AI96" s="462">
        <f t="shared" si="8"/>
        <v>-1698.9858531386301</v>
      </c>
      <c r="AK96" s="461">
        <v>0.4375</v>
      </c>
      <c r="AL96" s="462">
        <v>3703.5529935613999</v>
      </c>
      <c r="AM96" s="462">
        <v>6149.0475455558199</v>
      </c>
      <c r="AN96" s="462">
        <v>928.54997702091896</v>
      </c>
      <c r="AO96" s="462">
        <v>541.34509196639704</v>
      </c>
      <c r="AP96" s="462">
        <v>262.84130137026</v>
      </c>
      <c r="AQ96" s="462">
        <v>88.357395925567999</v>
      </c>
      <c r="AR96" s="462">
        <v>52.345756660461397</v>
      </c>
      <c r="AS96" s="462">
        <v>101.57149558653499</v>
      </c>
      <c r="AT96" s="462">
        <v>-950.29687048884603</v>
      </c>
      <c r="AU96" s="462">
        <v>0</v>
      </c>
      <c r="AV96" s="462">
        <v>-853.36665308258898</v>
      </c>
      <c r="AW96" s="462">
        <v>10877.3146871585</v>
      </c>
      <c r="AX96" s="462">
        <v>10023.9480340759</v>
      </c>
      <c r="AY96" s="462">
        <f t="shared" si="9"/>
        <v>10877.3146871585</v>
      </c>
      <c r="AZ96" s="462">
        <f t="shared" si="10"/>
        <v>0</v>
      </c>
      <c r="BA96" s="462">
        <f t="shared" si="11"/>
        <v>-950.29687048884603</v>
      </c>
    </row>
    <row r="97" spans="1:53" s="448" customFormat="1">
      <c r="A97" s="461">
        <v>0.44791666666666702</v>
      </c>
      <c r="B97" s="462">
        <v>3698.7097210260099</v>
      </c>
      <c r="C97" s="462">
        <v>5540.4141632869796</v>
      </c>
      <c r="D97" s="462">
        <v>74.264026270156407</v>
      </c>
      <c r="E97" s="462">
        <v>438.18105233915497</v>
      </c>
      <c r="F97" s="462">
        <v>291.04096990119001</v>
      </c>
      <c r="G97" s="462">
        <v>0</v>
      </c>
      <c r="H97" s="462">
        <v>1591.63721036784</v>
      </c>
      <c r="I97" s="462">
        <v>79.205080245555195</v>
      </c>
      <c r="J97" s="462">
        <v>-2314.5829831128099</v>
      </c>
      <c r="K97" s="462">
        <v>0</v>
      </c>
      <c r="L97" s="462">
        <v>-783.59514688994398</v>
      </c>
      <c r="M97" s="462">
        <v>9398.8692403240693</v>
      </c>
      <c r="N97" s="462">
        <v>8615.2740934341291</v>
      </c>
      <c r="O97" s="462">
        <f t="shared" si="3"/>
        <v>9398.8692403240693</v>
      </c>
      <c r="P97" s="462">
        <f t="shared" si="4"/>
        <v>0</v>
      </c>
      <c r="Q97" s="462">
        <f t="shared" si="5"/>
        <v>-2314.5829831128099</v>
      </c>
      <c r="S97" s="461">
        <v>0.44791666666666702</v>
      </c>
      <c r="T97" s="462">
        <v>3696.5090651927599</v>
      </c>
      <c r="U97" s="462">
        <v>6114.4954889691799</v>
      </c>
      <c r="V97" s="462">
        <v>949.58622252136297</v>
      </c>
      <c r="W97" s="462">
        <v>539.91069611892999</v>
      </c>
      <c r="X97" s="462">
        <v>283.27943711086698</v>
      </c>
      <c r="Y97" s="462">
        <v>145.97447506994499</v>
      </c>
      <c r="Z97" s="462">
        <v>525.42061694335905</v>
      </c>
      <c r="AA97" s="462">
        <v>68.978512509707798</v>
      </c>
      <c r="AB97" s="462">
        <v>-1741.0083721917599</v>
      </c>
      <c r="AC97" s="462">
        <v>0</v>
      </c>
      <c r="AD97" s="462">
        <v>-819.03590788519602</v>
      </c>
      <c r="AE97" s="462">
        <v>10583.146142244401</v>
      </c>
      <c r="AF97" s="462">
        <v>9764.1102343591592</v>
      </c>
      <c r="AG97" s="462">
        <f t="shared" si="6"/>
        <v>10583.146142244401</v>
      </c>
      <c r="AH97" s="462">
        <f t="shared" si="7"/>
        <v>0</v>
      </c>
      <c r="AI97" s="462">
        <f t="shared" si="8"/>
        <v>-1741.0083721917599</v>
      </c>
      <c r="AK97" s="461">
        <v>0.44791666666666702</v>
      </c>
      <c r="AL97" s="462">
        <v>3703.41959167096</v>
      </c>
      <c r="AM97" s="462">
        <v>6121.51416425754</v>
      </c>
      <c r="AN97" s="462">
        <v>928.864560847858</v>
      </c>
      <c r="AO97" s="462">
        <v>545.71434118102104</v>
      </c>
      <c r="AP97" s="462">
        <v>266.99044671077598</v>
      </c>
      <c r="AQ97" s="462">
        <v>69.025316210811098</v>
      </c>
      <c r="AR97" s="462">
        <v>56.676340998331703</v>
      </c>
      <c r="AS97" s="462">
        <v>100.122813349852</v>
      </c>
      <c r="AT97" s="462">
        <v>-966.63074524060198</v>
      </c>
      <c r="AU97" s="462">
        <v>0</v>
      </c>
      <c r="AV97" s="462">
        <v>-850.75647646091204</v>
      </c>
      <c r="AW97" s="462">
        <v>10825.6968299865</v>
      </c>
      <c r="AX97" s="462">
        <v>9974.9403535256297</v>
      </c>
      <c r="AY97" s="462">
        <f t="shared" si="9"/>
        <v>10825.6968299865</v>
      </c>
      <c r="AZ97" s="462">
        <f t="shared" si="10"/>
        <v>0</v>
      </c>
      <c r="BA97" s="462">
        <f t="shared" si="11"/>
        <v>-966.63074524060198</v>
      </c>
    </row>
    <row r="98" spans="1:53" s="448" customFormat="1">
      <c r="A98" s="461">
        <v>0.45833333333333298</v>
      </c>
      <c r="B98" s="462">
        <v>3697.9356285850499</v>
      </c>
      <c r="C98" s="462">
        <v>5382.9642477038897</v>
      </c>
      <c r="D98" s="462">
        <v>73.420649412003598</v>
      </c>
      <c r="E98" s="462">
        <v>408.850589955045</v>
      </c>
      <c r="F98" s="462">
        <v>241.37538372929299</v>
      </c>
      <c r="G98" s="462">
        <v>0</v>
      </c>
      <c r="H98" s="462">
        <v>1649.5928811035201</v>
      </c>
      <c r="I98" s="462">
        <v>74.541186385487094</v>
      </c>
      <c r="J98" s="462">
        <v>-2173.9286963745999</v>
      </c>
      <c r="K98" s="462">
        <v>0</v>
      </c>
      <c r="L98" s="462">
        <v>-767.04236285318996</v>
      </c>
      <c r="M98" s="462">
        <v>9354.7518704996801</v>
      </c>
      <c r="N98" s="462">
        <v>8587.7095076464902</v>
      </c>
      <c r="O98" s="462">
        <f t="shared" si="3"/>
        <v>9354.7518704996801</v>
      </c>
      <c r="P98" s="462">
        <f t="shared" si="4"/>
        <v>0</v>
      </c>
      <c r="Q98" s="462">
        <f t="shared" si="5"/>
        <v>-2173.9286963745999</v>
      </c>
      <c r="S98" s="461">
        <v>0.45833333333333298</v>
      </c>
      <c r="T98" s="462">
        <v>3697.0493467002102</v>
      </c>
      <c r="U98" s="462">
        <v>6147.2921915569004</v>
      </c>
      <c r="V98" s="462">
        <v>952.60772609042601</v>
      </c>
      <c r="W98" s="462">
        <v>535.99296621401299</v>
      </c>
      <c r="X98" s="462">
        <v>267.07285152488799</v>
      </c>
      <c r="Y98" s="462">
        <v>69.879302087965002</v>
      </c>
      <c r="Z98" s="462">
        <v>579.66902547200505</v>
      </c>
      <c r="AA98" s="462">
        <v>71.340591237320297</v>
      </c>
      <c r="AB98" s="462">
        <v>-1723.95447905997</v>
      </c>
      <c r="AC98" s="462">
        <v>0</v>
      </c>
      <c r="AD98" s="462">
        <v>-821.93669516341299</v>
      </c>
      <c r="AE98" s="462">
        <v>10596.949521823801</v>
      </c>
      <c r="AF98" s="462">
        <v>9775.0128266603497</v>
      </c>
      <c r="AG98" s="462">
        <f t="shared" si="6"/>
        <v>10596.949521823801</v>
      </c>
      <c r="AH98" s="462">
        <f t="shared" si="7"/>
        <v>0</v>
      </c>
      <c r="AI98" s="462">
        <f t="shared" si="8"/>
        <v>-1723.95447905997</v>
      </c>
      <c r="AK98" s="461">
        <v>0.45833333333333298</v>
      </c>
      <c r="AL98" s="462">
        <v>3702.7059819245201</v>
      </c>
      <c r="AM98" s="462">
        <v>6131.7621892974403</v>
      </c>
      <c r="AN98" s="462">
        <v>930.90596910383499</v>
      </c>
      <c r="AO98" s="462">
        <v>543.79970445864706</v>
      </c>
      <c r="AP98" s="462">
        <v>260.742446264352</v>
      </c>
      <c r="AQ98" s="462">
        <v>59.894635228657499</v>
      </c>
      <c r="AR98" s="462">
        <v>63.411730979919398</v>
      </c>
      <c r="AS98" s="462">
        <v>99.218094855478299</v>
      </c>
      <c r="AT98" s="462">
        <v>-963.63773819724395</v>
      </c>
      <c r="AU98" s="462">
        <v>0</v>
      </c>
      <c r="AV98" s="462">
        <v>-851.57894526954999</v>
      </c>
      <c r="AW98" s="462">
        <v>10828.8030139156</v>
      </c>
      <c r="AX98" s="462">
        <v>9977.2240686460591</v>
      </c>
      <c r="AY98" s="462">
        <f t="shared" si="9"/>
        <v>10828.8030139156</v>
      </c>
      <c r="AZ98" s="462">
        <f t="shared" si="10"/>
        <v>0</v>
      </c>
      <c r="BA98" s="462">
        <f t="shared" si="11"/>
        <v>-963.63773819724395</v>
      </c>
    </row>
    <row r="99" spans="1:53" s="448" customFormat="1">
      <c r="A99" s="461">
        <v>0.46875</v>
      </c>
      <c r="B99" s="462">
        <v>3697.3484489626799</v>
      </c>
      <c r="C99" s="462">
        <v>5357.3424877141797</v>
      </c>
      <c r="D99" s="462">
        <v>73.019040825005405</v>
      </c>
      <c r="E99" s="462">
        <v>407.58537166300903</v>
      </c>
      <c r="F99" s="462">
        <v>237.142398478807</v>
      </c>
      <c r="G99" s="462">
        <v>0</v>
      </c>
      <c r="H99" s="462">
        <v>1690.7888561197899</v>
      </c>
      <c r="I99" s="462">
        <v>73.993223806305906</v>
      </c>
      <c r="J99" s="462">
        <v>-2186.93268520947</v>
      </c>
      <c r="K99" s="462">
        <v>0</v>
      </c>
      <c r="L99" s="462">
        <v>-764.926035392995</v>
      </c>
      <c r="M99" s="462">
        <v>9350.2871423603101</v>
      </c>
      <c r="N99" s="462">
        <v>8585.3611069673098</v>
      </c>
      <c r="O99" s="462">
        <f t="shared" si="3"/>
        <v>9350.2871423603101</v>
      </c>
      <c r="P99" s="462">
        <f t="shared" si="4"/>
        <v>0</v>
      </c>
      <c r="Q99" s="462">
        <f t="shared" si="5"/>
        <v>-2186.93268520947</v>
      </c>
      <c r="S99" s="461">
        <v>0.46875</v>
      </c>
      <c r="T99" s="462">
        <v>3698.17658060548</v>
      </c>
      <c r="U99" s="462">
        <v>6155.3542559261004</v>
      </c>
      <c r="V99" s="462">
        <v>952.54071841438804</v>
      </c>
      <c r="W99" s="462">
        <v>539.41817712684997</v>
      </c>
      <c r="X99" s="462">
        <v>265.88722070644201</v>
      </c>
      <c r="Y99" s="462">
        <v>74.3145184878599</v>
      </c>
      <c r="Z99" s="462">
        <v>609.778840861003</v>
      </c>
      <c r="AA99" s="462">
        <v>73.864858381747993</v>
      </c>
      <c r="AB99" s="462">
        <v>-1767.7862344662501</v>
      </c>
      <c r="AC99" s="462">
        <v>0</v>
      </c>
      <c r="AD99" s="462">
        <v>-823.60501941015002</v>
      </c>
      <c r="AE99" s="462">
        <v>10601.5489360436</v>
      </c>
      <c r="AF99" s="462">
        <v>9777.9439166334705</v>
      </c>
      <c r="AG99" s="462">
        <f t="shared" si="6"/>
        <v>10601.5489360436</v>
      </c>
      <c r="AH99" s="462">
        <f t="shared" si="7"/>
        <v>0</v>
      </c>
      <c r="AI99" s="462">
        <f t="shared" si="8"/>
        <v>-1767.7862344662501</v>
      </c>
      <c r="AK99" s="461">
        <v>0.46875</v>
      </c>
      <c r="AL99" s="462">
        <v>3703.5329661812898</v>
      </c>
      <c r="AM99" s="462">
        <v>6179.2755695693004</v>
      </c>
      <c r="AN99" s="462">
        <v>931.48157997030501</v>
      </c>
      <c r="AO99" s="462">
        <v>534.61037431034003</v>
      </c>
      <c r="AP99" s="462">
        <v>259.965888278975</v>
      </c>
      <c r="AQ99" s="462">
        <v>59.158925441768702</v>
      </c>
      <c r="AR99" s="462">
        <v>67.532914774576795</v>
      </c>
      <c r="AS99" s="462">
        <v>96.383900643946106</v>
      </c>
      <c r="AT99" s="462">
        <v>-988.73922113217202</v>
      </c>
      <c r="AU99" s="462">
        <v>0</v>
      </c>
      <c r="AV99" s="462">
        <v>-855.78730454930496</v>
      </c>
      <c r="AW99" s="462">
        <v>10843.2028980383</v>
      </c>
      <c r="AX99" s="462">
        <v>9987.4155934890296</v>
      </c>
      <c r="AY99" s="462">
        <f t="shared" si="9"/>
        <v>10843.2028980383</v>
      </c>
      <c r="AZ99" s="462">
        <f t="shared" si="10"/>
        <v>0</v>
      </c>
      <c r="BA99" s="462">
        <f t="shared" si="11"/>
        <v>-988.73922113217202</v>
      </c>
    </row>
    <row r="100" spans="1:53" s="448" customFormat="1">
      <c r="A100" s="461">
        <v>0.47916666666666702</v>
      </c>
      <c r="B100" s="462">
        <v>3695.91375093635</v>
      </c>
      <c r="C100" s="462">
        <v>5346.7737658730903</v>
      </c>
      <c r="D100" s="462">
        <v>72.262679254325207</v>
      </c>
      <c r="E100" s="462">
        <v>401.44992346841099</v>
      </c>
      <c r="F100" s="462">
        <v>236.80990194077199</v>
      </c>
      <c r="G100" s="462">
        <v>0.54524907469322204</v>
      </c>
      <c r="H100" s="462">
        <v>1721.1124951171901</v>
      </c>
      <c r="I100" s="462">
        <v>75.552040442434006</v>
      </c>
      <c r="J100" s="462">
        <v>-2234.6545671305498</v>
      </c>
      <c r="K100" s="462">
        <v>-2.11674628865517</v>
      </c>
      <c r="L100" s="462">
        <v>-763.83871768659401</v>
      </c>
      <c r="M100" s="462">
        <v>9313.6484926880603</v>
      </c>
      <c r="N100" s="462">
        <v>8549.8097750014695</v>
      </c>
      <c r="O100" s="462">
        <f t="shared" si="3"/>
        <v>9313.6484926880603</v>
      </c>
      <c r="P100" s="462">
        <f t="shared" si="4"/>
        <v>0</v>
      </c>
      <c r="Q100" s="462">
        <f t="shared" si="5"/>
        <v>-2234.6545671305498</v>
      </c>
      <c r="S100" s="461">
        <v>0.47916666666666702</v>
      </c>
      <c r="T100" s="462">
        <v>3699.4905957781798</v>
      </c>
      <c r="U100" s="462">
        <v>6143.0943154910201</v>
      </c>
      <c r="V100" s="462">
        <v>948.22622062935</v>
      </c>
      <c r="W100" s="462">
        <v>539.99701720276596</v>
      </c>
      <c r="X100" s="462">
        <v>265.998413455915</v>
      </c>
      <c r="Y100" s="462">
        <v>76.095176240455999</v>
      </c>
      <c r="Z100" s="462">
        <v>617.29192000325497</v>
      </c>
      <c r="AA100" s="462">
        <v>71.207283164383696</v>
      </c>
      <c r="AB100" s="462">
        <v>-1750.4868978879699</v>
      </c>
      <c r="AC100" s="462">
        <v>0</v>
      </c>
      <c r="AD100" s="462">
        <v>-822.65106867088605</v>
      </c>
      <c r="AE100" s="462">
        <v>10610.914044077301</v>
      </c>
      <c r="AF100" s="462">
        <v>9788.2629754064601</v>
      </c>
      <c r="AG100" s="462">
        <f t="shared" si="6"/>
        <v>10610.914044077301</v>
      </c>
      <c r="AH100" s="462">
        <f t="shared" si="7"/>
        <v>0</v>
      </c>
      <c r="AI100" s="462">
        <f t="shared" si="8"/>
        <v>-1750.4868978879699</v>
      </c>
      <c r="AK100" s="461">
        <v>0.47916666666666702</v>
      </c>
      <c r="AL100" s="462">
        <v>3702.2791707742399</v>
      </c>
      <c r="AM100" s="462">
        <v>6177.2024654550296</v>
      </c>
      <c r="AN100" s="462">
        <v>931.41464828419498</v>
      </c>
      <c r="AO100" s="462">
        <v>540.66625939606797</v>
      </c>
      <c r="AP100" s="462">
        <v>260.004912518639</v>
      </c>
      <c r="AQ100" s="462">
        <v>11.797627268202399</v>
      </c>
      <c r="AR100" s="462">
        <v>72.50880762736</v>
      </c>
      <c r="AS100" s="462">
        <v>99.609417971297006</v>
      </c>
      <c r="AT100" s="462">
        <v>-961.95244781686404</v>
      </c>
      <c r="AU100" s="462">
        <v>0</v>
      </c>
      <c r="AV100" s="462">
        <v>-855.34236987030295</v>
      </c>
      <c r="AW100" s="462">
        <v>10833.530861478201</v>
      </c>
      <c r="AX100" s="462">
        <v>9978.1884916078598</v>
      </c>
      <c r="AY100" s="462">
        <f t="shared" si="9"/>
        <v>10833.530861478201</v>
      </c>
      <c r="AZ100" s="462">
        <f t="shared" si="10"/>
        <v>0</v>
      </c>
      <c r="BA100" s="462">
        <f t="shared" si="11"/>
        <v>-961.95244781686404</v>
      </c>
    </row>
    <row r="101" spans="1:53" s="448" customFormat="1">
      <c r="A101" s="461">
        <v>0.48958333333333298</v>
      </c>
      <c r="B101" s="462">
        <v>3695.713527931</v>
      </c>
      <c r="C101" s="462">
        <v>5345.9207200178598</v>
      </c>
      <c r="D101" s="462">
        <v>73.300167295508103</v>
      </c>
      <c r="E101" s="462">
        <v>407.42413794496298</v>
      </c>
      <c r="F101" s="462">
        <v>242.18470150155699</v>
      </c>
      <c r="G101" s="462">
        <v>0</v>
      </c>
      <c r="H101" s="462">
        <v>1747.44129150391</v>
      </c>
      <c r="I101" s="462">
        <v>76.782911975686105</v>
      </c>
      <c r="J101" s="462">
        <v>-1952.1427553835099</v>
      </c>
      <c r="K101" s="462">
        <v>-330.62772362449698</v>
      </c>
      <c r="L101" s="462">
        <v>-764.46910622062205</v>
      </c>
      <c r="M101" s="462">
        <v>9305.9969791624699</v>
      </c>
      <c r="N101" s="462">
        <v>8541.5278729418496</v>
      </c>
      <c r="O101" s="462">
        <f t="shared" si="3"/>
        <v>9305.9969791624699</v>
      </c>
      <c r="P101" s="462">
        <f t="shared" si="4"/>
        <v>0</v>
      </c>
      <c r="Q101" s="462">
        <f t="shared" si="5"/>
        <v>-1952.1427553835099</v>
      </c>
      <c r="S101" s="461">
        <v>0.48958333333333298</v>
      </c>
      <c r="T101" s="462">
        <v>3701.1981217902098</v>
      </c>
      <c r="U101" s="462">
        <v>6123.4636757628896</v>
      </c>
      <c r="V101" s="462">
        <v>949.80061273645504</v>
      </c>
      <c r="W101" s="462">
        <v>538.15666262666605</v>
      </c>
      <c r="X101" s="462">
        <v>265.726206950277</v>
      </c>
      <c r="Y101" s="462">
        <v>70.713780438835599</v>
      </c>
      <c r="Z101" s="462">
        <v>585.42898856608099</v>
      </c>
      <c r="AA101" s="462">
        <v>75.997725769867301</v>
      </c>
      <c r="AB101" s="462">
        <v>-1734.2308128658401</v>
      </c>
      <c r="AC101" s="462">
        <v>0</v>
      </c>
      <c r="AD101" s="462">
        <v>-820.19410779175803</v>
      </c>
      <c r="AE101" s="462">
        <v>10576.254961775399</v>
      </c>
      <c r="AF101" s="462">
        <v>9756.0608539836903</v>
      </c>
      <c r="AG101" s="462">
        <f t="shared" si="6"/>
        <v>10576.254961775399</v>
      </c>
      <c r="AH101" s="462">
        <f t="shared" si="7"/>
        <v>0</v>
      </c>
      <c r="AI101" s="462">
        <f t="shared" si="8"/>
        <v>-1734.2308128658401</v>
      </c>
      <c r="AK101" s="461">
        <v>0.48958333333333298</v>
      </c>
      <c r="AL101" s="462">
        <v>3701.4988193765298</v>
      </c>
      <c r="AM101" s="462">
        <v>6154.4410190753497</v>
      </c>
      <c r="AN101" s="462">
        <v>931.39457368058504</v>
      </c>
      <c r="AO101" s="462">
        <v>547.28243126453503</v>
      </c>
      <c r="AP101" s="462">
        <v>261.35521145371001</v>
      </c>
      <c r="AQ101" s="462">
        <v>0</v>
      </c>
      <c r="AR101" s="462">
        <v>75.384385116577107</v>
      </c>
      <c r="AS101" s="462">
        <v>105.474307968663</v>
      </c>
      <c r="AT101" s="462">
        <v>-978.15985445553304</v>
      </c>
      <c r="AU101" s="462">
        <v>0</v>
      </c>
      <c r="AV101" s="462">
        <v>-853.41605926093098</v>
      </c>
      <c r="AW101" s="462">
        <v>10798.670893480399</v>
      </c>
      <c r="AX101" s="462">
        <v>9945.2548342194805</v>
      </c>
      <c r="AY101" s="462">
        <f t="shared" si="9"/>
        <v>10798.670893480399</v>
      </c>
      <c r="AZ101" s="462">
        <f t="shared" si="10"/>
        <v>0</v>
      </c>
      <c r="BA101" s="462">
        <f t="shared" si="11"/>
        <v>-978.15985445553304</v>
      </c>
    </row>
    <row r="102" spans="1:53" s="448" customFormat="1">
      <c r="A102" s="461">
        <v>0.5</v>
      </c>
      <c r="B102" s="462">
        <v>3695.7268707008402</v>
      </c>
      <c r="C102" s="462">
        <v>5071.8201942184596</v>
      </c>
      <c r="D102" s="462">
        <v>73.340328001006597</v>
      </c>
      <c r="E102" s="462">
        <v>395.060393768876</v>
      </c>
      <c r="F102" s="462">
        <v>280.60278517869199</v>
      </c>
      <c r="G102" s="462">
        <v>0</v>
      </c>
      <c r="H102" s="462">
        <v>1771.29030281576</v>
      </c>
      <c r="I102" s="462">
        <v>77.395306215080197</v>
      </c>
      <c r="J102" s="462">
        <v>-1579.37937444211</v>
      </c>
      <c r="K102" s="462">
        <v>-525.14063549789296</v>
      </c>
      <c r="L102" s="462">
        <v>-738.24183629732602</v>
      </c>
      <c r="M102" s="462">
        <v>9260.7161709587108</v>
      </c>
      <c r="N102" s="462">
        <v>8522.4743346613905</v>
      </c>
      <c r="O102" s="462">
        <f t="shared" si="3"/>
        <v>9260.7161709587108</v>
      </c>
      <c r="P102" s="462">
        <f t="shared" si="4"/>
        <v>0</v>
      </c>
      <c r="Q102" s="462">
        <f t="shared" si="5"/>
        <v>-1579.37937444211</v>
      </c>
      <c r="S102" s="461">
        <v>0.5</v>
      </c>
      <c r="T102" s="462">
        <v>3700.48444473476</v>
      </c>
      <c r="U102" s="462">
        <v>6159.3883401329103</v>
      </c>
      <c r="V102" s="462">
        <v>944.414176143183</v>
      </c>
      <c r="W102" s="462">
        <v>528.23299674692498</v>
      </c>
      <c r="X102" s="462">
        <v>264.80880188158</v>
      </c>
      <c r="Y102" s="462">
        <v>0</v>
      </c>
      <c r="Z102" s="462">
        <v>571.65127921549504</v>
      </c>
      <c r="AA102" s="462">
        <v>77.392122279971005</v>
      </c>
      <c r="AB102" s="462">
        <v>-1671.9058104906001</v>
      </c>
      <c r="AC102" s="462">
        <v>0</v>
      </c>
      <c r="AD102" s="462">
        <v>-821.69272286002695</v>
      </c>
      <c r="AE102" s="462">
        <v>10574.466350644199</v>
      </c>
      <c r="AF102" s="462">
        <v>9752.7736277841905</v>
      </c>
      <c r="AG102" s="462">
        <f t="shared" si="6"/>
        <v>10574.466350644199</v>
      </c>
      <c r="AH102" s="462">
        <f t="shared" si="7"/>
        <v>0</v>
      </c>
      <c r="AI102" s="462">
        <f t="shared" si="8"/>
        <v>-1671.9058104906001</v>
      </c>
      <c r="AK102" s="461">
        <v>0.5</v>
      </c>
      <c r="AL102" s="462">
        <v>3700.0916272637701</v>
      </c>
      <c r="AM102" s="462">
        <v>6138.8807956204</v>
      </c>
      <c r="AN102" s="462">
        <v>933.67024692313203</v>
      </c>
      <c r="AO102" s="462">
        <v>531.92585275441297</v>
      </c>
      <c r="AP102" s="462">
        <v>256.80178143381198</v>
      </c>
      <c r="AQ102" s="462">
        <v>124.58675271564999</v>
      </c>
      <c r="AR102" s="462">
        <v>72.367095392863007</v>
      </c>
      <c r="AS102" s="462">
        <v>103.391524242923</v>
      </c>
      <c r="AT102" s="462">
        <v>-1088.74682945369</v>
      </c>
      <c r="AU102" s="462">
        <v>0</v>
      </c>
      <c r="AV102" s="462">
        <v>-852.56104883245303</v>
      </c>
      <c r="AW102" s="462">
        <v>10772.9688468933</v>
      </c>
      <c r="AX102" s="462">
        <v>9920.4077980608199</v>
      </c>
      <c r="AY102" s="462">
        <f t="shared" si="9"/>
        <v>10772.9688468933</v>
      </c>
      <c r="AZ102" s="462">
        <f t="shared" si="10"/>
        <v>0</v>
      </c>
      <c r="BA102" s="462">
        <f t="shared" si="11"/>
        <v>-1088.74682945369</v>
      </c>
    </row>
    <row r="103" spans="1:53" s="448" customFormat="1">
      <c r="A103" s="461">
        <v>0.51041666666666696</v>
      </c>
      <c r="B103" s="462">
        <v>3695.92706112312</v>
      </c>
      <c r="C103" s="462">
        <v>4932.7385379569896</v>
      </c>
      <c r="D103" s="462">
        <v>73.313554027117206</v>
      </c>
      <c r="E103" s="462">
        <v>398.80510559997498</v>
      </c>
      <c r="F103" s="462">
        <v>285.36223244879199</v>
      </c>
      <c r="G103" s="462">
        <v>0</v>
      </c>
      <c r="H103" s="462">
        <v>1785.7815917968801</v>
      </c>
      <c r="I103" s="462">
        <v>73.067730013619894</v>
      </c>
      <c r="J103" s="462">
        <v>-1381.9642353653401</v>
      </c>
      <c r="K103" s="462">
        <v>-599.58177369885198</v>
      </c>
      <c r="L103" s="462">
        <v>-725.39260058457501</v>
      </c>
      <c r="M103" s="462">
        <v>9263.4498039023001</v>
      </c>
      <c r="N103" s="462">
        <v>8538.0572033177195</v>
      </c>
      <c r="O103" s="462">
        <f t="shared" si="3"/>
        <v>9263.4498039023001</v>
      </c>
      <c r="P103" s="462">
        <f t="shared" si="4"/>
        <v>0</v>
      </c>
      <c r="Q103" s="462">
        <f t="shared" si="5"/>
        <v>-1381.9642353653401</v>
      </c>
      <c r="S103" s="461">
        <v>0.51041666666666696</v>
      </c>
      <c r="T103" s="462">
        <v>3699.95080723403</v>
      </c>
      <c r="U103" s="462">
        <v>6167.82773946415</v>
      </c>
      <c r="V103" s="462">
        <v>949.65992401357801</v>
      </c>
      <c r="W103" s="462">
        <v>529.60903711731305</v>
      </c>
      <c r="X103" s="462">
        <v>264.82495782760299</v>
      </c>
      <c r="Y103" s="462">
        <v>0</v>
      </c>
      <c r="Z103" s="462">
        <v>587.31928641764296</v>
      </c>
      <c r="AA103" s="462">
        <v>75.257433181130295</v>
      </c>
      <c r="AB103" s="462">
        <v>-1623.3881750973701</v>
      </c>
      <c r="AC103" s="462">
        <v>0</v>
      </c>
      <c r="AD103" s="462">
        <v>-822.884364405665</v>
      </c>
      <c r="AE103" s="462">
        <v>10651.061010158101</v>
      </c>
      <c r="AF103" s="462">
        <v>9828.17664575241</v>
      </c>
      <c r="AG103" s="462">
        <f t="shared" si="6"/>
        <v>10651.061010158101</v>
      </c>
      <c r="AH103" s="462">
        <f t="shared" si="7"/>
        <v>0</v>
      </c>
      <c r="AI103" s="462">
        <f t="shared" si="8"/>
        <v>-1623.3881750973701</v>
      </c>
      <c r="AK103" s="461">
        <v>0.51041666666666696</v>
      </c>
      <c r="AL103" s="462">
        <v>3700.5584606094199</v>
      </c>
      <c r="AM103" s="462">
        <v>6127.4362531506504</v>
      </c>
      <c r="AN103" s="462">
        <v>939.38621046579794</v>
      </c>
      <c r="AO103" s="462">
        <v>531.84764657711298</v>
      </c>
      <c r="AP103" s="462">
        <v>259.86906967990399</v>
      </c>
      <c r="AQ103" s="462">
        <v>144.12968319373701</v>
      </c>
      <c r="AR103" s="462">
        <v>69.913477808634497</v>
      </c>
      <c r="AS103" s="462">
        <v>97.136579001340706</v>
      </c>
      <c r="AT103" s="462">
        <v>-1034.40686910461</v>
      </c>
      <c r="AU103" s="462">
        <v>0</v>
      </c>
      <c r="AV103" s="462">
        <v>-851.72234950389998</v>
      </c>
      <c r="AW103" s="462">
        <v>10835.870511382</v>
      </c>
      <c r="AX103" s="462">
        <v>9984.1481618780908</v>
      </c>
      <c r="AY103" s="462">
        <f t="shared" si="9"/>
        <v>10835.870511382</v>
      </c>
      <c r="AZ103" s="462">
        <f t="shared" si="10"/>
        <v>0</v>
      </c>
      <c r="BA103" s="462">
        <f t="shared" si="11"/>
        <v>-1034.40686910461</v>
      </c>
    </row>
    <row r="104" spans="1:53" s="448" customFormat="1">
      <c r="A104" s="461">
        <v>0.52083333333333304</v>
      </c>
      <c r="B104" s="462">
        <v>3695.37986093567</v>
      </c>
      <c r="C104" s="462">
        <v>4906.8902498748103</v>
      </c>
      <c r="D104" s="462">
        <v>73.300167295508103</v>
      </c>
      <c r="E104" s="462">
        <v>396.70295342470598</v>
      </c>
      <c r="F104" s="462">
        <v>285.31786791663001</v>
      </c>
      <c r="G104" s="462">
        <v>0</v>
      </c>
      <c r="H104" s="462">
        <v>1789.9753439127601</v>
      </c>
      <c r="I104" s="462">
        <v>72.713182941797697</v>
      </c>
      <c r="J104" s="462">
        <v>-1398.9082332862099</v>
      </c>
      <c r="K104" s="462">
        <v>-634.68224970725601</v>
      </c>
      <c r="L104" s="462">
        <v>-722.82148040882396</v>
      </c>
      <c r="M104" s="462">
        <v>9186.6891433084202</v>
      </c>
      <c r="N104" s="462">
        <v>8463.8676628995909</v>
      </c>
      <c r="O104" s="462">
        <f t="shared" si="3"/>
        <v>9186.6891433084202</v>
      </c>
      <c r="P104" s="462">
        <f t="shared" si="4"/>
        <v>0</v>
      </c>
      <c r="Q104" s="462">
        <f t="shared" si="5"/>
        <v>-1398.9082332862099</v>
      </c>
      <c r="S104" s="461">
        <v>0.52083333333333304</v>
      </c>
      <c r="T104" s="462">
        <v>3699.4372483124298</v>
      </c>
      <c r="U104" s="462">
        <v>6136.7317352359896</v>
      </c>
      <c r="V104" s="462">
        <v>955.14683736376901</v>
      </c>
      <c r="W104" s="462">
        <v>522.21620682780394</v>
      </c>
      <c r="X104" s="462">
        <v>264.84982063730098</v>
      </c>
      <c r="Y104" s="462">
        <v>0</v>
      </c>
      <c r="Z104" s="462">
        <v>541.70822314453096</v>
      </c>
      <c r="AA104" s="462">
        <v>77.479280007584805</v>
      </c>
      <c r="AB104" s="462">
        <v>-1615.74126769398</v>
      </c>
      <c r="AC104" s="462">
        <v>0</v>
      </c>
      <c r="AD104" s="462">
        <v>-818.78003737873803</v>
      </c>
      <c r="AE104" s="462">
        <v>10581.8280838354</v>
      </c>
      <c r="AF104" s="462">
        <v>9763.0480464567008</v>
      </c>
      <c r="AG104" s="462">
        <f t="shared" si="6"/>
        <v>10581.8280838354</v>
      </c>
      <c r="AH104" s="462">
        <f t="shared" si="7"/>
        <v>0</v>
      </c>
      <c r="AI104" s="462">
        <f t="shared" si="8"/>
        <v>-1615.74126769398</v>
      </c>
      <c r="AK104" s="461">
        <v>0.52083333333333304</v>
      </c>
      <c r="AL104" s="462">
        <v>3700.9319305424301</v>
      </c>
      <c r="AM104" s="462">
        <v>6128.3572401236397</v>
      </c>
      <c r="AN104" s="462">
        <v>947.98024059636998</v>
      </c>
      <c r="AO104" s="462">
        <v>533.34805109440003</v>
      </c>
      <c r="AP104" s="462">
        <v>258.22678902029799</v>
      </c>
      <c r="AQ104" s="462">
        <v>135.69941739184199</v>
      </c>
      <c r="AR104" s="462">
        <v>68.009040532430006</v>
      </c>
      <c r="AS104" s="462">
        <v>100.194877237003</v>
      </c>
      <c r="AT104" s="462">
        <v>-1102.0354329080401</v>
      </c>
      <c r="AU104" s="462">
        <v>0</v>
      </c>
      <c r="AV104" s="462">
        <v>-851.92477961514305</v>
      </c>
      <c r="AW104" s="462">
        <v>10770.7121536304</v>
      </c>
      <c r="AX104" s="462">
        <v>9918.7873740152299</v>
      </c>
      <c r="AY104" s="462">
        <f t="shared" si="9"/>
        <v>10770.7121536304</v>
      </c>
      <c r="AZ104" s="462">
        <f t="shared" si="10"/>
        <v>0</v>
      </c>
      <c r="BA104" s="462">
        <f t="shared" si="11"/>
        <v>-1102.0354329080401</v>
      </c>
    </row>
    <row r="105" spans="1:53" s="448" customFormat="1">
      <c r="A105" s="461">
        <v>0.53125</v>
      </c>
      <c r="B105" s="462">
        <v>3694.6258396698599</v>
      </c>
      <c r="C105" s="462">
        <v>4829.9224594981897</v>
      </c>
      <c r="D105" s="462">
        <v>73.3202473929218</v>
      </c>
      <c r="E105" s="462">
        <v>401.46162521402198</v>
      </c>
      <c r="F105" s="462">
        <v>275.57945880409602</v>
      </c>
      <c r="G105" s="462">
        <v>0</v>
      </c>
      <c r="H105" s="462">
        <v>1772.5793597005199</v>
      </c>
      <c r="I105" s="462">
        <v>74.803415560241504</v>
      </c>
      <c r="J105" s="462">
        <v>-1308.51816132719</v>
      </c>
      <c r="K105" s="462">
        <v>-635.62673743635298</v>
      </c>
      <c r="L105" s="462">
        <v>-715.48226033579294</v>
      </c>
      <c r="M105" s="462">
        <v>9178.1475070763099</v>
      </c>
      <c r="N105" s="462">
        <v>8462.6652467405202</v>
      </c>
      <c r="O105" s="462">
        <f t="shared" si="3"/>
        <v>9178.1475070763099</v>
      </c>
      <c r="P105" s="462">
        <f t="shared" si="4"/>
        <v>0</v>
      </c>
      <c r="Q105" s="462">
        <f t="shared" si="5"/>
        <v>-1308.51816132719</v>
      </c>
      <c r="S105" s="461">
        <v>0.53125</v>
      </c>
      <c r="T105" s="462">
        <v>3698.4767008111198</v>
      </c>
      <c r="U105" s="462">
        <v>6105.5089572247098</v>
      </c>
      <c r="V105" s="462">
        <v>954.79846450920104</v>
      </c>
      <c r="W105" s="462">
        <v>520.95267622680399</v>
      </c>
      <c r="X105" s="462">
        <v>265.09205334880602</v>
      </c>
      <c r="Y105" s="462">
        <v>0</v>
      </c>
      <c r="Z105" s="462">
        <v>507.76557570393902</v>
      </c>
      <c r="AA105" s="462">
        <v>78.6629676935638</v>
      </c>
      <c r="AB105" s="462">
        <v>-1538.9133408607099</v>
      </c>
      <c r="AC105" s="462">
        <v>0</v>
      </c>
      <c r="AD105" s="462">
        <v>-815.10119568135303</v>
      </c>
      <c r="AE105" s="462">
        <v>10592.3440546574</v>
      </c>
      <c r="AF105" s="462">
        <v>9777.2428589760693</v>
      </c>
      <c r="AG105" s="462">
        <f t="shared" si="6"/>
        <v>10592.3440546574</v>
      </c>
      <c r="AH105" s="462">
        <f t="shared" si="7"/>
        <v>0</v>
      </c>
      <c r="AI105" s="462">
        <f t="shared" si="8"/>
        <v>-1538.9133408607099</v>
      </c>
      <c r="AK105" s="461">
        <v>0.53125</v>
      </c>
      <c r="AL105" s="462">
        <v>3701.5055114523202</v>
      </c>
      <c r="AM105" s="462">
        <v>6082.0072979214701</v>
      </c>
      <c r="AN105" s="462">
        <v>942.70602454795505</v>
      </c>
      <c r="AO105" s="462">
        <v>532.67374989246798</v>
      </c>
      <c r="AP105" s="462">
        <v>261.64191808169602</v>
      </c>
      <c r="AQ105" s="462">
        <v>119.049477701044</v>
      </c>
      <c r="AR105" s="462">
        <v>63.375981722513799</v>
      </c>
      <c r="AS105" s="462">
        <v>104.795340599475</v>
      </c>
      <c r="AT105" s="462">
        <v>-960.142722905504</v>
      </c>
      <c r="AU105" s="462">
        <v>0</v>
      </c>
      <c r="AV105" s="462">
        <v>-847.10457209762205</v>
      </c>
      <c r="AW105" s="462">
        <v>10847.612579013399</v>
      </c>
      <c r="AX105" s="462">
        <v>10000.508006915799</v>
      </c>
      <c r="AY105" s="462">
        <f t="shared" si="9"/>
        <v>10847.612579013399</v>
      </c>
      <c r="AZ105" s="462">
        <f t="shared" si="10"/>
        <v>0</v>
      </c>
      <c r="BA105" s="462">
        <f t="shared" si="11"/>
        <v>-960.142722905504</v>
      </c>
    </row>
    <row r="106" spans="1:53" s="448" customFormat="1">
      <c r="A106" s="461">
        <v>0.54166666666666696</v>
      </c>
      <c r="B106" s="462">
        <v>3691.2159066689101</v>
      </c>
      <c r="C106" s="462">
        <v>4660.2833678386496</v>
      </c>
      <c r="D106" s="462">
        <v>73.347021366811205</v>
      </c>
      <c r="E106" s="462">
        <v>400.52151572424901</v>
      </c>
      <c r="F106" s="462">
        <v>217.788066882039</v>
      </c>
      <c r="G106" s="462">
        <v>0</v>
      </c>
      <c r="H106" s="462">
        <v>1744.3784303385401</v>
      </c>
      <c r="I106" s="462">
        <v>72.3131066482336</v>
      </c>
      <c r="J106" s="462">
        <v>-994.86465896162201</v>
      </c>
      <c r="K106" s="462">
        <v>-719.71382432941698</v>
      </c>
      <c r="L106" s="462">
        <v>-698.27858415706896</v>
      </c>
      <c r="M106" s="462">
        <v>9145.2689321763901</v>
      </c>
      <c r="N106" s="462">
        <v>8446.9903480193207</v>
      </c>
      <c r="O106" s="462">
        <f t="shared" si="3"/>
        <v>9145.2689321763901</v>
      </c>
      <c r="P106" s="462">
        <f t="shared" si="4"/>
        <v>0</v>
      </c>
      <c r="Q106" s="462">
        <f t="shared" si="5"/>
        <v>-994.86465896162201</v>
      </c>
      <c r="S106" s="461">
        <v>0.54166666666666696</v>
      </c>
      <c r="T106" s="462">
        <v>3698.1365700061801</v>
      </c>
      <c r="U106" s="462">
        <v>6155.9098224222298</v>
      </c>
      <c r="V106" s="462">
        <v>952.64121561668196</v>
      </c>
      <c r="W106" s="462">
        <v>519.85177432087403</v>
      </c>
      <c r="X106" s="462">
        <v>273.21580893516301</v>
      </c>
      <c r="Y106" s="462">
        <v>212.90353840318301</v>
      </c>
      <c r="Z106" s="462">
        <v>496.27386671956401</v>
      </c>
      <c r="AA106" s="462">
        <v>78.7182679485948</v>
      </c>
      <c r="AB106" s="462">
        <v>-1691.5913875691999</v>
      </c>
      <c r="AC106" s="462">
        <v>0</v>
      </c>
      <c r="AD106" s="462">
        <v>-822.26748273689395</v>
      </c>
      <c r="AE106" s="462">
        <v>10696.059476803301</v>
      </c>
      <c r="AF106" s="462">
        <v>9873.7919940663705</v>
      </c>
      <c r="AG106" s="462">
        <f t="shared" si="6"/>
        <v>10696.059476803301</v>
      </c>
      <c r="AH106" s="462">
        <f t="shared" si="7"/>
        <v>0</v>
      </c>
      <c r="AI106" s="462">
        <f t="shared" si="8"/>
        <v>-1691.5913875691999</v>
      </c>
      <c r="AK106" s="461">
        <v>0.54166666666666696</v>
      </c>
      <c r="AL106" s="462">
        <v>3699.9382305580598</v>
      </c>
      <c r="AM106" s="462">
        <v>6170.9175833419204</v>
      </c>
      <c r="AN106" s="462">
        <v>945.938828255207</v>
      </c>
      <c r="AO106" s="462">
        <v>536.48741415972495</v>
      </c>
      <c r="AP106" s="462">
        <v>321.29581908440201</v>
      </c>
      <c r="AQ106" s="462">
        <v>118.04940830101</v>
      </c>
      <c r="AR106" s="462">
        <v>60.204322400411002</v>
      </c>
      <c r="AS106" s="462">
        <v>107.402720093857</v>
      </c>
      <c r="AT106" s="462">
        <v>-967.14963898581595</v>
      </c>
      <c r="AU106" s="462">
        <v>0</v>
      </c>
      <c r="AV106" s="462">
        <v>-856.39105303675797</v>
      </c>
      <c r="AW106" s="462">
        <v>10993.0846872088</v>
      </c>
      <c r="AX106" s="462">
        <v>10136.693634171999</v>
      </c>
      <c r="AY106" s="462">
        <f t="shared" si="9"/>
        <v>10993.0846872088</v>
      </c>
      <c r="AZ106" s="462">
        <f t="shared" si="10"/>
        <v>0</v>
      </c>
      <c r="BA106" s="462">
        <f t="shared" si="11"/>
        <v>-967.14963898581595</v>
      </c>
    </row>
    <row r="107" spans="1:53" s="448" customFormat="1">
      <c r="A107" s="461">
        <v>0.55208333333333304</v>
      </c>
      <c r="B107" s="462">
        <v>3688.9737674227799</v>
      </c>
      <c r="C107" s="462">
        <v>4654.0828099522396</v>
      </c>
      <c r="D107" s="462">
        <v>73.239925981924799</v>
      </c>
      <c r="E107" s="462">
        <v>403.16168587905298</v>
      </c>
      <c r="F107" s="462">
        <v>222.40094236461599</v>
      </c>
      <c r="G107" s="462">
        <v>0</v>
      </c>
      <c r="H107" s="462">
        <v>1701.41474161784</v>
      </c>
      <c r="I107" s="462">
        <v>70.497435417522993</v>
      </c>
      <c r="J107" s="462">
        <v>-739.70008337567504</v>
      </c>
      <c r="K107" s="462">
        <v>-939.98270759269803</v>
      </c>
      <c r="L107" s="462">
        <v>-697.23603680743304</v>
      </c>
      <c r="M107" s="462">
        <v>9134.0885176676002</v>
      </c>
      <c r="N107" s="462">
        <v>8436.8524808601705</v>
      </c>
      <c r="O107" s="462">
        <f t="shared" si="3"/>
        <v>9134.0885176676002</v>
      </c>
      <c r="P107" s="462">
        <f t="shared" si="4"/>
        <v>0</v>
      </c>
      <c r="Q107" s="462">
        <f t="shared" si="5"/>
        <v>-739.70008337567504</v>
      </c>
      <c r="S107" s="461">
        <v>0.55208333333333304</v>
      </c>
      <c r="T107" s="462">
        <v>3697.3828497827599</v>
      </c>
      <c r="U107" s="462">
        <v>6180.0131186682502</v>
      </c>
      <c r="V107" s="462">
        <v>952.88909944710497</v>
      </c>
      <c r="W107" s="462">
        <v>523.53006518334701</v>
      </c>
      <c r="X107" s="462">
        <v>283.15612684730002</v>
      </c>
      <c r="Y107" s="462">
        <v>278.919276042018</v>
      </c>
      <c r="Z107" s="462">
        <v>454.39129636637398</v>
      </c>
      <c r="AA107" s="462">
        <v>79.030569311296702</v>
      </c>
      <c r="AB107" s="462">
        <v>-1709.9723620201801</v>
      </c>
      <c r="AC107" s="462">
        <v>0</v>
      </c>
      <c r="AD107" s="462">
        <v>-824.75599577190997</v>
      </c>
      <c r="AE107" s="462">
        <v>10739.3400396283</v>
      </c>
      <c r="AF107" s="462">
        <v>9914.5840438563591</v>
      </c>
      <c r="AG107" s="462">
        <f t="shared" si="6"/>
        <v>10739.3400396283</v>
      </c>
      <c r="AH107" s="462">
        <f t="shared" si="7"/>
        <v>0</v>
      </c>
      <c r="AI107" s="462">
        <f t="shared" si="8"/>
        <v>-1709.9723620201801</v>
      </c>
      <c r="AK107" s="461">
        <v>0.55208333333333304</v>
      </c>
      <c r="AL107" s="462">
        <v>3700.7785175542999</v>
      </c>
      <c r="AM107" s="462">
        <v>6171.0125351749302</v>
      </c>
      <c r="AN107" s="462">
        <v>948.20111842868096</v>
      </c>
      <c r="AO107" s="462">
        <v>536.66711942710799</v>
      </c>
      <c r="AP107" s="462">
        <v>338.89443598476299</v>
      </c>
      <c r="AQ107" s="462">
        <v>118.661395645976</v>
      </c>
      <c r="AR107" s="462">
        <v>55.535512278238897</v>
      </c>
      <c r="AS107" s="462">
        <v>108.42057245908001</v>
      </c>
      <c r="AT107" s="462">
        <v>-970.89328854236396</v>
      </c>
      <c r="AU107" s="462">
        <v>0</v>
      </c>
      <c r="AV107" s="462">
        <v>-856.57523980754604</v>
      </c>
      <c r="AW107" s="462">
        <v>11007.2779184107</v>
      </c>
      <c r="AX107" s="462">
        <v>10150.7026786032</v>
      </c>
      <c r="AY107" s="462">
        <f t="shared" si="9"/>
        <v>11007.2779184107</v>
      </c>
      <c r="AZ107" s="462">
        <f t="shared" si="10"/>
        <v>0</v>
      </c>
      <c r="BA107" s="462">
        <f t="shared" si="11"/>
        <v>-970.89328854236396</v>
      </c>
    </row>
    <row r="108" spans="1:53" s="448" customFormat="1">
      <c r="A108" s="461">
        <v>0.5625</v>
      </c>
      <c r="B108" s="462">
        <v>3687.30553019534</v>
      </c>
      <c r="C108" s="462">
        <v>4662.1272170881302</v>
      </c>
      <c r="D108" s="462">
        <v>73.320246371579699</v>
      </c>
      <c r="E108" s="462">
        <v>402.64496115473798</v>
      </c>
      <c r="F108" s="462">
        <v>220.96639621001299</v>
      </c>
      <c r="G108" s="462">
        <v>0</v>
      </c>
      <c r="H108" s="462">
        <v>1640.10066471354</v>
      </c>
      <c r="I108" s="462">
        <v>60.455344824414503</v>
      </c>
      <c r="J108" s="462">
        <v>-848.88655077802196</v>
      </c>
      <c r="K108" s="462">
        <v>-939.46022449722204</v>
      </c>
      <c r="L108" s="462">
        <v>-697.04145115195399</v>
      </c>
      <c r="M108" s="462">
        <v>8958.5735852825092</v>
      </c>
      <c r="N108" s="462">
        <v>8261.5321341305607</v>
      </c>
      <c r="O108" s="462">
        <f t="shared" si="3"/>
        <v>8958.5735852825092</v>
      </c>
      <c r="P108" s="462">
        <f t="shared" si="4"/>
        <v>0</v>
      </c>
      <c r="Q108" s="462">
        <f t="shared" si="5"/>
        <v>-848.88655077802196</v>
      </c>
      <c r="S108" s="461">
        <v>0.5625</v>
      </c>
      <c r="T108" s="462">
        <v>3697.9698347492399</v>
      </c>
      <c r="U108" s="462">
        <v>6144.7569456164601</v>
      </c>
      <c r="V108" s="462">
        <v>954.83866420793402</v>
      </c>
      <c r="W108" s="462">
        <v>520.44876188227897</v>
      </c>
      <c r="X108" s="462">
        <v>268.16743627816402</v>
      </c>
      <c r="Y108" s="462">
        <v>266.82920599240902</v>
      </c>
      <c r="Z108" s="462">
        <v>407.21780920410202</v>
      </c>
      <c r="AA108" s="462">
        <v>90.773910924239601</v>
      </c>
      <c r="AB108" s="462">
        <v>-1781.16086244752</v>
      </c>
      <c r="AC108" s="462">
        <v>0</v>
      </c>
      <c r="AD108" s="462">
        <v>-820.30332509969799</v>
      </c>
      <c r="AE108" s="462">
        <v>10569.8417064073</v>
      </c>
      <c r="AF108" s="462">
        <v>9749.5383813076005</v>
      </c>
      <c r="AG108" s="462">
        <f t="shared" si="6"/>
        <v>10569.8417064073</v>
      </c>
      <c r="AH108" s="462">
        <f t="shared" si="7"/>
        <v>0</v>
      </c>
      <c r="AI108" s="462">
        <f t="shared" si="8"/>
        <v>-1781.16086244752</v>
      </c>
      <c r="AK108" s="461">
        <v>0.5625</v>
      </c>
      <c r="AL108" s="462">
        <v>3700.3383873821199</v>
      </c>
      <c r="AM108" s="462">
        <v>6173.2114455600304</v>
      </c>
      <c r="AN108" s="462">
        <v>945.23603738068198</v>
      </c>
      <c r="AO108" s="462">
        <v>534.00173088091799</v>
      </c>
      <c r="AP108" s="462">
        <v>329.41632213054498</v>
      </c>
      <c r="AQ108" s="462">
        <v>117.77941011065499</v>
      </c>
      <c r="AR108" s="462">
        <v>52.784755897521997</v>
      </c>
      <c r="AS108" s="462">
        <v>110.783919087136</v>
      </c>
      <c r="AT108" s="462">
        <v>-1061.4158043008199</v>
      </c>
      <c r="AU108" s="462">
        <v>0</v>
      </c>
      <c r="AV108" s="462">
        <v>-856.464088862072</v>
      </c>
      <c r="AW108" s="462">
        <v>10902.136204128799</v>
      </c>
      <c r="AX108" s="462">
        <v>10045.6721152667</v>
      </c>
      <c r="AY108" s="462">
        <f t="shared" si="9"/>
        <v>10902.136204128799</v>
      </c>
      <c r="AZ108" s="462">
        <f t="shared" si="10"/>
        <v>0</v>
      </c>
      <c r="BA108" s="462">
        <f t="shared" si="11"/>
        <v>-1061.4158043008199</v>
      </c>
    </row>
    <row r="109" spans="1:53" s="448" customFormat="1">
      <c r="A109" s="461">
        <v>0.57291666666666696</v>
      </c>
      <c r="B109" s="462">
        <v>3687.6391483160601</v>
      </c>
      <c r="C109" s="462">
        <v>4646.7334566681602</v>
      </c>
      <c r="D109" s="462">
        <v>73.266700466485204</v>
      </c>
      <c r="E109" s="462">
        <v>402.45814228609498</v>
      </c>
      <c r="F109" s="462">
        <v>218.64464437248299</v>
      </c>
      <c r="G109" s="462">
        <v>0</v>
      </c>
      <c r="H109" s="462">
        <v>1611.4012204589801</v>
      </c>
      <c r="I109" s="462">
        <v>56.703268519199597</v>
      </c>
      <c r="J109" s="462">
        <v>-923.07250685683096</v>
      </c>
      <c r="K109" s="462">
        <v>-940.12338806934304</v>
      </c>
      <c r="L109" s="462">
        <v>-695.18951077772203</v>
      </c>
      <c r="M109" s="462">
        <v>8833.6506861612997</v>
      </c>
      <c r="N109" s="462">
        <v>8138.4611753835798</v>
      </c>
      <c r="O109" s="462">
        <f t="shared" si="3"/>
        <v>8833.6506861612997</v>
      </c>
      <c r="P109" s="462">
        <f t="shared" si="4"/>
        <v>0</v>
      </c>
      <c r="Q109" s="462">
        <f t="shared" si="5"/>
        <v>-923.07250685683096</v>
      </c>
      <c r="S109" s="461">
        <v>0.57291666666666696</v>
      </c>
      <c r="T109" s="462">
        <v>3698.9169802468</v>
      </c>
      <c r="U109" s="462">
        <v>6097.2753560798501</v>
      </c>
      <c r="V109" s="462">
        <v>954.99276918669</v>
      </c>
      <c r="W109" s="462">
        <v>527.00731830986001</v>
      </c>
      <c r="X109" s="462">
        <v>268.48299409166401</v>
      </c>
      <c r="Y109" s="462">
        <v>261.07984906981801</v>
      </c>
      <c r="Z109" s="462">
        <v>390.89232389322899</v>
      </c>
      <c r="AA109" s="462">
        <v>97.263985125515106</v>
      </c>
      <c r="AB109" s="462">
        <v>-1879.2046589204699</v>
      </c>
      <c r="AC109" s="462">
        <v>0</v>
      </c>
      <c r="AD109" s="462">
        <v>-815.98096132757598</v>
      </c>
      <c r="AE109" s="462">
        <v>10416.706917083</v>
      </c>
      <c r="AF109" s="462">
        <v>9600.7259557553807</v>
      </c>
      <c r="AG109" s="462">
        <f t="shared" si="6"/>
        <v>10416.706917083</v>
      </c>
      <c r="AH109" s="462">
        <f t="shared" si="7"/>
        <v>0</v>
      </c>
      <c r="AI109" s="462">
        <f t="shared" si="8"/>
        <v>-1879.2046589204699</v>
      </c>
      <c r="AK109" s="461">
        <v>0.57291666666666696</v>
      </c>
      <c r="AL109" s="462">
        <v>3699.90485159121</v>
      </c>
      <c r="AM109" s="462">
        <v>6114.52921687251</v>
      </c>
      <c r="AN109" s="462">
        <v>938.92438836793804</v>
      </c>
      <c r="AO109" s="462">
        <v>529.84334931442902</v>
      </c>
      <c r="AP109" s="462">
        <v>325.128408981424</v>
      </c>
      <c r="AQ109" s="462">
        <v>268.128210423854</v>
      </c>
      <c r="AR109" s="462">
        <v>47.700686480204297</v>
      </c>
      <c r="AS109" s="462">
        <v>114.823388371896</v>
      </c>
      <c r="AT109" s="462">
        <v>-1292.37449976024</v>
      </c>
      <c r="AU109" s="462">
        <v>0</v>
      </c>
      <c r="AV109" s="462">
        <v>-852.31590742213302</v>
      </c>
      <c r="AW109" s="462">
        <v>10746.6080006432</v>
      </c>
      <c r="AX109" s="462">
        <v>9894.29209322108</v>
      </c>
      <c r="AY109" s="462">
        <f t="shared" si="9"/>
        <v>10746.6080006432</v>
      </c>
      <c r="AZ109" s="462">
        <f t="shared" si="10"/>
        <v>0</v>
      </c>
      <c r="BA109" s="462">
        <f t="shared" si="11"/>
        <v>-1292.37449976024</v>
      </c>
    </row>
    <row r="110" spans="1:53" s="448" customFormat="1">
      <c r="A110" s="461">
        <v>0.58333333333333304</v>
      </c>
      <c r="B110" s="462">
        <v>3687.30553019534</v>
      </c>
      <c r="C110" s="462">
        <v>4782.0305174552304</v>
      </c>
      <c r="D110" s="462">
        <v>73.407263191065496</v>
      </c>
      <c r="E110" s="462">
        <v>400.24902776694302</v>
      </c>
      <c r="F110" s="462">
        <v>214.561060741451</v>
      </c>
      <c r="G110" s="462">
        <v>0</v>
      </c>
      <c r="H110" s="462">
        <v>1539.1480659993499</v>
      </c>
      <c r="I110" s="462">
        <v>51.2103683296912</v>
      </c>
      <c r="J110" s="462">
        <v>-1021.98519608738</v>
      </c>
      <c r="K110" s="462">
        <v>-940.53198658006204</v>
      </c>
      <c r="L110" s="462">
        <v>-706.98679087589699</v>
      </c>
      <c r="M110" s="462">
        <v>8785.3946510116293</v>
      </c>
      <c r="N110" s="462">
        <v>8078.4078601357396</v>
      </c>
      <c r="O110" s="462">
        <f t="shared" si="3"/>
        <v>8785.3946510116293</v>
      </c>
      <c r="P110" s="462">
        <f t="shared" si="4"/>
        <v>0</v>
      </c>
      <c r="Q110" s="462">
        <f t="shared" si="5"/>
        <v>-1021.98519608738</v>
      </c>
      <c r="S110" s="461">
        <v>0.58333333333333304</v>
      </c>
      <c r="T110" s="462">
        <v>3698.4967631059199</v>
      </c>
      <c r="U110" s="462">
        <v>6135.2847157124497</v>
      </c>
      <c r="V110" s="462">
        <v>952.92258897336103</v>
      </c>
      <c r="W110" s="462">
        <v>536.28365856111895</v>
      </c>
      <c r="X110" s="462">
        <v>290.58369381494799</v>
      </c>
      <c r="Y110" s="462">
        <v>253.72067477557701</v>
      </c>
      <c r="Z110" s="462">
        <v>336.59296946207701</v>
      </c>
      <c r="AA110" s="462">
        <v>93.296525866903195</v>
      </c>
      <c r="AB110" s="462">
        <v>-1902.42278495498</v>
      </c>
      <c r="AC110" s="462">
        <v>0</v>
      </c>
      <c r="AD110" s="462">
        <v>-818.87478639558299</v>
      </c>
      <c r="AE110" s="462">
        <v>10394.7588053174</v>
      </c>
      <c r="AF110" s="462">
        <v>9575.8840189218008</v>
      </c>
      <c r="AG110" s="462">
        <f t="shared" si="6"/>
        <v>10394.7588053174</v>
      </c>
      <c r="AH110" s="462">
        <f t="shared" si="7"/>
        <v>0</v>
      </c>
      <c r="AI110" s="462">
        <f t="shared" si="8"/>
        <v>-1902.42278495498</v>
      </c>
      <c r="AK110" s="461">
        <v>0.58333333333333304</v>
      </c>
      <c r="AL110" s="462">
        <v>3698.8044854547102</v>
      </c>
      <c r="AM110" s="462">
        <v>6125.1238062870698</v>
      </c>
      <c r="AN110" s="462">
        <v>942.25088581425996</v>
      </c>
      <c r="AO110" s="462">
        <v>529.54952276795802</v>
      </c>
      <c r="AP110" s="462">
        <v>298.70891818440901</v>
      </c>
      <c r="AQ110" s="462">
        <v>261.661990714409</v>
      </c>
      <c r="AR110" s="462">
        <v>39.240479206085197</v>
      </c>
      <c r="AS110" s="462">
        <v>112.431355119714</v>
      </c>
      <c r="AT110" s="462">
        <v>-1255.44041438403</v>
      </c>
      <c r="AU110" s="462">
        <v>0</v>
      </c>
      <c r="AV110" s="462">
        <v>-852.83887046863299</v>
      </c>
      <c r="AW110" s="462">
        <v>10752.331029164599</v>
      </c>
      <c r="AX110" s="462">
        <v>9899.4921586959499</v>
      </c>
      <c r="AY110" s="462">
        <f t="shared" si="9"/>
        <v>10752.331029164599</v>
      </c>
      <c r="AZ110" s="462">
        <f t="shared" si="10"/>
        <v>0</v>
      </c>
      <c r="BA110" s="462">
        <f t="shared" si="11"/>
        <v>-1255.44041438403</v>
      </c>
    </row>
    <row r="111" spans="1:53" s="448" customFormat="1">
      <c r="A111" s="461">
        <v>0.59375</v>
      </c>
      <c r="B111" s="462">
        <v>3686.6782733888199</v>
      </c>
      <c r="C111" s="462">
        <v>4801.6219501492596</v>
      </c>
      <c r="D111" s="462">
        <v>73.367101974896002</v>
      </c>
      <c r="E111" s="462">
        <v>401.19570171394201</v>
      </c>
      <c r="F111" s="462">
        <v>213.69950218040699</v>
      </c>
      <c r="G111" s="462">
        <v>0</v>
      </c>
      <c r="H111" s="462">
        <v>1463.4362286783901</v>
      </c>
      <c r="I111" s="462">
        <v>52.887180118425803</v>
      </c>
      <c r="J111" s="462">
        <v>-1006.68020484804</v>
      </c>
      <c r="K111" s="462">
        <v>-937.33677476382104</v>
      </c>
      <c r="L111" s="462">
        <v>-708.00954220502899</v>
      </c>
      <c r="M111" s="462">
        <v>8748.8689585922803</v>
      </c>
      <c r="N111" s="462">
        <v>8040.8594163872503</v>
      </c>
      <c r="O111" s="462">
        <f t="shared" si="3"/>
        <v>8748.8689585922803</v>
      </c>
      <c r="P111" s="462">
        <f t="shared" si="4"/>
        <v>0</v>
      </c>
      <c r="Q111" s="462">
        <f t="shared" si="5"/>
        <v>-1006.68020484804</v>
      </c>
      <c r="S111" s="461">
        <v>0.59375</v>
      </c>
      <c r="T111" s="462">
        <v>3697.5162347314499</v>
      </c>
      <c r="U111" s="462">
        <v>6189.12701490983</v>
      </c>
      <c r="V111" s="462">
        <v>940.08627028041803</v>
      </c>
      <c r="W111" s="462">
        <v>543.80149483569301</v>
      </c>
      <c r="X111" s="462">
        <v>313.25699238641101</v>
      </c>
      <c r="Y111" s="462">
        <v>259.07579021812001</v>
      </c>
      <c r="Z111" s="462">
        <v>281.84392543538399</v>
      </c>
      <c r="AA111" s="462">
        <v>103.535929380094</v>
      </c>
      <c r="AB111" s="462">
        <v>-1922.37458295072</v>
      </c>
      <c r="AC111" s="462">
        <v>0</v>
      </c>
      <c r="AD111" s="462">
        <v>-823.28417496475004</v>
      </c>
      <c r="AE111" s="462">
        <v>10405.869069226699</v>
      </c>
      <c r="AF111" s="462">
        <v>9582.5848942619195</v>
      </c>
      <c r="AG111" s="462">
        <f t="shared" si="6"/>
        <v>10405.869069226699</v>
      </c>
      <c r="AH111" s="462">
        <f t="shared" si="7"/>
        <v>0</v>
      </c>
      <c r="AI111" s="462">
        <f t="shared" si="8"/>
        <v>-1922.37458295072</v>
      </c>
      <c r="AK111" s="461">
        <v>0.59375</v>
      </c>
      <c r="AL111" s="462">
        <v>3698.9645253889498</v>
      </c>
      <c r="AM111" s="462">
        <v>6161.3197918572996</v>
      </c>
      <c r="AN111" s="462">
        <v>938.629891400166</v>
      </c>
      <c r="AO111" s="462">
        <v>531.63201603080802</v>
      </c>
      <c r="AP111" s="462">
        <v>295.93847631474199</v>
      </c>
      <c r="AQ111" s="462">
        <v>266.74724062472899</v>
      </c>
      <c r="AR111" s="462">
        <v>28.855325580596901</v>
      </c>
      <c r="AS111" s="462">
        <v>109.503893103417</v>
      </c>
      <c r="AT111" s="462">
        <v>-1240.17872689518</v>
      </c>
      <c r="AU111" s="462">
        <v>0</v>
      </c>
      <c r="AV111" s="462">
        <v>-856.25490027095998</v>
      </c>
      <c r="AW111" s="462">
        <v>10791.4124334055</v>
      </c>
      <c r="AX111" s="462">
        <v>9935.1575331345703</v>
      </c>
      <c r="AY111" s="462">
        <f t="shared" si="9"/>
        <v>10791.4124334055</v>
      </c>
      <c r="AZ111" s="462">
        <f t="shared" si="10"/>
        <v>0</v>
      </c>
      <c r="BA111" s="462">
        <f t="shared" si="11"/>
        <v>-1240.17872689518</v>
      </c>
    </row>
    <row r="112" spans="1:53" s="448" customFormat="1">
      <c r="A112" s="461">
        <v>0.60416666666666696</v>
      </c>
      <c r="B112" s="462">
        <v>3686.29794742788</v>
      </c>
      <c r="C112" s="462">
        <v>4790.0697027938604</v>
      </c>
      <c r="D112" s="462">
        <v>73.373794830029496</v>
      </c>
      <c r="E112" s="462">
        <v>400.20240778387398</v>
      </c>
      <c r="F112" s="462">
        <v>215.66881032356901</v>
      </c>
      <c r="G112" s="462">
        <v>0</v>
      </c>
      <c r="H112" s="462">
        <v>1397.5760914713501</v>
      </c>
      <c r="I112" s="462">
        <v>55.1968204897669</v>
      </c>
      <c r="J112" s="462">
        <v>-916.54247688295197</v>
      </c>
      <c r="K112" s="462">
        <v>-934.13486193036795</v>
      </c>
      <c r="L112" s="462">
        <v>-706.11203881045697</v>
      </c>
      <c r="M112" s="462">
        <v>8767.7082363070094</v>
      </c>
      <c r="N112" s="462">
        <v>8061.5961974965503</v>
      </c>
      <c r="O112" s="462">
        <f t="shared" si="3"/>
        <v>8767.7082363070094</v>
      </c>
      <c r="P112" s="462">
        <f t="shared" si="4"/>
        <v>0</v>
      </c>
      <c r="Q112" s="462">
        <f t="shared" si="5"/>
        <v>-916.54247688295197</v>
      </c>
      <c r="S112" s="461">
        <v>0.60416666666666696</v>
      </c>
      <c r="T112" s="462">
        <v>3697.08932473086</v>
      </c>
      <c r="U112" s="462">
        <v>6203.2137711387404</v>
      </c>
      <c r="V112" s="462">
        <v>938.42478904874497</v>
      </c>
      <c r="W112" s="462">
        <v>544.47070882215201</v>
      </c>
      <c r="X112" s="462">
        <v>315.27317370365</v>
      </c>
      <c r="Y112" s="462">
        <v>257.78793431558501</v>
      </c>
      <c r="Z112" s="462">
        <v>226.64340614827501</v>
      </c>
      <c r="AA112" s="462">
        <v>113.34299110753599</v>
      </c>
      <c r="AB112" s="462">
        <v>-1926.51281492968</v>
      </c>
      <c r="AC112" s="462">
        <v>0</v>
      </c>
      <c r="AD112" s="462">
        <v>-823.58116405138196</v>
      </c>
      <c r="AE112" s="462">
        <v>10369.7332840859</v>
      </c>
      <c r="AF112" s="462">
        <v>9546.1521200344796</v>
      </c>
      <c r="AG112" s="462">
        <f t="shared" si="6"/>
        <v>10369.7332840859</v>
      </c>
      <c r="AH112" s="462">
        <f t="shared" si="7"/>
        <v>0</v>
      </c>
      <c r="AI112" s="462">
        <f t="shared" si="8"/>
        <v>-1926.51281492968</v>
      </c>
      <c r="AK112" s="461">
        <v>0.60416666666666696</v>
      </c>
      <c r="AL112" s="462">
        <v>3698.0374530788899</v>
      </c>
      <c r="AM112" s="462">
        <v>6175.0672925512199</v>
      </c>
      <c r="AN112" s="462">
        <v>919.40041471267295</v>
      </c>
      <c r="AO112" s="462">
        <v>533.06247056981101</v>
      </c>
      <c r="AP112" s="462">
        <v>296.044587292632</v>
      </c>
      <c r="AQ112" s="462">
        <v>289.39001262641699</v>
      </c>
      <c r="AR112" s="462">
        <v>24.516953745524098</v>
      </c>
      <c r="AS112" s="462">
        <v>102.77717561713</v>
      </c>
      <c r="AT112" s="462">
        <v>-1276.6273233954701</v>
      </c>
      <c r="AU112" s="462">
        <v>0</v>
      </c>
      <c r="AV112" s="462">
        <v>-857.46501238925896</v>
      </c>
      <c r="AW112" s="462">
        <v>10761.669036798799</v>
      </c>
      <c r="AX112" s="462">
        <v>9904.2040244095697</v>
      </c>
      <c r="AY112" s="462">
        <f t="shared" si="9"/>
        <v>10761.669036798799</v>
      </c>
      <c r="AZ112" s="462">
        <f t="shared" si="10"/>
        <v>0</v>
      </c>
      <c r="BA112" s="462">
        <f t="shared" si="11"/>
        <v>-1276.6273233954701</v>
      </c>
    </row>
    <row r="113" spans="1:53" s="448" customFormat="1">
      <c r="A113" s="461">
        <v>0.61458333333333304</v>
      </c>
      <c r="B113" s="462">
        <v>3685.5171428731501</v>
      </c>
      <c r="C113" s="462">
        <v>4916.2351782550604</v>
      </c>
      <c r="D113" s="462">
        <v>73.347021877482305</v>
      </c>
      <c r="E113" s="462">
        <v>403.90525253268498</v>
      </c>
      <c r="F113" s="462">
        <v>182.26011844062299</v>
      </c>
      <c r="G113" s="462">
        <v>0</v>
      </c>
      <c r="H113" s="462">
        <v>1286.0783875325501</v>
      </c>
      <c r="I113" s="462">
        <v>55.445744375522402</v>
      </c>
      <c r="J113" s="462">
        <v>-1273.0755692950599</v>
      </c>
      <c r="K113" s="462">
        <v>-560.67651101950105</v>
      </c>
      <c r="L113" s="462">
        <v>-716.74338415687805</v>
      </c>
      <c r="M113" s="462">
        <v>8769.0367655725204</v>
      </c>
      <c r="N113" s="462">
        <v>8052.2933814156504</v>
      </c>
      <c r="O113" s="462">
        <f t="shared" si="3"/>
        <v>8769.0367655725204</v>
      </c>
      <c r="P113" s="462">
        <f t="shared" si="4"/>
        <v>0</v>
      </c>
      <c r="Q113" s="462">
        <f t="shared" si="5"/>
        <v>-1273.0755692950599</v>
      </c>
      <c r="S113" s="461">
        <v>0.61458333333333304</v>
      </c>
      <c r="T113" s="462">
        <v>3697.3561597655598</v>
      </c>
      <c r="U113" s="462">
        <v>6176.1628449608697</v>
      </c>
      <c r="V113" s="462">
        <v>942.46461956050496</v>
      </c>
      <c r="W113" s="462">
        <v>544.25847682820302</v>
      </c>
      <c r="X113" s="462">
        <v>315.539270985705</v>
      </c>
      <c r="Y113" s="462">
        <v>244.79767774850399</v>
      </c>
      <c r="Z113" s="462">
        <v>175.22111023966499</v>
      </c>
      <c r="AA113" s="462">
        <v>113.962949695966</v>
      </c>
      <c r="AB113" s="462">
        <v>-1889.26042258095</v>
      </c>
      <c r="AC113" s="462">
        <v>0</v>
      </c>
      <c r="AD113" s="462">
        <v>-819.94514803959805</v>
      </c>
      <c r="AE113" s="462">
        <v>10320.502687204</v>
      </c>
      <c r="AF113" s="462">
        <v>9500.5575391644197</v>
      </c>
      <c r="AG113" s="462">
        <f t="shared" si="6"/>
        <v>10320.502687204</v>
      </c>
      <c r="AH113" s="462">
        <f t="shared" si="7"/>
        <v>0</v>
      </c>
      <c r="AI113" s="462">
        <f t="shared" si="8"/>
        <v>-1889.26042258095</v>
      </c>
      <c r="AK113" s="461">
        <v>0.61458333333333304</v>
      </c>
      <c r="AL113" s="462">
        <v>3696.8436584000601</v>
      </c>
      <c r="AM113" s="462">
        <v>6173.8996663924099</v>
      </c>
      <c r="AN113" s="462">
        <v>930.40398962838401</v>
      </c>
      <c r="AO113" s="462">
        <v>532.64137388862503</v>
      </c>
      <c r="AP113" s="462">
        <v>297.28661489862202</v>
      </c>
      <c r="AQ113" s="462">
        <v>290.53956070324</v>
      </c>
      <c r="AR113" s="462">
        <v>20.808878074646</v>
      </c>
      <c r="AS113" s="462">
        <v>99.001027930389</v>
      </c>
      <c r="AT113" s="462">
        <v>-1286.75858965783</v>
      </c>
      <c r="AU113" s="462">
        <v>0</v>
      </c>
      <c r="AV113" s="462">
        <v>-857.34738052586204</v>
      </c>
      <c r="AW113" s="462">
        <v>10754.6661802585</v>
      </c>
      <c r="AX113" s="462">
        <v>9897.3187997326804</v>
      </c>
      <c r="AY113" s="462">
        <f t="shared" si="9"/>
        <v>10754.6661802585</v>
      </c>
      <c r="AZ113" s="462">
        <f t="shared" si="10"/>
        <v>0</v>
      </c>
      <c r="BA113" s="462">
        <f t="shared" si="11"/>
        <v>-1286.75858965783</v>
      </c>
    </row>
    <row r="114" spans="1:53" s="448" customFormat="1">
      <c r="A114" s="461">
        <v>0.625</v>
      </c>
      <c r="B114" s="462">
        <v>3684.4027690723201</v>
      </c>
      <c r="C114" s="462">
        <v>5248.0282741974897</v>
      </c>
      <c r="D114" s="462">
        <v>73.253313734876102</v>
      </c>
      <c r="E114" s="462">
        <v>396.74830986338702</v>
      </c>
      <c r="F114" s="462">
        <v>181.66482331898399</v>
      </c>
      <c r="G114" s="462">
        <v>0</v>
      </c>
      <c r="H114" s="462">
        <v>1179.0300344238301</v>
      </c>
      <c r="I114" s="462">
        <v>54.444432692473299</v>
      </c>
      <c r="J114" s="462">
        <v>-2054.21785378188</v>
      </c>
      <c r="K114" s="462">
        <v>0</v>
      </c>
      <c r="L114" s="462">
        <v>-746.57887511150898</v>
      </c>
      <c r="M114" s="462">
        <v>8763.3541035214803</v>
      </c>
      <c r="N114" s="462">
        <v>8016.7752284099797</v>
      </c>
      <c r="O114" s="462">
        <f t="shared" si="3"/>
        <v>8763.3541035214803</v>
      </c>
      <c r="P114" s="462">
        <f t="shared" si="4"/>
        <v>0</v>
      </c>
      <c r="Q114" s="462">
        <f t="shared" si="5"/>
        <v>-2054.21785378188</v>
      </c>
      <c r="S114" s="461">
        <v>0.625</v>
      </c>
      <c r="T114" s="462">
        <v>3697.2160982414898</v>
      </c>
      <c r="U114" s="462">
        <v>6154.8744320889</v>
      </c>
      <c r="V114" s="462">
        <v>954.28259495445104</v>
      </c>
      <c r="W114" s="462">
        <v>544.19435347842796</v>
      </c>
      <c r="X114" s="462">
        <v>303.81719934685702</v>
      </c>
      <c r="Y114" s="462">
        <v>331.24826343131002</v>
      </c>
      <c r="Z114" s="462">
        <v>127.481197438558</v>
      </c>
      <c r="AA114" s="462">
        <v>114.380242966635</v>
      </c>
      <c r="AB114" s="462">
        <v>-1863.2079496185099</v>
      </c>
      <c r="AC114" s="462">
        <v>0</v>
      </c>
      <c r="AD114" s="462">
        <v>-818.21400485918105</v>
      </c>
      <c r="AE114" s="462">
        <v>10364.286432328099</v>
      </c>
      <c r="AF114" s="462">
        <v>9546.0724274689292</v>
      </c>
      <c r="AG114" s="462">
        <f t="shared" si="6"/>
        <v>10364.286432328099</v>
      </c>
      <c r="AH114" s="462">
        <f t="shared" si="7"/>
        <v>0</v>
      </c>
      <c r="AI114" s="462">
        <f t="shared" si="8"/>
        <v>-1863.2079496185099</v>
      </c>
      <c r="AK114" s="461">
        <v>0.625</v>
      </c>
      <c r="AL114" s="462">
        <v>3695.6231931125899</v>
      </c>
      <c r="AM114" s="462">
        <v>6147.65834330702</v>
      </c>
      <c r="AN114" s="462">
        <v>945.74472064622796</v>
      </c>
      <c r="AO114" s="462">
        <v>536.72960447845503</v>
      </c>
      <c r="AP114" s="462">
        <v>304.69700565366998</v>
      </c>
      <c r="AQ114" s="462">
        <v>323.055288449719</v>
      </c>
      <c r="AR114" s="462">
        <v>18.282585445404099</v>
      </c>
      <c r="AS114" s="462">
        <v>99.927611035207406</v>
      </c>
      <c r="AT114" s="462">
        <v>-1289.2270399670499</v>
      </c>
      <c r="AU114" s="462">
        <v>0</v>
      </c>
      <c r="AV114" s="462">
        <v>-855.64135195659605</v>
      </c>
      <c r="AW114" s="462">
        <v>10782.491312161201</v>
      </c>
      <c r="AX114" s="462">
        <v>9926.8499602046504</v>
      </c>
      <c r="AY114" s="462">
        <f t="shared" si="9"/>
        <v>10782.491312161201</v>
      </c>
      <c r="AZ114" s="462">
        <f t="shared" si="10"/>
        <v>0</v>
      </c>
      <c r="BA114" s="462">
        <f t="shared" si="11"/>
        <v>-1289.2270399670499</v>
      </c>
    </row>
    <row r="115" spans="1:53" s="448" customFormat="1">
      <c r="A115" s="461">
        <v>0.63541666666666696</v>
      </c>
      <c r="B115" s="462">
        <v>3683.3817946603999</v>
      </c>
      <c r="C115" s="462">
        <v>5484.7021229367601</v>
      </c>
      <c r="D115" s="462">
        <v>73.280087708765507</v>
      </c>
      <c r="E115" s="462">
        <v>398.75961021036898</v>
      </c>
      <c r="F115" s="462">
        <v>170.54389752908199</v>
      </c>
      <c r="G115" s="462">
        <v>87.916484023764994</v>
      </c>
      <c r="H115" s="462">
        <v>1040.87950065104</v>
      </c>
      <c r="I115" s="462">
        <v>56.3630891946068</v>
      </c>
      <c r="J115" s="462">
        <v>-2257.5449813293399</v>
      </c>
      <c r="K115" s="462">
        <v>0</v>
      </c>
      <c r="L115" s="462">
        <v>-768.69000999605896</v>
      </c>
      <c r="M115" s="462">
        <v>8738.28160558544</v>
      </c>
      <c r="N115" s="462">
        <v>7969.5915955893897</v>
      </c>
      <c r="O115" s="462">
        <f t="shared" si="3"/>
        <v>8738.28160558544</v>
      </c>
      <c r="P115" s="462">
        <f t="shared" si="4"/>
        <v>0</v>
      </c>
      <c r="Q115" s="462">
        <f t="shared" si="5"/>
        <v>-2257.5449813293399</v>
      </c>
      <c r="S115" s="461">
        <v>0.63541666666666696</v>
      </c>
      <c r="T115" s="462">
        <v>3698.0565162388998</v>
      </c>
      <c r="U115" s="462">
        <v>6137.8775562657402</v>
      </c>
      <c r="V115" s="462">
        <v>954.15530613115095</v>
      </c>
      <c r="W115" s="462">
        <v>544.75894420752002</v>
      </c>
      <c r="X115" s="462">
        <v>294.49040586963298</v>
      </c>
      <c r="Y115" s="462">
        <v>348.87742948394703</v>
      </c>
      <c r="Z115" s="462">
        <v>82.379778127034498</v>
      </c>
      <c r="AA115" s="462">
        <v>115.818605607245</v>
      </c>
      <c r="AB115" s="462">
        <v>-1865.3057485151901</v>
      </c>
      <c r="AC115" s="462">
        <v>0</v>
      </c>
      <c r="AD115" s="462">
        <v>-815.97826823978505</v>
      </c>
      <c r="AE115" s="462">
        <v>10311.108793416</v>
      </c>
      <c r="AF115" s="462">
        <v>9495.1305251762005</v>
      </c>
      <c r="AG115" s="462">
        <f t="shared" si="6"/>
        <v>10311.108793416</v>
      </c>
      <c r="AH115" s="462">
        <f t="shared" si="7"/>
        <v>0</v>
      </c>
      <c r="AI115" s="462">
        <f t="shared" si="8"/>
        <v>-1865.3057485151901</v>
      </c>
      <c r="AK115" s="461">
        <v>0.63541666666666696</v>
      </c>
      <c r="AL115" s="462">
        <v>3694.8095441601399</v>
      </c>
      <c r="AM115" s="462">
        <v>6147.2310600584697</v>
      </c>
      <c r="AN115" s="462">
        <v>946.62153227056399</v>
      </c>
      <c r="AO115" s="462">
        <v>538.21861060696301</v>
      </c>
      <c r="AP115" s="462">
        <v>304.68264009059402</v>
      </c>
      <c r="AQ115" s="462">
        <v>347.56360910474802</v>
      </c>
      <c r="AR115" s="462">
        <v>16.966860970814999</v>
      </c>
      <c r="AS115" s="462">
        <v>98.280047392175504</v>
      </c>
      <c r="AT115" s="462">
        <v>-1313.0961761245801</v>
      </c>
      <c r="AU115" s="462">
        <v>0</v>
      </c>
      <c r="AV115" s="462">
        <v>-855.93023589026097</v>
      </c>
      <c r="AW115" s="462">
        <v>10781.2777285299</v>
      </c>
      <c r="AX115" s="462">
        <v>9925.3474926396302</v>
      </c>
      <c r="AY115" s="462">
        <f t="shared" si="9"/>
        <v>10781.2777285299</v>
      </c>
      <c r="AZ115" s="462">
        <f t="shared" si="10"/>
        <v>0</v>
      </c>
      <c r="BA115" s="462">
        <f t="shared" si="11"/>
        <v>-1313.0961761245801</v>
      </c>
    </row>
    <row r="116" spans="1:53" s="448" customFormat="1">
      <c r="A116" s="461">
        <v>0.64583333333333304</v>
      </c>
      <c r="B116" s="462">
        <v>3683.9089888388598</v>
      </c>
      <c r="C116" s="462">
        <v>5492.5710776846499</v>
      </c>
      <c r="D116" s="462">
        <v>73.367101464224902</v>
      </c>
      <c r="E116" s="462">
        <v>399.94343572583699</v>
      </c>
      <c r="F116" s="462">
        <v>170.36223713269399</v>
      </c>
      <c r="G116" s="462">
        <v>101.606835072761</v>
      </c>
      <c r="H116" s="462">
        <v>896.96172550455697</v>
      </c>
      <c r="I116" s="462">
        <v>57.908734488448196</v>
      </c>
      <c r="J116" s="462">
        <v>-2196.9727964327899</v>
      </c>
      <c r="K116" s="462">
        <v>0</v>
      </c>
      <c r="L116" s="462">
        <v>-768.07882289025702</v>
      </c>
      <c r="M116" s="462">
        <v>8679.6573394792395</v>
      </c>
      <c r="N116" s="462">
        <v>7911.5785165889802</v>
      </c>
      <c r="O116" s="462">
        <f t="shared" si="3"/>
        <v>8679.6573394792395</v>
      </c>
      <c r="P116" s="462">
        <f t="shared" si="4"/>
        <v>0</v>
      </c>
      <c r="Q116" s="462">
        <f t="shared" si="5"/>
        <v>-2196.9727964327899</v>
      </c>
      <c r="S116" s="461">
        <v>0.64583333333333304</v>
      </c>
      <c r="T116" s="462">
        <v>3698.7635492876302</v>
      </c>
      <c r="U116" s="462">
        <v>6123.4260997904103</v>
      </c>
      <c r="V116" s="462">
        <v>949.74031523289398</v>
      </c>
      <c r="W116" s="462">
        <v>547.88834002091903</v>
      </c>
      <c r="X116" s="462">
        <v>294.477334482576</v>
      </c>
      <c r="Y116" s="462">
        <v>350.08643227795397</v>
      </c>
      <c r="Z116" s="462">
        <v>47.468125462849898</v>
      </c>
      <c r="AA116" s="462">
        <v>113.94005934933701</v>
      </c>
      <c r="AB116" s="462">
        <v>-1784.7919935274799</v>
      </c>
      <c r="AC116" s="462">
        <v>0</v>
      </c>
      <c r="AD116" s="462">
        <v>-814.06927074008695</v>
      </c>
      <c r="AE116" s="462">
        <v>10340.998262377099</v>
      </c>
      <c r="AF116" s="462">
        <v>9526.9289916369999</v>
      </c>
      <c r="AG116" s="462">
        <f t="shared" si="6"/>
        <v>10340.998262377099</v>
      </c>
      <c r="AH116" s="462">
        <f t="shared" si="7"/>
        <v>0</v>
      </c>
      <c r="AI116" s="462">
        <f t="shared" si="8"/>
        <v>-1784.7919935274799</v>
      </c>
      <c r="AK116" s="461">
        <v>0.64583333333333304</v>
      </c>
      <c r="AL116" s="462">
        <v>3693.7891410022899</v>
      </c>
      <c r="AM116" s="462">
        <v>6148.1474663089803</v>
      </c>
      <c r="AN116" s="462">
        <v>945.73134166234104</v>
      </c>
      <c r="AO116" s="462">
        <v>537.82345798166602</v>
      </c>
      <c r="AP116" s="462">
        <v>304.74432815753499</v>
      </c>
      <c r="AQ116" s="462">
        <v>332.57353153103799</v>
      </c>
      <c r="AR116" s="462">
        <v>15.6655544172923</v>
      </c>
      <c r="AS116" s="462">
        <v>100.455858109405</v>
      </c>
      <c r="AT116" s="462">
        <v>-1250.48414897002</v>
      </c>
      <c r="AU116" s="462">
        <v>0</v>
      </c>
      <c r="AV116" s="462">
        <v>-855.73273272151903</v>
      </c>
      <c r="AW116" s="462">
        <v>10828.446530200499</v>
      </c>
      <c r="AX116" s="462">
        <v>9972.7137974790003</v>
      </c>
      <c r="AY116" s="462">
        <f t="shared" si="9"/>
        <v>10828.446530200499</v>
      </c>
      <c r="AZ116" s="462">
        <f t="shared" si="10"/>
        <v>0</v>
      </c>
      <c r="BA116" s="462">
        <f t="shared" si="11"/>
        <v>-1250.48414897002</v>
      </c>
    </row>
    <row r="117" spans="1:53" s="448" customFormat="1">
      <c r="A117" s="461">
        <v>0.65625</v>
      </c>
      <c r="B117" s="462">
        <v>3683.22836095296</v>
      </c>
      <c r="C117" s="462">
        <v>5462.7468478946403</v>
      </c>
      <c r="D117" s="462">
        <v>73.3537157539579</v>
      </c>
      <c r="E117" s="462">
        <v>403.32295076366199</v>
      </c>
      <c r="F117" s="462">
        <v>196.03603001802901</v>
      </c>
      <c r="G117" s="462">
        <v>100.897353162499</v>
      </c>
      <c r="H117" s="462">
        <v>765.33736739095002</v>
      </c>
      <c r="I117" s="462">
        <v>58.291724600187401</v>
      </c>
      <c r="J117" s="462">
        <v>-2078.7728196794101</v>
      </c>
      <c r="K117" s="462">
        <v>0</v>
      </c>
      <c r="L117" s="462">
        <v>-764.07985892878105</v>
      </c>
      <c r="M117" s="462">
        <v>8664.4415308574698</v>
      </c>
      <c r="N117" s="462">
        <v>7900.3616719286902</v>
      </c>
      <c r="O117" s="462">
        <f t="shared" si="3"/>
        <v>8664.4415308574698</v>
      </c>
      <c r="P117" s="462">
        <f t="shared" si="4"/>
        <v>0</v>
      </c>
      <c r="Q117" s="462">
        <f t="shared" si="5"/>
        <v>-2078.7728196794101</v>
      </c>
      <c r="S117" s="461">
        <v>0.65625</v>
      </c>
      <c r="T117" s="462">
        <v>3698.2099146294099</v>
      </c>
      <c r="U117" s="462">
        <v>6113.2046804753199</v>
      </c>
      <c r="V117" s="462">
        <v>949.08376104434103</v>
      </c>
      <c r="W117" s="462">
        <v>550.19165528236101</v>
      </c>
      <c r="X117" s="462">
        <v>296.34044026318003</v>
      </c>
      <c r="Y117" s="462">
        <v>356.998798358344</v>
      </c>
      <c r="Z117" s="462">
        <v>24.3102543029785</v>
      </c>
      <c r="AA117" s="462">
        <v>114.76385245887801</v>
      </c>
      <c r="AB117" s="462">
        <v>-1681.09816825284</v>
      </c>
      <c r="AC117" s="462">
        <v>0</v>
      </c>
      <c r="AD117" s="462">
        <v>-812.85413985403295</v>
      </c>
      <c r="AE117" s="462">
        <v>10422.005188562</v>
      </c>
      <c r="AF117" s="462">
        <v>9609.1510487079504</v>
      </c>
      <c r="AG117" s="462">
        <f t="shared" si="6"/>
        <v>10422.005188562</v>
      </c>
      <c r="AH117" s="462">
        <f t="shared" si="7"/>
        <v>0</v>
      </c>
      <c r="AI117" s="462">
        <f t="shared" si="8"/>
        <v>-1681.09816825284</v>
      </c>
      <c r="AK117" s="461">
        <v>0.65625</v>
      </c>
      <c r="AL117" s="462">
        <v>3694.00257100106</v>
      </c>
      <c r="AM117" s="462">
        <v>6099.05916821142</v>
      </c>
      <c r="AN117" s="462">
        <v>939.16533671867205</v>
      </c>
      <c r="AO117" s="462">
        <v>542.29164673746504</v>
      </c>
      <c r="AP117" s="462">
        <v>313.62013654113201</v>
      </c>
      <c r="AQ117" s="462">
        <v>318.39141581404198</v>
      </c>
      <c r="AR117" s="462">
        <v>15.1213653405507</v>
      </c>
      <c r="AS117" s="462">
        <v>101.123641554372</v>
      </c>
      <c r="AT117" s="462">
        <v>-1106.50697353178</v>
      </c>
      <c r="AU117" s="462">
        <v>0</v>
      </c>
      <c r="AV117" s="462">
        <v>-850.987372710817</v>
      </c>
      <c r="AW117" s="462">
        <v>10916.2683083869</v>
      </c>
      <c r="AX117" s="462">
        <v>10065.280935676101</v>
      </c>
      <c r="AY117" s="462">
        <f t="shared" si="9"/>
        <v>10916.2683083869</v>
      </c>
      <c r="AZ117" s="462">
        <f t="shared" si="10"/>
        <v>0</v>
      </c>
      <c r="BA117" s="462">
        <f t="shared" si="11"/>
        <v>-1106.50697353178</v>
      </c>
    </row>
    <row r="118" spans="1:53" s="448" customFormat="1">
      <c r="A118" s="461">
        <v>0.66666666666666696</v>
      </c>
      <c r="B118" s="462">
        <v>3682.0672304372902</v>
      </c>
      <c r="C118" s="462">
        <v>5566.8181811427803</v>
      </c>
      <c r="D118" s="462">
        <v>74.250639538547205</v>
      </c>
      <c r="E118" s="462">
        <v>431.74959582141997</v>
      </c>
      <c r="F118" s="462">
        <v>231.16503533276699</v>
      </c>
      <c r="G118" s="462">
        <v>0</v>
      </c>
      <c r="H118" s="462">
        <v>600.30469071451796</v>
      </c>
      <c r="I118" s="462">
        <v>63.329415371095003</v>
      </c>
      <c r="J118" s="462">
        <v>-2079.2538895199</v>
      </c>
      <c r="K118" s="462">
        <v>0</v>
      </c>
      <c r="L118" s="462">
        <v>-772.68102857659301</v>
      </c>
      <c r="M118" s="462">
        <v>8570.4308988385092</v>
      </c>
      <c r="N118" s="462">
        <v>7797.7498702619096</v>
      </c>
      <c r="O118" s="462">
        <f t="shared" si="3"/>
        <v>8570.4308988385092</v>
      </c>
      <c r="P118" s="462">
        <f t="shared" si="4"/>
        <v>0</v>
      </c>
      <c r="Q118" s="462">
        <f t="shared" si="5"/>
        <v>-2079.2538895199</v>
      </c>
      <c r="S118" s="461">
        <v>0.66666666666666696</v>
      </c>
      <c r="T118" s="462">
        <v>3699.9374866519202</v>
      </c>
      <c r="U118" s="462">
        <v>6085.7393356245802</v>
      </c>
      <c r="V118" s="462">
        <v>954.75157099429202</v>
      </c>
      <c r="W118" s="462">
        <v>542.17807219189206</v>
      </c>
      <c r="X118" s="462">
        <v>312.02231918780899</v>
      </c>
      <c r="Y118" s="462">
        <v>500.19291330285103</v>
      </c>
      <c r="Z118" s="462">
        <v>16.185672913869201</v>
      </c>
      <c r="AA118" s="462">
        <v>118.02422909901</v>
      </c>
      <c r="AB118" s="462">
        <v>-1843.4134057118699</v>
      </c>
      <c r="AC118" s="462">
        <v>0</v>
      </c>
      <c r="AD118" s="462">
        <v>-811.93126562937096</v>
      </c>
      <c r="AE118" s="462">
        <v>10385.618194254401</v>
      </c>
      <c r="AF118" s="462">
        <v>9573.6869286249803</v>
      </c>
      <c r="AG118" s="462">
        <f t="shared" si="6"/>
        <v>10385.618194254401</v>
      </c>
      <c r="AH118" s="462">
        <f t="shared" si="7"/>
        <v>0</v>
      </c>
      <c r="AI118" s="462">
        <f t="shared" si="8"/>
        <v>-1843.4134057118699</v>
      </c>
      <c r="AK118" s="461">
        <v>0.66666666666666696</v>
      </c>
      <c r="AL118" s="462">
        <v>3695.9366460349602</v>
      </c>
      <c r="AM118" s="462">
        <v>6070.2925909840496</v>
      </c>
      <c r="AN118" s="462">
        <v>942.67924615425102</v>
      </c>
      <c r="AO118" s="462">
        <v>543.11816477098296</v>
      </c>
      <c r="AP118" s="462">
        <v>429.405769490041</v>
      </c>
      <c r="AQ118" s="462">
        <v>314.88366450011398</v>
      </c>
      <c r="AR118" s="462">
        <v>14.731233011245701</v>
      </c>
      <c r="AS118" s="462">
        <v>108.00637208212</v>
      </c>
      <c r="AT118" s="462">
        <v>-1240.2527078959099</v>
      </c>
      <c r="AU118" s="462">
        <v>0</v>
      </c>
      <c r="AV118" s="462">
        <v>-849.38195254109496</v>
      </c>
      <c r="AW118" s="462">
        <v>10878.8009791319</v>
      </c>
      <c r="AX118" s="462">
        <v>10029.4190265908</v>
      </c>
      <c r="AY118" s="462">
        <f t="shared" si="9"/>
        <v>10878.8009791319</v>
      </c>
      <c r="AZ118" s="462">
        <f t="shared" si="10"/>
        <v>0</v>
      </c>
      <c r="BA118" s="462">
        <f t="shared" si="11"/>
        <v>-1240.2527078959099</v>
      </c>
    </row>
    <row r="119" spans="1:53" s="448" customFormat="1">
      <c r="A119" s="461">
        <v>0.67708333333333304</v>
      </c>
      <c r="B119" s="462">
        <v>3681.20638555503</v>
      </c>
      <c r="C119" s="462">
        <v>5593.0186141778204</v>
      </c>
      <c r="D119" s="462">
        <v>74.277413512436596</v>
      </c>
      <c r="E119" s="462">
        <v>438.94343840210797</v>
      </c>
      <c r="F119" s="462">
        <v>236.702035021548</v>
      </c>
      <c r="G119" s="462">
        <v>0</v>
      </c>
      <c r="H119" s="462">
        <v>476.12697226969402</v>
      </c>
      <c r="I119" s="462">
        <v>71.191191776406797</v>
      </c>
      <c r="J119" s="462">
        <v>-2021.2223904474799</v>
      </c>
      <c r="K119" s="462">
        <v>0</v>
      </c>
      <c r="L119" s="462">
        <v>-774.25312619290696</v>
      </c>
      <c r="M119" s="462">
        <v>8550.2436602675698</v>
      </c>
      <c r="N119" s="462">
        <v>7775.99053407466</v>
      </c>
      <c r="O119" s="462">
        <f t="shared" ref="O119:O149" si="12">M119</f>
        <v>8550.2436602675698</v>
      </c>
      <c r="P119" s="462">
        <f t="shared" ref="P119:P149" si="13">IF(J119&lt;0,0,J119)</f>
        <v>0</v>
      </c>
      <c r="Q119" s="462">
        <f t="shared" ref="Q119:Q149" si="14">IF(J119&lt;0,J119,0)</f>
        <v>-2021.2223904474799</v>
      </c>
      <c r="S119" s="461">
        <v>0.67708333333333304</v>
      </c>
      <c r="T119" s="462">
        <v>3699.3505016854501</v>
      </c>
      <c r="U119" s="462">
        <v>6124.5511801960502</v>
      </c>
      <c r="V119" s="462">
        <v>958.19513664291105</v>
      </c>
      <c r="W119" s="462">
        <v>553.62721482522397</v>
      </c>
      <c r="X119" s="462">
        <v>322.14726586687402</v>
      </c>
      <c r="Y119" s="462">
        <v>518.33556701237296</v>
      </c>
      <c r="Z119" s="462">
        <v>13.6779134286245</v>
      </c>
      <c r="AA119" s="462">
        <v>126.90774629068299</v>
      </c>
      <c r="AB119" s="462">
        <v>-1773.7029034433299</v>
      </c>
      <c r="AC119" s="462">
        <v>0</v>
      </c>
      <c r="AD119" s="462">
        <v>-816.51518490511603</v>
      </c>
      <c r="AE119" s="462">
        <v>10543.0896225049</v>
      </c>
      <c r="AF119" s="462">
        <v>9726.5744375997401</v>
      </c>
      <c r="AG119" s="462">
        <f t="shared" ref="AG119:AG149" si="15">AE119</f>
        <v>10543.0896225049</v>
      </c>
      <c r="AH119" s="462">
        <f t="shared" ref="AH119:AH149" si="16">IF(AB119&lt;0,0,AB119)</f>
        <v>0</v>
      </c>
      <c r="AI119" s="462">
        <f t="shared" ref="AI119:AI149" si="17">IF(AB119&lt;0,AB119,0)</f>
        <v>-1773.7029034433299</v>
      </c>
      <c r="AK119" s="461">
        <v>0.67708333333333304</v>
      </c>
      <c r="AL119" s="462">
        <v>3696.52356224917</v>
      </c>
      <c r="AM119" s="462">
        <v>6087.9635459164601</v>
      </c>
      <c r="AN119" s="462">
        <v>944.98839341022494</v>
      </c>
      <c r="AO119" s="462">
        <v>544.52766713775497</v>
      </c>
      <c r="AP119" s="462">
        <v>443.29612371139098</v>
      </c>
      <c r="AQ119" s="462">
        <v>335.90393152485302</v>
      </c>
      <c r="AR119" s="462">
        <v>14.913498421986899</v>
      </c>
      <c r="AS119" s="462">
        <v>118.434600576596</v>
      </c>
      <c r="AT119" s="462">
        <v>-1179.0910744800899</v>
      </c>
      <c r="AU119" s="462">
        <v>0</v>
      </c>
      <c r="AV119" s="462">
        <v>-851.76983594552405</v>
      </c>
      <c r="AW119" s="462">
        <v>11007.4602484683</v>
      </c>
      <c r="AX119" s="462">
        <v>10155.690412522799</v>
      </c>
      <c r="AY119" s="462">
        <f t="shared" ref="AY119:AY149" si="18">AW119</f>
        <v>11007.4602484683</v>
      </c>
      <c r="AZ119" s="462">
        <f t="shared" ref="AZ119:AZ149" si="19">IF(AT119&lt;0,0,AT119)</f>
        <v>0</v>
      </c>
      <c r="BA119" s="462">
        <f t="shared" ref="BA119:BA149" si="20">IF(AT119&lt;0,AT119,0)</f>
        <v>-1179.0910744800899</v>
      </c>
    </row>
    <row r="120" spans="1:53" s="448" customFormat="1">
      <c r="A120" s="461">
        <v>0.6875</v>
      </c>
      <c r="B120" s="462">
        <v>3681.44663686992</v>
      </c>
      <c r="C120" s="462">
        <v>5616.35704540598</v>
      </c>
      <c r="D120" s="462">
        <v>76.225212580489</v>
      </c>
      <c r="E120" s="462">
        <v>439.16929209167102</v>
      </c>
      <c r="F120" s="462">
        <v>237.03942875910599</v>
      </c>
      <c r="G120" s="462">
        <v>0</v>
      </c>
      <c r="H120" s="462">
        <v>367.387822611491</v>
      </c>
      <c r="I120" s="462">
        <v>73.066296353347894</v>
      </c>
      <c r="J120" s="462">
        <v>-1912.9907989864801</v>
      </c>
      <c r="K120" s="462">
        <v>0</v>
      </c>
      <c r="L120" s="462">
        <v>-775.29935692952301</v>
      </c>
      <c r="M120" s="462">
        <v>8577.7009356855197</v>
      </c>
      <c r="N120" s="462">
        <v>7802.4015787560002</v>
      </c>
      <c r="O120" s="462">
        <f t="shared" si="12"/>
        <v>8577.7009356855197</v>
      </c>
      <c r="P120" s="462">
        <f t="shared" si="13"/>
        <v>0</v>
      </c>
      <c r="Q120" s="462">
        <f t="shared" si="14"/>
        <v>-1912.9907989864801</v>
      </c>
      <c r="S120" s="461">
        <v>0.6875</v>
      </c>
      <c r="T120" s="462">
        <v>3697.95648159847</v>
      </c>
      <c r="U120" s="462">
        <v>6141.3819013042203</v>
      </c>
      <c r="V120" s="462">
        <v>958.32242955528602</v>
      </c>
      <c r="W120" s="462">
        <v>556.365069422381</v>
      </c>
      <c r="X120" s="462">
        <v>333.92196689188103</v>
      </c>
      <c r="Y120" s="462">
        <v>504.40800938744502</v>
      </c>
      <c r="Z120" s="462">
        <v>13.6417600078583</v>
      </c>
      <c r="AA120" s="462">
        <v>117.419344043547</v>
      </c>
      <c r="AB120" s="462">
        <v>-1735.67903562723</v>
      </c>
      <c r="AC120" s="462">
        <v>0</v>
      </c>
      <c r="AD120" s="462">
        <v>-817.94448180176903</v>
      </c>
      <c r="AE120" s="462">
        <v>10587.737926583901</v>
      </c>
      <c r="AF120" s="462">
        <v>9769.7934447820899</v>
      </c>
      <c r="AG120" s="462">
        <f t="shared" si="15"/>
        <v>10587.737926583901</v>
      </c>
      <c r="AH120" s="462">
        <f t="shared" si="16"/>
        <v>0</v>
      </c>
      <c r="AI120" s="462">
        <f t="shared" si="17"/>
        <v>-1735.67903562723</v>
      </c>
      <c r="AK120" s="461">
        <v>0.6875</v>
      </c>
      <c r="AL120" s="462">
        <v>3696.5168701733701</v>
      </c>
      <c r="AM120" s="462">
        <v>6109.2748337189796</v>
      </c>
      <c r="AN120" s="462">
        <v>943.93087358672699</v>
      </c>
      <c r="AO120" s="462">
        <v>544.829190140935</v>
      </c>
      <c r="AP120" s="462">
        <v>443.388608367931</v>
      </c>
      <c r="AQ120" s="462">
        <v>324.95368729049801</v>
      </c>
      <c r="AR120" s="462">
        <v>15.0260194536845</v>
      </c>
      <c r="AS120" s="462">
        <v>125.301440515533</v>
      </c>
      <c r="AT120" s="462">
        <v>-1189.46238302336</v>
      </c>
      <c r="AU120" s="462">
        <v>0</v>
      </c>
      <c r="AV120" s="462">
        <v>-853.78525352885299</v>
      </c>
      <c r="AW120" s="462">
        <v>11013.7591402243</v>
      </c>
      <c r="AX120" s="462">
        <v>10159.973886695499</v>
      </c>
      <c r="AY120" s="462">
        <f t="shared" si="18"/>
        <v>11013.7591402243</v>
      </c>
      <c r="AZ120" s="462">
        <f t="shared" si="19"/>
        <v>0</v>
      </c>
      <c r="BA120" s="462">
        <f t="shared" si="20"/>
        <v>-1189.46238302336</v>
      </c>
    </row>
    <row r="121" spans="1:53" s="448" customFormat="1">
      <c r="A121" s="461">
        <v>0.69791666666666696</v>
      </c>
      <c r="B121" s="462">
        <v>3680.9794933015301</v>
      </c>
      <c r="C121" s="462">
        <v>5663.3417980833501</v>
      </c>
      <c r="D121" s="462">
        <v>78.273414178294303</v>
      </c>
      <c r="E121" s="462">
        <v>446.53967766562499</v>
      </c>
      <c r="F121" s="462">
        <v>233.33081964365101</v>
      </c>
      <c r="G121" s="462">
        <v>0</v>
      </c>
      <c r="H121" s="462">
        <v>272.66111298624702</v>
      </c>
      <c r="I121" s="462">
        <v>75.587550753960201</v>
      </c>
      <c r="J121" s="462">
        <v>-1901.22548363859</v>
      </c>
      <c r="K121" s="462">
        <v>0</v>
      </c>
      <c r="L121" s="462">
        <v>-779.117369074929</v>
      </c>
      <c r="M121" s="462">
        <v>8549.4883829740702</v>
      </c>
      <c r="N121" s="462">
        <v>7770.3710138991401</v>
      </c>
      <c r="O121" s="462">
        <f t="shared" si="12"/>
        <v>8549.4883829740702</v>
      </c>
      <c r="P121" s="462">
        <f t="shared" si="13"/>
        <v>0</v>
      </c>
      <c r="Q121" s="462">
        <f t="shared" si="14"/>
        <v>-1901.22548363859</v>
      </c>
      <c r="S121" s="461">
        <v>0.69791666666666696</v>
      </c>
      <c r="T121" s="462">
        <v>3696.2022195587501</v>
      </c>
      <c r="U121" s="462">
        <v>6145.4604531465902</v>
      </c>
      <c r="V121" s="462">
        <v>957.82666189444001</v>
      </c>
      <c r="W121" s="462">
        <v>560.63205656719401</v>
      </c>
      <c r="X121" s="462">
        <v>343.26788552201401</v>
      </c>
      <c r="Y121" s="462">
        <v>493.78438377540698</v>
      </c>
      <c r="Z121" s="462">
        <v>4.5274578717549598</v>
      </c>
      <c r="AA121" s="462">
        <v>118.80252794458301</v>
      </c>
      <c r="AB121" s="462">
        <v>-1788.6439527579</v>
      </c>
      <c r="AC121" s="462">
        <v>0</v>
      </c>
      <c r="AD121" s="462">
        <v>-818.21505537662802</v>
      </c>
      <c r="AE121" s="462">
        <v>10531.8596935228</v>
      </c>
      <c r="AF121" s="462">
        <v>9713.6446381462192</v>
      </c>
      <c r="AG121" s="462">
        <f t="shared" si="15"/>
        <v>10531.8596935228</v>
      </c>
      <c r="AH121" s="462">
        <f t="shared" si="16"/>
        <v>0</v>
      </c>
      <c r="AI121" s="462">
        <f t="shared" si="17"/>
        <v>-1788.6439527579</v>
      </c>
      <c r="AK121" s="461">
        <v>0.69791666666666696</v>
      </c>
      <c r="AL121" s="462">
        <v>3697.9774523506699</v>
      </c>
      <c r="AM121" s="462">
        <v>6124.4230211873301</v>
      </c>
      <c r="AN121" s="462">
        <v>943.14777612739101</v>
      </c>
      <c r="AO121" s="462">
        <v>544.37077645791203</v>
      </c>
      <c r="AP121" s="462">
        <v>444.96385083652899</v>
      </c>
      <c r="AQ121" s="462">
        <v>313.28086522540002</v>
      </c>
      <c r="AR121" s="462">
        <v>2.02294511413574</v>
      </c>
      <c r="AS121" s="462">
        <v>131.47775507719101</v>
      </c>
      <c r="AT121" s="462">
        <v>-1256.9551823383599</v>
      </c>
      <c r="AU121" s="462">
        <v>0</v>
      </c>
      <c r="AV121" s="462">
        <v>-855.00668008824505</v>
      </c>
      <c r="AW121" s="462">
        <v>10944.7092600382</v>
      </c>
      <c r="AX121" s="462">
        <v>10089.702579950001</v>
      </c>
      <c r="AY121" s="462">
        <f t="shared" si="18"/>
        <v>10944.7092600382</v>
      </c>
      <c r="AZ121" s="462">
        <f t="shared" si="19"/>
        <v>0</v>
      </c>
      <c r="BA121" s="462">
        <f t="shared" si="20"/>
        <v>-1256.9551823383599</v>
      </c>
    </row>
    <row r="122" spans="1:53" s="448" customFormat="1">
      <c r="A122" s="461">
        <v>0.70833333333333304</v>
      </c>
      <c r="B122" s="462">
        <v>3680.4256787495301</v>
      </c>
      <c r="C122" s="462">
        <v>5684.3561378950799</v>
      </c>
      <c r="D122" s="462">
        <v>78.380509563180695</v>
      </c>
      <c r="E122" s="462">
        <v>465.78415994112697</v>
      </c>
      <c r="F122" s="462">
        <v>236.22578236786799</v>
      </c>
      <c r="G122" s="462">
        <v>265.48374034994299</v>
      </c>
      <c r="H122" s="462">
        <v>186.88605337524399</v>
      </c>
      <c r="I122" s="462">
        <v>85.884807301532206</v>
      </c>
      <c r="J122" s="462">
        <v>-2123.6350108807201</v>
      </c>
      <c r="K122" s="462">
        <v>-0.19425836597674001</v>
      </c>
      <c r="L122" s="462">
        <v>-784.96339806729202</v>
      </c>
      <c r="M122" s="462">
        <v>8559.5976002968091</v>
      </c>
      <c r="N122" s="462">
        <v>7774.6342022295203</v>
      </c>
      <c r="O122" s="462">
        <f t="shared" si="12"/>
        <v>8559.5976002968091</v>
      </c>
      <c r="P122" s="462">
        <f t="shared" si="13"/>
        <v>0</v>
      </c>
      <c r="Q122" s="462">
        <f t="shared" si="14"/>
        <v>-2123.6350108807201</v>
      </c>
      <c r="S122" s="461">
        <v>0.70833333333333304</v>
      </c>
      <c r="T122" s="462">
        <v>3695.1750528625798</v>
      </c>
      <c r="U122" s="462">
        <v>6152.7797275061303</v>
      </c>
      <c r="V122" s="462">
        <v>956.23217198250495</v>
      </c>
      <c r="W122" s="462">
        <v>559.77309964999404</v>
      </c>
      <c r="X122" s="462">
        <v>529.57996094119596</v>
      </c>
      <c r="Y122" s="462">
        <v>518.26135397334804</v>
      </c>
      <c r="Z122" s="462">
        <v>0</v>
      </c>
      <c r="AA122" s="462">
        <v>119.62860789334</v>
      </c>
      <c r="AB122" s="462">
        <v>-1963.7496221597501</v>
      </c>
      <c r="AC122" s="462">
        <v>0</v>
      </c>
      <c r="AD122" s="462">
        <v>-820.49228878813301</v>
      </c>
      <c r="AE122" s="462">
        <v>10567.6803526493</v>
      </c>
      <c r="AF122" s="462">
        <v>9747.1880638612001</v>
      </c>
      <c r="AG122" s="462">
        <f t="shared" si="15"/>
        <v>10567.6803526493</v>
      </c>
      <c r="AH122" s="462">
        <f t="shared" si="16"/>
        <v>0</v>
      </c>
      <c r="AI122" s="462">
        <f t="shared" si="17"/>
        <v>-1963.7496221597501</v>
      </c>
      <c r="AK122" s="461">
        <v>0.70833333333333304</v>
      </c>
      <c r="AL122" s="462">
        <v>3699.4046718435402</v>
      </c>
      <c r="AM122" s="462">
        <v>6146.1603488994497</v>
      </c>
      <c r="AN122" s="462">
        <v>943.86393781543097</v>
      </c>
      <c r="AO122" s="462">
        <v>545.43409856260598</v>
      </c>
      <c r="AP122" s="462">
        <v>473.27596595168302</v>
      </c>
      <c r="AQ122" s="462">
        <v>309.37897581098701</v>
      </c>
      <c r="AR122" s="462">
        <v>0</v>
      </c>
      <c r="AS122" s="462">
        <v>134.73529130809001</v>
      </c>
      <c r="AT122" s="462">
        <v>-1290.5996322768201</v>
      </c>
      <c r="AU122" s="462">
        <v>0</v>
      </c>
      <c r="AV122" s="462">
        <v>-857.45815721632596</v>
      </c>
      <c r="AW122" s="462">
        <v>10961.653657915</v>
      </c>
      <c r="AX122" s="462">
        <v>10104.195500698601</v>
      </c>
      <c r="AY122" s="462">
        <f t="shared" si="18"/>
        <v>10961.653657915</v>
      </c>
      <c r="AZ122" s="462">
        <f t="shared" si="19"/>
        <v>0</v>
      </c>
      <c r="BA122" s="462">
        <f t="shared" si="20"/>
        <v>-1290.5996322768201</v>
      </c>
    </row>
    <row r="123" spans="1:53" s="448" customFormat="1">
      <c r="A123" s="461">
        <v>0.71875</v>
      </c>
      <c r="B123" s="462">
        <v>3680.1186972938899</v>
      </c>
      <c r="C123" s="462">
        <v>5679.7606299421004</v>
      </c>
      <c r="D123" s="462">
        <v>78.2934952970502</v>
      </c>
      <c r="E123" s="462">
        <v>465.37564162598102</v>
      </c>
      <c r="F123" s="462">
        <v>237.61152318015399</v>
      </c>
      <c r="G123" s="462">
        <v>393.86690125716501</v>
      </c>
      <c r="H123" s="462">
        <v>124.47307131958</v>
      </c>
      <c r="I123" s="462">
        <v>88.272542404134597</v>
      </c>
      <c r="J123" s="462">
        <v>-2190.6335865381502</v>
      </c>
      <c r="K123" s="462">
        <v>0</v>
      </c>
      <c r="L123" s="462">
        <v>-785.53521662728394</v>
      </c>
      <c r="M123" s="462">
        <v>8557.1389157818994</v>
      </c>
      <c r="N123" s="462">
        <v>7771.6036991546198</v>
      </c>
      <c r="O123" s="462">
        <f t="shared" si="12"/>
        <v>8557.1389157818994</v>
      </c>
      <c r="P123" s="462">
        <f t="shared" si="13"/>
        <v>0</v>
      </c>
      <c r="Q123" s="462">
        <f t="shared" si="14"/>
        <v>-2190.6335865381502</v>
      </c>
      <c r="S123" s="461">
        <v>0.71875</v>
      </c>
      <c r="T123" s="462">
        <v>3695.2750712186798</v>
      </c>
      <c r="U123" s="462">
        <v>6169.3211628523904</v>
      </c>
      <c r="V123" s="462">
        <v>957.11651219665202</v>
      </c>
      <c r="W123" s="462">
        <v>562.55058790170597</v>
      </c>
      <c r="X123" s="462">
        <v>552.33146156746602</v>
      </c>
      <c r="Y123" s="462">
        <v>508.73627183438498</v>
      </c>
      <c r="Z123" s="462">
        <v>0</v>
      </c>
      <c r="AA123" s="462">
        <v>112.116919034273</v>
      </c>
      <c r="AB123" s="462">
        <v>-2101.0692237918602</v>
      </c>
      <c r="AC123" s="462">
        <v>0</v>
      </c>
      <c r="AD123" s="462">
        <v>-822.15579269728198</v>
      </c>
      <c r="AE123" s="462">
        <v>10456.3787628137</v>
      </c>
      <c r="AF123" s="462">
        <v>9634.2229701164197</v>
      </c>
      <c r="AG123" s="462">
        <f t="shared" si="15"/>
        <v>10456.3787628137</v>
      </c>
      <c r="AH123" s="462">
        <f t="shared" si="16"/>
        <v>0</v>
      </c>
      <c r="AI123" s="462">
        <f t="shared" si="17"/>
        <v>-2101.0692237918602</v>
      </c>
      <c r="AK123" s="461">
        <v>0.71875</v>
      </c>
      <c r="AL123" s="462">
        <v>3699.8048286676099</v>
      </c>
      <c r="AM123" s="462">
        <v>6138.5875966625699</v>
      </c>
      <c r="AN123" s="462">
        <v>943.74346976784295</v>
      </c>
      <c r="AO123" s="462">
        <v>545.32979821670801</v>
      </c>
      <c r="AP123" s="462">
        <v>476.02826219536303</v>
      </c>
      <c r="AQ123" s="462">
        <v>318.59505209526299</v>
      </c>
      <c r="AR123" s="462">
        <v>0</v>
      </c>
      <c r="AS123" s="462">
        <v>134.23458082025999</v>
      </c>
      <c r="AT123" s="462">
        <v>-1418.2833260325699</v>
      </c>
      <c r="AU123" s="462">
        <v>0</v>
      </c>
      <c r="AV123" s="462">
        <v>-856.87414347860602</v>
      </c>
      <c r="AW123" s="462">
        <v>10838.040262393</v>
      </c>
      <c r="AX123" s="462">
        <v>9981.1661189144397</v>
      </c>
      <c r="AY123" s="462">
        <f t="shared" si="18"/>
        <v>10838.040262393</v>
      </c>
      <c r="AZ123" s="462">
        <f t="shared" si="19"/>
        <v>0</v>
      </c>
      <c r="BA123" s="462">
        <f t="shared" si="20"/>
        <v>-1418.2833260325699</v>
      </c>
    </row>
    <row r="124" spans="1:53" s="448" customFormat="1">
      <c r="A124" s="461">
        <v>0.72916666666666696</v>
      </c>
      <c r="B124" s="462">
        <v>3680.87941438193</v>
      </c>
      <c r="C124" s="462">
        <v>5660.7898078526696</v>
      </c>
      <c r="D124" s="462">
        <v>78.340347836340001</v>
      </c>
      <c r="E124" s="462">
        <v>467.90265767981901</v>
      </c>
      <c r="F124" s="462">
        <v>237.63779334432499</v>
      </c>
      <c r="G124" s="462">
        <v>363.20813692373099</v>
      </c>
      <c r="H124" s="462">
        <v>71.306175432841002</v>
      </c>
      <c r="I124" s="462">
        <v>98.832402366991104</v>
      </c>
      <c r="J124" s="462">
        <v>-2102.77324682781</v>
      </c>
      <c r="K124" s="462">
        <v>0</v>
      </c>
      <c r="L124" s="462">
        <v>-783.01815611959</v>
      </c>
      <c r="M124" s="462">
        <v>8556.1234889908301</v>
      </c>
      <c r="N124" s="462">
        <v>7773.1053328712396</v>
      </c>
      <c r="O124" s="462">
        <f t="shared" si="12"/>
        <v>8556.1234889908301</v>
      </c>
      <c r="P124" s="462">
        <f t="shared" si="13"/>
        <v>0</v>
      </c>
      <c r="Q124" s="462">
        <f t="shared" si="14"/>
        <v>-2102.77324682781</v>
      </c>
      <c r="S124" s="461">
        <v>0.72916666666666696</v>
      </c>
      <c r="T124" s="462">
        <v>3695.6886443528301</v>
      </c>
      <c r="U124" s="462">
        <v>6188.9119950219001</v>
      </c>
      <c r="V124" s="462">
        <v>957.56538225351403</v>
      </c>
      <c r="W124" s="462">
        <v>567.30473409793603</v>
      </c>
      <c r="X124" s="462">
        <v>553.04494079736105</v>
      </c>
      <c r="Y124" s="462">
        <v>484.10397962104599</v>
      </c>
      <c r="Z124" s="462">
        <v>0</v>
      </c>
      <c r="AA124" s="462">
        <v>112.94026131125599</v>
      </c>
      <c r="AB124" s="462">
        <v>-2113.10527310308</v>
      </c>
      <c r="AC124" s="462">
        <v>0</v>
      </c>
      <c r="AD124" s="462">
        <v>-823.94142695379605</v>
      </c>
      <c r="AE124" s="462">
        <v>10446.454664352799</v>
      </c>
      <c r="AF124" s="462">
        <v>9622.5132373989709</v>
      </c>
      <c r="AG124" s="462">
        <f t="shared" si="15"/>
        <v>10446.454664352799</v>
      </c>
      <c r="AH124" s="462">
        <f t="shared" si="16"/>
        <v>0</v>
      </c>
      <c r="AI124" s="462">
        <f t="shared" si="17"/>
        <v>-2113.10527310308</v>
      </c>
      <c r="AK124" s="461">
        <v>0.72916666666666696</v>
      </c>
      <c r="AL124" s="462">
        <v>3700.1983096983099</v>
      </c>
      <c r="AM124" s="462">
        <v>6133.2871445287201</v>
      </c>
      <c r="AN124" s="462">
        <v>935.31676885254501</v>
      </c>
      <c r="AO124" s="462">
        <v>545.08162119958502</v>
      </c>
      <c r="AP124" s="462">
        <v>476.20078356046798</v>
      </c>
      <c r="AQ124" s="462">
        <v>305.148648670966</v>
      </c>
      <c r="AR124" s="462">
        <v>0</v>
      </c>
      <c r="AS124" s="462">
        <v>145.56060339833101</v>
      </c>
      <c r="AT124" s="462">
        <v>-1414.4835440383999</v>
      </c>
      <c r="AU124" s="462">
        <v>0</v>
      </c>
      <c r="AV124" s="462">
        <v>-856.19483940735199</v>
      </c>
      <c r="AW124" s="462">
        <v>10826.310335870499</v>
      </c>
      <c r="AX124" s="462">
        <v>9970.1154964631805</v>
      </c>
      <c r="AY124" s="462">
        <f t="shared" si="18"/>
        <v>10826.310335870499</v>
      </c>
      <c r="AZ124" s="462">
        <f t="shared" si="19"/>
        <v>0</v>
      </c>
      <c r="BA124" s="462">
        <f t="shared" si="20"/>
        <v>-1414.4835440383999</v>
      </c>
    </row>
    <row r="125" spans="1:53" s="448" customFormat="1">
      <c r="A125" s="461">
        <v>0.73958333333333304</v>
      </c>
      <c r="B125" s="462">
        <v>3682.16067870081</v>
      </c>
      <c r="C125" s="462">
        <v>5646.76353822694</v>
      </c>
      <c r="D125" s="462">
        <v>78.273413667623302</v>
      </c>
      <c r="E125" s="462">
        <v>470.14817474396801</v>
      </c>
      <c r="F125" s="462">
        <v>239.663718821571</v>
      </c>
      <c r="G125" s="462">
        <v>359.56876406639202</v>
      </c>
      <c r="H125" s="462">
        <v>37.424087383270297</v>
      </c>
      <c r="I125" s="462">
        <v>107.433879359849</v>
      </c>
      <c r="J125" s="462">
        <v>-2005.1936716924599</v>
      </c>
      <c r="K125" s="462">
        <v>0</v>
      </c>
      <c r="L125" s="462">
        <v>-781.56312693413895</v>
      </c>
      <c r="M125" s="462">
        <v>8616.24258327797</v>
      </c>
      <c r="N125" s="462">
        <v>7834.6794563438298</v>
      </c>
      <c r="O125" s="462">
        <f t="shared" si="12"/>
        <v>8616.24258327797</v>
      </c>
      <c r="P125" s="462">
        <f t="shared" si="13"/>
        <v>0</v>
      </c>
      <c r="Q125" s="462">
        <f t="shared" si="14"/>
        <v>-2005.1936716924599</v>
      </c>
      <c r="S125" s="461">
        <v>0.73958333333333304</v>
      </c>
      <c r="T125" s="462">
        <v>3697.6629728308999</v>
      </c>
      <c r="U125" s="462">
        <v>6191.8329115549705</v>
      </c>
      <c r="V125" s="462">
        <v>952.95609485591797</v>
      </c>
      <c r="W125" s="462">
        <v>570.95161297529796</v>
      </c>
      <c r="X125" s="462">
        <v>544.60918334717906</v>
      </c>
      <c r="Y125" s="462">
        <v>461.45556977741001</v>
      </c>
      <c r="Z125" s="462">
        <v>0</v>
      </c>
      <c r="AA125" s="462">
        <v>113.91158031280899</v>
      </c>
      <c r="AB125" s="462">
        <v>-2097.76709754987</v>
      </c>
      <c r="AC125" s="462">
        <v>0</v>
      </c>
      <c r="AD125" s="462">
        <v>-824.08950088223003</v>
      </c>
      <c r="AE125" s="462">
        <v>10435.6128281046</v>
      </c>
      <c r="AF125" s="462">
        <v>9611.5233272223904</v>
      </c>
      <c r="AG125" s="462">
        <f t="shared" si="15"/>
        <v>10435.6128281046</v>
      </c>
      <c r="AH125" s="462">
        <f t="shared" si="16"/>
        <v>0</v>
      </c>
      <c r="AI125" s="462">
        <f t="shared" si="17"/>
        <v>-2097.76709754987</v>
      </c>
      <c r="AK125" s="461">
        <v>0.73958333333333304</v>
      </c>
      <c r="AL125" s="462">
        <v>3700.1849743939902</v>
      </c>
      <c r="AM125" s="462">
        <v>6096.0331756640599</v>
      </c>
      <c r="AN125" s="462">
        <v>923.90491228563906</v>
      </c>
      <c r="AO125" s="462">
        <v>548.37659262601403</v>
      </c>
      <c r="AP125" s="462">
        <v>469.88341355323797</v>
      </c>
      <c r="AQ125" s="462">
        <v>297.57477905657601</v>
      </c>
      <c r="AR125" s="462">
        <v>0</v>
      </c>
      <c r="AS125" s="462">
        <v>142.30647611603899</v>
      </c>
      <c r="AT125" s="462">
        <v>-1383.01222530736</v>
      </c>
      <c r="AU125" s="462">
        <v>0</v>
      </c>
      <c r="AV125" s="462">
        <v>-852.37503786386503</v>
      </c>
      <c r="AW125" s="462">
        <v>10795.2520983882</v>
      </c>
      <c r="AX125" s="462">
        <v>9942.8770605243299</v>
      </c>
      <c r="AY125" s="462">
        <f t="shared" si="18"/>
        <v>10795.2520983882</v>
      </c>
      <c r="AZ125" s="462">
        <f t="shared" si="19"/>
        <v>0</v>
      </c>
      <c r="BA125" s="462">
        <f t="shared" si="20"/>
        <v>-1383.01222530736</v>
      </c>
    </row>
    <row r="126" spans="1:53" s="448" customFormat="1">
      <c r="A126" s="461">
        <v>0.75</v>
      </c>
      <c r="B126" s="462">
        <v>3683.4818898715398</v>
      </c>
      <c r="C126" s="462">
        <v>5651.9609235868402</v>
      </c>
      <c r="D126" s="462">
        <v>78.367122320900506</v>
      </c>
      <c r="E126" s="462">
        <v>478.30147215949302</v>
      </c>
      <c r="F126" s="462">
        <v>265.40357161720698</v>
      </c>
      <c r="G126" s="462">
        <v>510.911508976758</v>
      </c>
      <c r="H126" s="462">
        <v>27.972832892100001</v>
      </c>
      <c r="I126" s="462">
        <v>119.362506590588</v>
      </c>
      <c r="J126" s="462">
        <v>-2160.70494843395</v>
      </c>
      <c r="K126" s="462">
        <v>0</v>
      </c>
      <c r="L126" s="462">
        <v>-784.89376621823203</v>
      </c>
      <c r="M126" s="462">
        <v>8655.0568795814706</v>
      </c>
      <c r="N126" s="462">
        <v>7870.16311336324</v>
      </c>
      <c r="O126" s="462">
        <f t="shared" si="12"/>
        <v>8655.0568795814706</v>
      </c>
      <c r="P126" s="462">
        <f t="shared" si="13"/>
        <v>0</v>
      </c>
      <c r="Q126" s="462">
        <f t="shared" si="14"/>
        <v>-2160.70494843395</v>
      </c>
      <c r="S126" s="461">
        <v>0.75</v>
      </c>
      <c r="T126" s="462">
        <v>3697.06271613531</v>
      </c>
      <c r="U126" s="462">
        <v>6161.7291427223199</v>
      </c>
      <c r="V126" s="462">
        <v>950.37677161661702</v>
      </c>
      <c r="W126" s="462">
        <v>569.78555130971097</v>
      </c>
      <c r="X126" s="462">
        <v>445.60458780750702</v>
      </c>
      <c r="Y126" s="462">
        <v>485.20698269419699</v>
      </c>
      <c r="Z126" s="462">
        <v>0</v>
      </c>
      <c r="AA126" s="462">
        <v>112.34247980435499</v>
      </c>
      <c r="AB126" s="462">
        <v>-2038.8848180535001</v>
      </c>
      <c r="AC126" s="462">
        <v>0</v>
      </c>
      <c r="AD126" s="462">
        <v>-820.67465662032896</v>
      </c>
      <c r="AE126" s="462">
        <v>10383.2234140365</v>
      </c>
      <c r="AF126" s="462">
        <v>9562.5487574161907</v>
      </c>
      <c r="AG126" s="462">
        <f t="shared" si="15"/>
        <v>10383.2234140365</v>
      </c>
      <c r="AH126" s="462">
        <f t="shared" si="16"/>
        <v>0</v>
      </c>
      <c r="AI126" s="462">
        <f t="shared" si="17"/>
        <v>-2038.8848180535001</v>
      </c>
      <c r="AK126" s="461">
        <v>0.75</v>
      </c>
      <c r="AL126" s="462">
        <v>3698.9644928241</v>
      </c>
      <c r="AM126" s="462">
        <v>6113.1169146946604</v>
      </c>
      <c r="AN126" s="462">
        <v>944.80099367652599</v>
      </c>
      <c r="AO126" s="462">
        <v>550.43295355601799</v>
      </c>
      <c r="AP126" s="462">
        <v>376.32752072655001</v>
      </c>
      <c r="AQ126" s="462">
        <v>335.20636971223701</v>
      </c>
      <c r="AR126" s="462">
        <v>0</v>
      </c>
      <c r="AS126" s="462">
        <v>136.686562170326</v>
      </c>
      <c r="AT126" s="462">
        <v>-1395.5719228932801</v>
      </c>
      <c r="AU126" s="462">
        <v>0</v>
      </c>
      <c r="AV126" s="462">
        <v>-854.06123121022597</v>
      </c>
      <c r="AW126" s="462">
        <v>10759.963884467101</v>
      </c>
      <c r="AX126" s="462">
        <v>9905.9026532569096</v>
      </c>
      <c r="AY126" s="462">
        <f t="shared" si="18"/>
        <v>10759.963884467101</v>
      </c>
      <c r="AZ126" s="462">
        <f t="shared" si="19"/>
        <v>0</v>
      </c>
      <c r="BA126" s="462">
        <f t="shared" si="20"/>
        <v>-1395.5719228932801</v>
      </c>
    </row>
    <row r="127" spans="1:53" s="448" customFormat="1">
      <c r="A127" s="461">
        <v>0.76041666666666696</v>
      </c>
      <c r="B127" s="462">
        <v>3682.4942805299902</v>
      </c>
      <c r="C127" s="462">
        <v>5668.59587257978</v>
      </c>
      <c r="D127" s="462">
        <v>78.280107544098897</v>
      </c>
      <c r="E127" s="462">
        <v>487.77307621044702</v>
      </c>
      <c r="F127" s="462">
        <v>268.36590133344902</v>
      </c>
      <c r="G127" s="462">
        <v>575.20490623415697</v>
      </c>
      <c r="H127" s="462">
        <v>26.1334610366821</v>
      </c>
      <c r="I127" s="462">
        <v>131.78353155686099</v>
      </c>
      <c r="J127" s="462">
        <v>-2132.0231150475502</v>
      </c>
      <c r="K127" s="462">
        <v>0</v>
      </c>
      <c r="L127" s="462">
        <v>-787.99580700076694</v>
      </c>
      <c r="M127" s="462">
        <v>8786.6080219779105</v>
      </c>
      <c r="N127" s="462">
        <v>7998.61221497715</v>
      </c>
      <c r="O127" s="462">
        <f t="shared" si="12"/>
        <v>8786.6080219779105</v>
      </c>
      <c r="P127" s="462">
        <f t="shared" si="13"/>
        <v>0</v>
      </c>
      <c r="Q127" s="462">
        <f t="shared" si="14"/>
        <v>-2132.0231150475502</v>
      </c>
      <c r="S127" s="461">
        <v>0.76041666666666696</v>
      </c>
      <c r="T127" s="462">
        <v>3698.3900356057802</v>
      </c>
      <c r="U127" s="462">
        <v>6170.4125069264001</v>
      </c>
      <c r="V127" s="462">
        <v>958.54351358655401</v>
      </c>
      <c r="W127" s="462">
        <v>565.61351426335705</v>
      </c>
      <c r="X127" s="462">
        <v>427.12653566135401</v>
      </c>
      <c r="Y127" s="462">
        <v>489.484699664922</v>
      </c>
      <c r="Z127" s="462">
        <v>0</v>
      </c>
      <c r="AA127" s="462">
        <v>119.617099154166</v>
      </c>
      <c r="AB127" s="462">
        <v>-2070.4389669033999</v>
      </c>
      <c r="AC127" s="462">
        <v>0</v>
      </c>
      <c r="AD127" s="462">
        <v>-821.44290097646797</v>
      </c>
      <c r="AE127" s="462">
        <v>10358.748937959101</v>
      </c>
      <c r="AF127" s="462">
        <v>9537.3060369826599</v>
      </c>
      <c r="AG127" s="462">
        <f t="shared" si="15"/>
        <v>10358.748937959101</v>
      </c>
      <c r="AH127" s="462">
        <f t="shared" si="16"/>
        <v>0</v>
      </c>
      <c r="AI127" s="462">
        <f t="shared" si="17"/>
        <v>-2070.4389669033999</v>
      </c>
      <c r="AK127" s="461">
        <v>0.76041666666666696</v>
      </c>
      <c r="AL127" s="462">
        <v>3698.4843078917102</v>
      </c>
      <c r="AM127" s="462">
        <v>6123.3012349727096</v>
      </c>
      <c r="AN127" s="462">
        <v>949.30549124949198</v>
      </c>
      <c r="AO127" s="462">
        <v>551.12727317824397</v>
      </c>
      <c r="AP127" s="462">
        <v>364.24728482674197</v>
      </c>
      <c r="AQ127" s="462">
        <v>353.840973814297</v>
      </c>
      <c r="AR127" s="462">
        <v>0</v>
      </c>
      <c r="AS127" s="462">
        <v>130.84527084480899</v>
      </c>
      <c r="AT127" s="462">
        <v>-1457.2635054185</v>
      </c>
      <c r="AU127" s="462">
        <v>0</v>
      </c>
      <c r="AV127" s="462">
        <v>-855.210489648416</v>
      </c>
      <c r="AW127" s="462">
        <v>10713.8883313595</v>
      </c>
      <c r="AX127" s="462">
        <v>9858.6778417110909</v>
      </c>
      <c r="AY127" s="462">
        <f t="shared" si="18"/>
        <v>10713.8883313595</v>
      </c>
      <c r="AZ127" s="462">
        <f t="shared" si="19"/>
        <v>0</v>
      </c>
      <c r="BA127" s="462">
        <f t="shared" si="20"/>
        <v>-1457.2635054185</v>
      </c>
    </row>
    <row r="128" spans="1:53" s="448" customFormat="1">
      <c r="A128" s="461">
        <v>0.77083333333333304</v>
      </c>
      <c r="B128" s="462">
        <v>3682.09391597697</v>
      </c>
      <c r="C128" s="462">
        <v>5691.8640053622903</v>
      </c>
      <c r="D128" s="462">
        <v>78.360428955095898</v>
      </c>
      <c r="E128" s="462">
        <v>485.302946924808</v>
      </c>
      <c r="F128" s="462">
        <v>268.39818843048698</v>
      </c>
      <c r="G128" s="462">
        <v>577.98371689822</v>
      </c>
      <c r="H128" s="462">
        <v>26.2832225049337</v>
      </c>
      <c r="I128" s="462">
        <v>132.610896849173</v>
      </c>
      <c r="J128" s="462">
        <v>-2030.61089185627</v>
      </c>
      <c r="K128" s="462">
        <v>0</v>
      </c>
      <c r="L128" s="462">
        <v>-790.092102568771</v>
      </c>
      <c r="M128" s="462">
        <v>8912.2864300457095</v>
      </c>
      <c r="N128" s="462">
        <v>8122.1943274769401</v>
      </c>
      <c r="O128" s="462">
        <f t="shared" si="12"/>
        <v>8912.2864300457095</v>
      </c>
      <c r="P128" s="462">
        <f t="shared" si="13"/>
        <v>0</v>
      </c>
      <c r="Q128" s="462">
        <f t="shared" si="14"/>
        <v>-2030.61089185627</v>
      </c>
      <c r="S128" s="461">
        <v>0.77083333333333304</v>
      </c>
      <c r="T128" s="462">
        <v>3699.1637692710201</v>
      </c>
      <c r="U128" s="462">
        <v>6179.2449935924396</v>
      </c>
      <c r="V128" s="462">
        <v>953.60595113922</v>
      </c>
      <c r="W128" s="462">
        <v>563.09807786772899</v>
      </c>
      <c r="X128" s="462">
        <v>426.78973199133401</v>
      </c>
      <c r="Y128" s="462">
        <v>483.293870407886</v>
      </c>
      <c r="Z128" s="462">
        <v>0</v>
      </c>
      <c r="AA128" s="462">
        <v>123.214075653341</v>
      </c>
      <c r="AB128" s="462">
        <v>-2138.2640245717498</v>
      </c>
      <c r="AC128" s="462">
        <v>0</v>
      </c>
      <c r="AD128" s="462">
        <v>-822.05644083056404</v>
      </c>
      <c r="AE128" s="462">
        <v>10290.1464453512</v>
      </c>
      <c r="AF128" s="462">
        <v>9468.0900045206508</v>
      </c>
      <c r="AG128" s="462">
        <f t="shared" si="15"/>
        <v>10290.1464453512</v>
      </c>
      <c r="AH128" s="462">
        <f t="shared" si="16"/>
        <v>0</v>
      </c>
      <c r="AI128" s="462">
        <f t="shared" si="17"/>
        <v>-2138.2640245717498</v>
      </c>
      <c r="AK128" s="461">
        <v>0.77083333333333304</v>
      </c>
      <c r="AL128" s="462">
        <v>3697.3572222993098</v>
      </c>
      <c r="AM128" s="462">
        <v>6138.4681379643198</v>
      </c>
      <c r="AN128" s="462">
        <v>948.54916401348896</v>
      </c>
      <c r="AO128" s="462">
        <v>549.75899837660199</v>
      </c>
      <c r="AP128" s="462">
        <v>361.99771488327298</v>
      </c>
      <c r="AQ128" s="462">
        <v>366.34666550317399</v>
      </c>
      <c r="AR128" s="462">
        <v>0</v>
      </c>
      <c r="AS128" s="462">
        <v>130.89794103037801</v>
      </c>
      <c r="AT128" s="462">
        <v>-1555.38962845182</v>
      </c>
      <c r="AU128" s="462">
        <v>0</v>
      </c>
      <c r="AV128" s="462">
        <v>-856.68718572037506</v>
      </c>
      <c r="AW128" s="462">
        <v>10637.986215618699</v>
      </c>
      <c r="AX128" s="462">
        <v>9781.2990298983405</v>
      </c>
      <c r="AY128" s="462">
        <f t="shared" si="18"/>
        <v>10637.986215618699</v>
      </c>
      <c r="AZ128" s="462">
        <f t="shared" si="19"/>
        <v>0</v>
      </c>
      <c r="BA128" s="462">
        <f t="shared" si="20"/>
        <v>-1555.38962845182</v>
      </c>
    </row>
    <row r="129" spans="1:53" s="448" customFormat="1">
      <c r="A129" s="461">
        <v>0.78125</v>
      </c>
      <c r="B129" s="462">
        <v>3681.9404333949201</v>
      </c>
      <c r="C129" s="462">
        <v>5692.0504887970101</v>
      </c>
      <c r="D129" s="462">
        <v>78.387202418314203</v>
      </c>
      <c r="E129" s="462">
        <v>487.83649237348902</v>
      </c>
      <c r="F129" s="462">
        <v>265.438140661087</v>
      </c>
      <c r="G129" s="462">
        <v>589.93321300897401</v>
      </c>
      <c r="H129" s="462">
        <v>3.4922304751078301</v>
      </c>
      <c r="I129" s="462">
        <v>139.77622049004901</v>
      </c>
      <c r="J129" s="462">
        <v>-2003.12484511106</v>
      </c>
      <c r="K129" s="462">
        <v>0</v>
      </c>
      <c r="L129" s="462">
        <v>-790.20987561075901</v>
      </c>
      <c r="M129" s="462">
        <v>8935.7295765078907</v>
      </c>
      <c r="N129" s="462">
        <v>8145.51970089713</v>
      </c>
      <c r="O129" s="462">
        <f t="shared" si="12"/>
        <v>8935.7295765078907</v>
      </c>
      <c r="P129" s="462">
        <f t="shared" si="13"/>
        <v>0</v>
      </c>
      <c r="Q129" s="462">
        <f t="shared" si="14"/>
        <v>-2003.12484511106</v>
      </c>
      <c r="S129" s="461">
        <v>0.78125</v>
      </c>
      <c r="T129" s="462">
        <v>3699.5039326446099</v>
      </c>
      <c r="U129" s="462">
        <v>6172.6423209228797</v>
      </c>
      <c r="V129" s="462">
        <v>950.49736662374096</v>
      </c>
      <c r="W129" s="462">
        <v>565.02383055567998</v>
      </c>
      <c r="X129" s="462">
        <v>422.67212195197999</v>
      </c>
      <c r="Y129" s="462">
        <v>477.154268400457</v>
      </c>
      <c r="Z129" s="462">
        <v>0</v>
      </c>
      <c r="AA129" s="462">
        <v>127.714741164673</v>
      </c>
      <c r="AB129" s="462">
        <v>-2195.52133170965</v>
      </c>
      <c r="AC129" s="462">
        <v>0</v>
      </c>
      <c r="AD129" s="462">
        <v>-821.45938806220499</v>
      </c>
      <c r="AE129" s="462">
        <v>10219.6872505544</v>
      </c>
      <c r="AF129" s="462">
        <v>9398.2278624921601</v>
      </c>
      <c r="AG129" s="462">
        <f t="shared" si="15"/>
        <v>10219.6872505544</v>
      </c>
      <c r="AH129" s="462">
        <f t="shared" si="16"/>
        <v>0</v>
      </c>
      <c r="AI129" s="462">
        <f t="shared" si="17"/>
        <v>-2195.52133170965</v>
      </c>
      <c r="AK129" s="461">
        <v>0.78125</v>
      </c>
      <c r="AL129" s="462">
        <v>3695.3630814075</v>
      </c>
      <c r="AM129" s="462">
        <v>6144.3327060709198</v>
      </c>
      <c r="AN129" s="462">
        <v>951.20635276908502</v>
      </c>
      <c r="AO129" s="462">
        <v>549.45215527722996</v>
      </c>
      <c r="AP129" s="462">
        <v>365.53977947229299</v>
      </c>
      <c r="AQ129" s="462">
        <v>363.52862379070802</v>
      </c>
      <c r="AR129" s="462">
        <v>0</v>
      </c>
      <c r="AS129" s="462">
        <v>133.33264660074201</v>
      </c>
      <c r="AT129" s="462">
        <v>-1619.10874407296</v>
      </c>
      <c r="AU129" s="462">
        <v>0</v>
      </c>
      <c r="AV129" s="462">
        <v>-857.193762361469</v>
      </c>
      <c r="AW129" s="462">
        <v>10583.6466013155</v>
      </c>
      <c r="AX129" s="462">
        <v>9726.4528389540392</v>
      </c>
      <c r="AY129" s="462">
        <f t="shared" si="18"/>
        <v>10583.6466013155</v>
      </c>
      <c r="AZ129" s="462">
        <f t="shared" si="19"/>
        <v>0</v>
      </c>
      <c r="BA129" s="462">
        <f t="shared" si="20"/>
        <v>-1619.10874407296</v>
      </c>
    </row>
    <row r="130" spans="1:53" s="448" customFormat="1">
      <c r="A130" s="461">
        <v>0.79166666666666696</v>
      </c>
      <c r="B130" s="462">
        <v>3681.8403544753201</v>
      </c>
      <c r="C130" s="462">
        <v>5660.8481288008397</v>
      </c>
      <c r="D130" s="462">
        <v>78.300187641512593</v>
      </c>
      <c r="E130" s="462">
        <v>479.97466724765098</v>
      </c>
      <c r="F130" s="462">
        <v>262.13518326925703</v>
      </c>
      <c r="G130" s="462">
        <v>764.24867323689</v>
      </c>
      <c r="H130" s="462">
        <v>0</v>
      </c>
      <c r="I130" s="462">
        <v>145.49838351748599</v>
      </c>
      <c r="J130" s="462">
        <v>-2138.8825957903</v>
      </c>
      <c r="K130" s="462">
        <v>0</v>
      </c>
      <c r="L130" s="462">
        <v>-789.12353840697301</v>
      </c>
      <c r="M130" s="462">
        <v>8933.9629823986506</v>
      </c>
      <c r="N130" s="462">
        <v>8144.8394439916801</v>
      </c>
      <c r="O130" s="462">
        <f t="shared" si="12"/>
        <v>8933.9629823986506</v>
      </c>
      <c r="P130" s="462">
        <f t="shared" si="13"/>
        <v>0</v>
      </c>
      <c r="Q130" s="462">
        <f t="shared" si="14"/>
        <v>-2138.8825957903</v>
      </c>
      <c r="S130" s="461">
        <v>0.79166666666666696</v>
      </c>
      <c r="T130" s="462">
        <v>3699.3171513771899</v>
      </c>
      <c r="U130" s="462">
        <v>6169.4366802525001</v>
      </c>
      <c r="V130" s="462">
        <v>954.88556590099404</v>
      </c>
      <c r="W130" s="462">
        <v>563.60423003259802</v>
      </c>
      <c r="X130" s="462">
        <v>363.66098626822901</v>
      </c>
      <c r="Y130" s="462">
        <v>455.14933834234301</v>
      </c>
      <c r="Z130" s="462">
        <v>0</v>
      </c>
      <c r="AA130" s="462">
        <v>129.43647734117499</v>
      </c>
      <c r="AB130" s="462">
        <v>-2108.3361300430101</v>
      </c>
      <c r="AC130" s="462">
        <v>0</v>
      </c>
      <c r="AD130" s="462">
        <v>-820.40555913646301</v>
      </c>
      <c r="AE130" s="462">
        <v>10227.154299472</v>
      </c>
      <c r="AF130" s="462">
        <v>9406.7487403355608</v>
      </c>
      <c r="AG130" s="462">
        <f t="shared" si="15"/>
        <v>10227.154299472</v>
      </c>
      <c r="AH130" s="462">
        <f t="shared" si="16"/>
        <v>0</v>
      </c>
      <c r="AI130" s="462">
        <f t="shared" si="17"/>
        <v>-2108.3361300430101</v>
      </c>
      <c r="AK130" s="461">
        <v>0.79166666666666696</v>
      </c>
      <c r="AL130" s="462">
        <v>3694.3560461187999</v>
      </c>
      <c r="AM130" s="462">
        <v>6173.9278705550796</v>
      </c>
      <c r="AN130" s="462">
        <v>945.81166050270997</v>
      </c>
      <c r="AO130" s="462">
        <v>548.179125717543</v>
      </c>
      <c r="AP130" s="462">
        <v>403.40404736214401</v>
      </c>
      <c r="AQ130" s="462">
        <v>410.84247993486503</v>
      </c>
      <c r="AR130" s="462">
        <v>0</v>
      </c>
      <c r="AS130" s="462">
        <v>139.353616532145</v>
      </c>
      <c r="AT130" s="462">
        <v>-1736.9430077402001</v>
      </c>
      <c r="AU130" s="462">
        <v>0</v>
      </c>
      <c r="AV130" s="462">
        <v>-860.88134000964101</v>
      </c>
      <c r="AW130" s="462">
        <v>10578.931838983101</v>
      </c>
      <c r="AX130" s="462">
        <v>9718.0504989734509</v>
      </c>
      <c r="AY130" s="462">
        <f t="shared" si="18"/>
        <v>10578.931838983101</v>
      </c>
      <c r="AZ130" s="462">
        <f t="shared" si="19"/>
        <v>0</v>
      </c>
      <c r="BA130" s="462">
        <f t="shared" si="20"/>
        <v>-1736.9430077402001</v>
      </c>
    </row>
    <row r="131" spans="1:53" s="448" customFormat="1">
      <c r="A131" s="461">
        <v>0.80208333333333304</v>
      </c>
      <c r="B131" s="462">
        <v>3680.43234198869</v>
      </c>
      <c r="C131" s="462">
        <v>5665.93677023275</v>
      </c>
      <c r="D131" s="462">
        <v>77.657613800181295</v>
      </c>
      <c r="E131" s="462">
        <v>475.074600555926</v>
      </c>
      <c r="F131" s="462">
        <v>262.287403828295</v>
      </c>
      <c r="G131" s="462">
        <v>764.85961816479505</v>
      </c>
      <c r="H131" s="462">
        <v>0</v>
      </c>
      <c r="I131" s="462">
        <v>158.82649257956601</v>
      </c>
      <c r="J131" s="462">
        <v>-2130.1453364117501</v>
      </c>
      <c r="K131" s="462">
        <v>0</v>
      </c>
      <c r="L131" s="462">
        <v>-789.39469353323295</v>
      </c>
      <c r="M131" s="462">
        <v>8954.9295047384494</v>
      </c>
      <c r="N131" s="462">
        <v>8165.5348112052197</v>
      </c>
      <c r="O131" s="462">
        <f t="shared" si="12"/>
        <v>8954.9295047384494</v>
      </c>
      <c r="P131" s="462">
        <f t="shared" si="13"/>
        <v>0</v>
      </c>
      <c r="Q131" s="462">
        <f t="shared" si="14"/>
        <v>-2130.1453364117501</v>
      </c>
      <c r="S131" s="461">
        <v>0.80208333333333304</v>
      </c>
      <c r="T131" s="462">
        <v>3699.0903757947899</v>
      </c>
      <c r="U131" s="462">
        <v>6175.6340574983997</v>
      </c>
      <c r="V131" s="462">
        <v>954.26250532777203</v>
      </c>
      <c r="W131" s="462">
        <v>566.75541881301501</v>
      </c>
      <c r="X131" s="462">
        <v>359.01699585321899</v>
      </c>
      <c r="Y131" s="462">
        <v>454.35965425794501</v>
      </c>
      <c r="Z131" s="462">
        <v>0</v>
      </c>
      <c r="AA131" s="462">
        <v>127.043694516686</v>
      </c>
      <c r="AB131" s="462">
        <v>-2106.0654113119899</v>
      </c>
      <c r="AC131" s="462">
        <v>0</v>
      </c>
      <c r="AD131" s="462">
        <v>-821.04795763630705</v>
      </c>
      <c r="AE131" s="462">
        <v>10230.0972907498</v>
      </c>
      <c r="AF131" s="462">
        <v>9409.0493331135203</v>
      </c>
      <c r="AG131" s="462">
        <f t="shared" si="15"/>
        <v>10230.0972907498</v>
      </c>
      <c r="AH131" s="462">
        <f t="shared" si="16"/>
        <v>0</v>
      </c>
      <c r="AI131" s="462">
        <f t="shared" si="17"/>
        <v>-2106.0654113119899</v>
      </c>
      <c r="AK131" s="461">
        <v>0.80208333333333304</v>
      </c>
      <c r="AL131" s="462">
        <v>3693.9892194143199</v>
      </c>
      <c r="AM131" s="462">
        <v>6166.6597363627698</v>
      </c>
      <c r="AN131" s="462">
        <v>942.71940761702797</v>
      </c>
      <c r="AO131" s="462">
        <v>546.53838362697604</v>
      </c>
      <c r="AP131" s="462">
        <v>408.89336292274999</v>
      </c>
      <c r="AQ131" s="462">
        <v>424.01585213447601</v>
      </c>
      <c r="AR131" s="462">
        <v>0</v>
      </c>
      <c r="AS131" s="462">
        <v>132.18868166116599</v>
      </c>
      <c r="AT131" s="462">
        <v>-1701.8499628479599</v>
      </c>
      <c r="AU131" s="462">
        <v>0</v>
      </c>
      <c r="AV131" s="462">
        <v>-860.15045531325097</v>
      </c>
      <c r="AW131" s="462">
        <v>10613.154680891501</v>
      </c>
      <c r="AX131" s="462">
        <v>9753.0042255782791</v>
      </c>
      <c r="AY131" s="462">
        <f t="shared" si="18"/>
        <v>10613.154680891501</v>
      </c>
      <c r="AZ131" s="462">
        <f t="shared" si="19"/>
        <v>0</v>
      </c>
      <c r="BA131" s="462">
        <f t="shared" si="20"/>
        <v>-1701.8499628479599</v>
      </c>
    </row>
    <row r="132" spans="1:53" s="448" customFormat="1">
      <c r="A132" s="461">
        <v>0.8125</v>
      </c>
      <c r="B132" s="462">
        <v>3679.91852316315</v>
      </c>
      <c r="C132" s="462">
        <v>5647.1338615615296</v>
      </c>
      <c r="D132" s="462">
        <v>76.901253250843297</v>
      </c>
      <c r="E132" s="462">
        <v>474.43438222353501</v>
      </c>
      <c r="F132" s="462">
        <v>256.04635328307899</v>
      </c>
      <c r="G132" s="462">
        <v>762.153079849493</v>
      </c>
      <c r="H132" s="462">
        <v>0</v>
      </c>
      <c r="I132" s="462">
        <v>164.39663191254701</v>
      </c>
      <c r="J132" s="462">
        <v>-2119.4198831587</v>
      </c>
      <c r="K132" s="462">
        <v>0</v>
      </c>
      <c r="L132" s="462">
        <v>-787.50614228194195</v>
      </c>
      <c r="M132" s="462">
        <v>8941.5642020854702</v>
      </c>
      <c r="N132" s="462">
        <v>8154.0580598035303</v>
      </c>
      <c r="O132" s="462">
        <f t="shared" si="12"/>
        <v>8941.5642020854702</v>
      </c>
      <c r="P132" s="462">
        <f t="shared" si="13"/>
        <v>0</v>
      </c>
      <c r="Q132" s="462">
        <f t="shared" si="14"/>
        <v>-2119.4198831587</v>
      </c>
      <c r="S132" s="461">
        <v>0.8125</v>
      </c>
      <c r="T132" s="462">
        <v>3698.4767333797799</v>
      </c>
      <c r="U132" s="462">
        <v>6168.2583043190898</v>
      </c>
      <c r="V132" s="462">
        <v>955.615809314535</v>
      </c>
      <c r="W132" s="462">
        <v>566.41820145907195</v>
      </c>
      <c r="X132" s="462">
        <v>358.27422606842998</v>
      </c>
      <c r="Y132" s="462">
        <v>449.91614403459602</v>
      </c>
      <c r="Z132" s="462">
        <v>0</v>
      </c>
      <c r="AA132" s="462">
        <v>124.277012204019</v>
      </c>
      <c r="AB132" s="462">
        <v>-2108.63967300581</v>
      </c>
      <c r="AC132" s="462">
        <v>0</v>
      </c>
      <c r="AD132" s="462">
        <v>-820.23838395624398</v>
      </c>
      <c r="AE132" s="462">
        <v>10212.596757773699</v>
      </c>
      <c r="AF132" s="462">
        <v>9392.3583738174693</v>
      </c>
      <c r="AG132" s="462">
        <f t="shared" si="15"/>
        <v>10212.596757773699</v>
      </c>
      <c r="AH132" s="462">
        <f t="shared" si="16"/>
        <v>0</v>
      </c>
      <c r="AI132" s="462">
        <f t="shared" si="17"/>
        <v>-2108.63967300581</v>
      </c>
      <c r="AK132" s="461">
        <v>0.8125</v>
      </c>
      <c r="AL132" s="462">
        <v>3695.1296728758798</v>
      </c>
      <c r="AM132" s="462">
        <v>6181.6768170100004</v>
      </c>
      <c r="AN132" s="462">
        <v>923.57024976990397</v>
      </c>
      <c r="AO132" s="462">
        <v>544.52181783065498</v>
      </c>
      <c r="AP132" s="462">
        <v>408.523099912909</v>
      </c>
      <c r="AQ132" s="462">
        <v>422.11733702403899</v>
      </c>
      <c r="AR132" s="462">
        <v>0</v>
      </c>
      <c r="AS132" s="462">
        <v>131.690872252921</v>
      </c>
      <c r="AT132" s="462">
        <v>-1677.5680771760699</v>
      </c>
      <c r="AU132" s="462">
        <v>0</v>
      </c>
      <c r="AV132" s="462">
        <v>-861.23619388009899</v>
      </c>
      <c r="AW132" s="462">
        <v>10629.6617895002</v>
      </c>
      <c r="AX132" s="462">
        <v>9768.4255956201396</v>
      </c>
      <c r="AY132" s="462">
        <f t="shared" si="18"/>
        <v>10629.6617895002</v>
      </c>
      <c r="AZ132" s="462">
        <f t="shared" si="19"/>
        <v>0</v>
      </c>
      <c r="BA132" s="462">
        <f t="shared" si="20"/>
        <v>-1677.5680771760699</v>
      </c>
    </row>
    <row r="133" spans="1:53" s="448" customFormat="1">
      <c r="A133" s="461">
        <v>0.82291666666666696</v>
      </c>
      <c r="B133" s="462">
        <v>3679.2178078105599</v>
      </c>
      <c r="C133" s="462">
        <v>5586.4852972608796</v>
      </c>
      <c r="D133" s="462">
        <v>68.641513456911895</v>
      </c>
      <c r="E133" s="462">
        <v>475.88077304197401</v>
      </c>
      <c r="F133" s="462">
        <v>247.84997056602899</v>
      </c>
      <c r="G133" s="462">
        <v>750.26928441595498</v>
      </c>
      <c r="H133" s="462">
        <v>0</v>
      </c>
      <c r="I133" s="462">
        <v>157.429953524572</v>
      </c>
      <c r="J133" s="462">
        <v>-2146.2404082490202</v>
      </c>
      <c r="K133" s="462">
        <v>0</v>
      </c>
      <c r="L133" s="462">
        <v>-781.34692724790705</v>
      </c>
      <c r="M133" s="462">
        <v>8819.5341918278591</v>
      </c>
      <c r="N133" s="462">
        <v>8038.1872645799604</v>
      </c>
      <c r="O133" s="462">
        <f t="shared" si="12"/>
        <v>8819.5341918278591</v>
      </c>
      <c r="P133" s="462">
        <f t="shared" si="13"/>
        <v>0</v>
      </c>
      <c r="Q133" s="462">
        <f t="shared" si="14"/>
        <v>-2146.2404082490202</v>
      </c>
      <c r="S133" s="461">
        <v>0.82291666666666696</v>
      </c>
      <c r="T133" s="462">
        <v>3698.1899011875898</v>
      </c>
      <c r="U133" s="462">
        <v>6161.0299014598104</v>
      </c>
      <c r="V133" s="462">
        <v>945.88138132089398</v>
      </c>
      <c r="W133" s="462">
        <v>563.94005777229404</v>
      </c>
      <c r="X133" s="462">
        <v>364.928186534872</v>
      </c>
      <c r="Y133" s="462">
        <v>453.98055416286502</v>
      </c>
      <c r="Z133" s="462">
        <v>0</v>
      </c>
      <c r="AA133" s="462">
        <v>126.124061451163</v>
      </c>
      <c r="AB133" s="462">
        <v>-2159.5819674665599</v>
      </c>
      <c r="AC133" s="462">
        <v>0</v>
      </c>
      <c r="AD133" s="462">
        <v>-819.41006383894796</v>
      </c>
      <c r="AE133" s="462">
        <v>10154.492076422899</v>
      </c>
      <c r="AF133" s="462">
        <v>9335.08201258398</v>
      </c>
      <c r="AG133" s="462">
        <f t="shared" si="15"/>
        <v>10154.492076422899</v>
      </c>
      <c r="AH133" s="462">
        <f t="shared" si="16"/>
        <v>0</v>
      </c>
      <c r="AI133" s="462">
        <f t="shared" si="17"/>
        <v>-2159.5819674665599</v>
      </c>
      <c r="AK133" s="461">
        <v>0.82291666666666696</v>
      </c>
      <c r="AL133" s="462">
        <v>3695.94335439318</v>
      </c>
      <c r="AM133" s="462">
        <v>6167.3896417696697</v>
      </c>
      <c r="AN133" s="462">
        <v>892.98246921772704</v>
      </c>
      <c r="AO133" s="462">
        <v>546.25339846465795</v>
      </c>
      <c r="AP133" s="462">
        <v>401.06460769182002</v>
      </c>
      <c r="AQ133" s="462">
        <v>417.36057896485801</v>
      </c>
      <c r="AR133" s="462">
        <v>0</v>
      </c>
      <c r="AS133" s="462">
        <v>126.59064982087899</v>
      </c>
      <c r="AT133" s="462">
        <v>-1692.19840706383</v>
      </c>
      <c r="AU133" s="462">
        <v>0</v>
      </c>
      <c r="AV133" s="462">
        <v>-859.32307145861898</v>
      </c>
      <c r="AW133" s="462">
        <v>10555.386293259</v>
      </c>
      <c r="AX133" s="462">
        <v>9696.0632218003393</v>
      </c>
      <c r="AY133" s="462">
        <f t="shared" si="18"/>
        <v>10555.386293259</v>
      </c>
      <c r="AZ133" s="462">
        <f t="shared" si="19"/>
        <v>0</v>
      </c>
      <c r="BA133" s="462">
        <f t="shared" si="20"/>
        <v>-1692.19840706383</v>
      </c>
    </row>
    <row r="134" spans="1:53" s="448" customFormat="1">
      <c r="A134" s="461">
        <v>0.83333333333333304</v>
      </c>
      <c r="B134" s="462">
        <v>3678.7840944786999</v>
      </c>
      <c r="C134" s="462">
        <v>5675.8364819358703</v>
      </c>
      <c r="D134" s="462">
        <v>76.539805880014598</v>
      </c>
      <c r="E134" s="462">
        <v>469.30313236005901</v>
      </c>
      <c r="F134" s="462">
        <v>237.80744819508399</v>
      </c>
      <c r="G134" s="462">
        <v>715.222247314328</v>
      </c>
      <c r="H134" s="462">
        <v>0</v>
      </c>
      <c r="I134" s="462">
        <v>157.63748230572801</v>
      </c>
      <c r="J134" s="462">
        <v>-2383.0649127459801</v>
      </c>
      <c r="K134" s="462">
        <v>0</v>
      </c>
      <c r="L134" s="462">
        <v>-789.00759980552198</v>
      </c>
      <c r="M134" s="462">
        <v>8628.0657797238</v>
      </c>
      <c r="N134" s="462">
        <v>7839.0581799182801</v>
      </c>
      <c r="O134" s="462">
        <f t="shared" si="12"/>
        <v>8628.0657797238</v>
      </c>
      <c r="P134" s="462">
        <f t="shared" si="13"/>
        <v>0</v>
      </c>
      <c r="Q134" s="462">
        <f t="shared" si="14"/>
        <v>-2383.0649127459801</v>
      </c>
      <c r="S134" s="461">
        <v>0.83333333333333304</v>
      </c>
      <c r="T134" s="462">
        <v>3697.9765113246199</v>
      </c>
      <c r="U134" s="462">
        <v>6172.5778018295196</v>
      </c>
      <c r="V134" s="462">
        <v>953.317871699139</v>
      </c>
      <c r="W134" s="462">
        <v>554.22606637753699</v>
      </c>
      <c r="X134" s="462">
        <v>456.176900906247</v>
      </c>
      <c r="Y134" s="462">
        <v>372.29825850341598</v>
      </c>
      <c r="Z134" s="462">
        <v>0</v>
      </c>
      <c r="AA134" s="462">
        <v>121.99455265054399</v>
      </c>
      <c r="AB134" s="462">
        <v>-2301.3750867264698</v>
      </c>
      <c r="AC134" s="462">
        <v>0</v>
      </c>
      <c r="AD134" s="462">
        <v>-819.68018828035201</v>
      </c>
      <c r="AE134" s="462">
        <v>10027.192876564601</v>
      </c>
      <c r="AF134" s="462">
        <v>9207.5126882841996</v>
      </c>
      <c r="AG134" s="462">
        <f t="shared" si="15"/>
        <v>10027.192876564601</v>
      </c>
      <c r="AH134" s="462">
        <f t="shared" si="16"/>
        <v>0</v>
      </c>
      <c r="AI134" s="462">
        <f t="shared" si="17"/>
        <v>-2301.3750867264698</v>
      </c>
      <c r="AK134" s="461">
        <v>0.83333333333333304</v>
      </c>
      <c r="AL134" s="462">
        <v>3696.8037013343801</v>
      </c>
      <c r="AM134" s="462">
        <v>6092.2990688609998</v>
      </c>
      <c r="AN134" s="462">
        <v>757.09107181123204</v>
      </c>
      <c r="AO134" s="462">
        <v>536.45663596573695</v>
      </c>
      <c r="AP134" s="462">
        <v>311.99454398763402</v>
      </c>
      <c r="AQ134" s="462">
        <v>314.38426828088598</v>
      </c>
      <c r="AR134" s="462">
        <v>0</v>
      </c>
      <c r="AS134" s="462">
        <v>120.10869844646599</v>
      </c>
      <c r="AT134" s="462">
        <v>-1431.0165347337099</v>
      </c>
      <c r="AU134" s="462">
        <v>0</v>
      </c>
      <c r="AV134" s="462">
        <v>-847.23896875733601</v>
      </c>
      <c r="AW134" s="462">
        <v>10398.121453953599</v>
      </c>
      <c r="AX134" s="462">
        <v>9550.8824851962909</v>
      </c>
      <c r="AY134" s="462">
        <f t="shared" si="18"/>
        <v>10398.121453953599</v>
      </c>
      <c r="AZ134" s="462">
        <f t="shared" si="19"/>
        <v>0</v>
      </c>
      <c r="BA134" s="462">
        <f t="shared" si="20"/>
        <v>-1431.0165347337099</v>
      </c>
    </row>
    <row r="135" spans="1:53" s="448" customFormat="1">
      <c r="A135" s="461">
        <v>0.84375</v>
      </c>
      <c r="B135" s="462">
        <v>3679.1043861211201</v>
      </c>
      <c r="C135" s="462">
        <v>5680.3224300550401</v>
      </c>
      <c r="D135" s="462">
        <v>78.460831995519797</v>
      </c>
      <c r="E135" s="462">
        <v>470.19559466880702</v>
      </c>
      <c r="F135" s="462">
        <v>238.69423343339</v>
      </c>
      <c r="G135" s="462">
        <v>773.412795031158</v>
      </c>
      <c r="H135" s="462">
        <v>0</v>
      </c>
      <c r="I135" s="462">
        <v>164.87349638721301</v>
      </c>
      <c r="J135" s="462">
        <v>-2557.8923240907602</v>
      </c>
      <c r="K135" s="462">
        <v>0</v>
      </c>
      <c r="L135" s="462">
        <v>-790.41231500020899</v>
      </c>
      <c r="M135" s="462">
        <v>8527.1714436014809</v>
      </c>
      <c r="N135" s="462">
        <v>7736.7591286012703</v>
      </c>
      <c r="O135" s="462">
        <f t="shared" si="12"/>
        <v>8527.1714436014809</v>
      </c>
      <c r="P135" s="462">
        <f t="shared" si="13"/>
        <v>0</v>
      </c>
      <c r="Q135" s="462">
        <f t="shared" si="14"/>
        <v>-2557.8923240907602</v>
      </c>
      <c r="S135" s="461">
        <v>0.84375</v>
      </c>
      <c r="T135" s="462">
        <v>3697.72965716308</v>
      </c>
      <c r="U135" s="462">
        <v>6162.4083325270403</v>
      </c>
      <c r="V135" s="462">
        <v>957.84675561019299</v>
      </c>
      <c r="W135" s="462">
        <v>551.71547429576594</v>
      </c>
      <c r="X135" s="462">
        <v>468.08893079991498</v>
      </c>
      <c r="Y135" s="462">
        <v>386.59319373149901</v>
      </c>
      <c r="Z135" s="462">
        <v>0</v>
      </c>
      <c r="AA135" s="462">
        <v>130.33542929277399</v>
      </c>
      <c r="AB135" s="462">
        <v>-2414.1500534536099</v>
      </c>
      <c r="AC135" s="462">
        <v>0</v>
      </c>
      <c r="AD135" s="462">
        <v>-819.03976067174199</v>
      </c>
      <c r="AE135" s="462">
        <v>9940.5677199666497</v>
      </c>
      <c r="AF135" s="462">
        <v>9121.52795929491</v>
      </c>
      <c r="AG135" s="462">
        <f t="shared" si="15"/>
        <v>9940.5677199666497</v>
      </c>
      <c r="AH135" s="462">
        <f t="shared" si="16"/>
        <v>0</v>
      </c>
      <c r="AI135" s="462">
        <f t="shared" si="17"/>
        <v>-2414.1500534536099</v>
      </c>
      <c r="AK135" s="461">
        <v>0.84375</v>
      </c>
      <c r="AL135" s="462">
        <v>3698.5843633801501</v>
      </c>
      <c r="AM135" s="462">
        <v>6104.5380722051004</v>
      </c>
      <c r="AN135" s="462">
        <v>368.92745690108399</v>
      </c>
      <c r="AO135" s="462">
        <v>537.81435708062395</v>
      </c>
      <c r="AP135" s="462">
        <v>300.02997404084903</v>
      </c>
      <c r="AQ135" s="462">
        <v>297.29231996641602</v>
      </c>
      <c r="AR135" s="462">
        <v>0</v>
      </c>
      <c r="AS135" s="462">
        <v>126.47300687582</v>
      </c>
      <c r="AT135" s="462">
        <v>-1187.1847233078499</v>
      </c>
      <c r="AU135" s="462">
        <v>0</v>
      </c>
      <c r="AV135" s="462">
        <v>-842.33638708851504</v>
      </c>
      <c r="AW135" s="462">
        <v>10246.4748271422</v>
      </c>
      <c r="AX135" s="462">
        <v>9404.1384400536699</v>
      </c>
      <c r="AY135" s="462">
        <f t="shared" si="18"/>
        <v>10246.4748271422</v>
      </c>
      <c r="AZ135" s="462">
        <f t="shared" si="19"/>
        <v>0</v>
      </c>
      <c r="BA135" s="462">
        <f t="shared" si="20"/>
        <v>-1187.1847233078499</v>
      </c>
    </row>
    <row r="136" spans="1:53" s="448" customFormat="1">
      <c r="A136" s="461">
        <v>0.85416666666666696</v>
      </c>
      <c r="B136" s="462">
        <v>3679.7049573879499</v>
      </c>
      <c r="C136" s="462">
        <v>5648.5560833183199</v>
      </c>
      <c r="D136" s="462">
        <v>78.400589149923306</v>
      </c>
      <c r="E136" s="462">
        <v>466.14712313075597</v>
      </c>
      <c r="F136" s="462">
        <v>237.96601790359401</v>
      </c>
      <c r="G136" s="462">
        <v>773.09090742180604</v>
      </c>
      <c r="H136" s="462">
        <v>0</v>
      </c>
      <c r="I136" s="462">
        <v>175.625152342928</v>
      </c>
      <c r="J136" s="462">
        <v>-2649.8593751120702</v>
      </c>
      <c r="K136" s="462">
        <v>0</v>
      </c>
      <c r="L136" s="462">
        <v>-787.29842867340597</v>
      </c>
      <c r="M136" s="462">
        <v>8409.6314555432109</v>
      </c>
      <c r="N136" s="462">
        <v>7622.3330268698001</v>
      </c>
      <c r="O136" s="462">
        <f t="shared" si="12"/>
        <v>8409.6314555432109</v>
      </c>
      <c r="P136" s="462">
        <f t="shared" si="13"/>
        <v>0</v>
      </c>
      <c r="Q136" s="462">
        <f t="shared" si="14"/>
        <v>-2649.8593751120702</v>
      </c>
      <c r="S136" s="461">
        <v>0.85416666666666696</v>
      </c>
      <c r="T136" s="462">
        <v>3697.9431447320299</v>
      </c>
      <c r="U136" s="462">
        <v>6126.0131972911304</v>
      </c>
      <c r="V136" s="462">
        <v>958.67750031510502</v>
      </c>
      <c r="W136" s="462">
        <v>548.369644129937</v>
      </c>
      <c r="X136" s="462">
        <v>460.96106849895102</v>
      </c>
      <c r="Y136" s="462">
        <v>399.85285205214598</v>
      </c>
      <c r="Z136" s="462">
        <v>0</v>
      </c>
      <c r="AA136" s="462">
        <v>124.442551486155</v>
      </c>
      <c r="AB136" s="462">
        <v>-2482.13766237763</v>
      </c>
      <c r="AC136" s="462">
        <v>0</v>
      </c>
      <c r="AD136" s="462">
        <v>-815.56532101195103</v>
      </c>
      <c r="AE136" s="462">
        <v>9834.1222961278309</v>
      </c>
      <c r="AF136" s="462">
        <v>9018.55697511588</v>
      </c>
      <c r="AG136" s="462">
        <f t="shared" si="15"/>
        <v>9834.1222961278309</v>
      </c>
      <c r="AH136" s="462">
        <f t="shared" si="16"/>
        <v>0</v>
      </c>
      <c r="AI136" s="462">
        <f t="shared" si="17"/>
        <v>-2482.13766237763</v>
      </c>
      <c r="AK136" s="461">
        <v>0.85416666666666696</v>
      </c>
      <c r="AL136" s="462">
        <v>3698.5376979562402</v>
      </c>
      <c r="AM136" s="462">
        <v>6129.8004948976404</v>
      </c>
      <c r="AN136" s="462">
        <v>99.641200907393696</v>
      </c>
      <c r="AO136" s="462">
        <v>538.72191562293801</v>
      </c>
      <c r="AP136" s="462">
        <v>298.85116594585202</v>
      </c>
      <c r="AQ136" s="462">
        <v>340.86997095757499</v>
      </c>
      <c r="AR136" s="462">
        <v>0</v>
      </c>
      <c r="AS136" s="462">
        <v>131.36642884957999</v>
      </c>
      <c r="AT136" s="462">
        <v>-1101.9421905816801</v>
      </c>
      <c r="AU136" s="462">
        <v>0</v>
      </c>
      <c r="AV136" s="462">
        <v>-841.29513762246495</v>
      </c>
      <c r="AW136" s="462">
        <v>10135.846684555499</v>
      </c>
      <c r="AX136" s="462">
        <v>9294.5515469330803</v>
      </c>
      <c r="AY136" s="462">
        <f t="shared" si="18"/>
        <v>10135.846684555499</v>
      </c>
      <c r="AZ136" s="462">
        <f t="shared" si="19"/>
        <v>0</v>
      </c>
      <c r="BA136" s="462">
        <f t="shared" si="20"/>
        <v>-1101.9421905816801</v>
      </c>
    </row>
    <row r="137" spans="1:53" s="448" customFormat="1">
      <c r="A137" s="461">
        <v>0.86458333333333304</v>
      </c>
      <c r="B137" s="462">
        <v>3680.8994692655401</v>
      </c>
      <c r="C137" s="462">
        <v>5576.8229488795596</v>
      </c>
      <c r="D137" s="462">
        <v>77.517052607614204</v>
      </c>
      <c r="E137" s="462">
        <v>460.42465915998901</v>
      </c>
      <c r="F137" s="462">
        <v>228.96520916763001</v>
      </c>
      <c r="G137" s="462">
        <v>402.40037714235598</v>
      </c>
      <c r="H137" s="462">
        <v>0</v>
      </c>
      <c r="I137" s="462">
        <v>176.678598415832</v>
      </c>
      <c r="J137" s="462">
        <v>-2343.5558298126102</v>
      </c>
      <c r="K137" s="462">
        <v>0</v>
      </c>
      <c r="L137" s="462">
        <v>-775.12161757178205</v>
      </c>
      <c r="M137" s="462">
        <v>8260.1524848259105</v>
      </c>
      <c r="N137" s="462">
        <v>7485.0308672541296</v>
      </c>
      <c r="O137" s="462">
        <f t="shared" si="12"/>
        <v>8260.1524848259105</v>
      </c>
      <c r="P137" s="462">
        <f t="shared" si="13"/>
        <v>0</v>
      </c>
      <c r="Q137" s="462">
        <f t="shared" si="14"/>
        <v>-2343.5558298126102</v>
      </c>
      <c r="S137" s="461">
        <v>0.86458333333333304</v>
      </c>
      <c r="T137" s="462">
        <v>3695.7953881373101</v>
      </c>
      <c r="U137" s="462">
        <v>6119.3500748911702</v>
      </c>
      <c r="V137" s="462">
        <v>959.24025929568904</v>
      </c>
      <c r="W137" s="462">
        <v>550.75988375858003</v>
      </c>
      <c r="X137" s="462">
        <v>450.24934353919599</v>
      </c>
      <c r="Y137" s="462">
        <v>339.698170882846</v>
      </c>
      <c r="Z137" s="462">
        <v>0</v>
      </c>
      <c r="AA137" s="462">
        <v>123.061086671441</v>
      </c>
      <c r="AB137" s="462">
        <v>-2561.1581162809098</v>
      </c>
      <c r="AC137" s="462">
        <v>0</v>
      </c>
      <c r="AD137" s="462">
        <v>-814.08321574727097</v>
      </c>
      <c r="AE137" s="462">
        <v>9676.9960908953199</v>
      </c>
      <c r="AF137" s="462">
        <v>8862.9128751480494</v>
      </c>
      <c r="AG137" s="462">
        <f t="shared" si="15"/>
        <v>9676.9960908953199</v>
      </c>
      <c r="AH137" s="462">
        <f t="shared" si="16"/>
        <v>0</v>
      </c>
      <c r="AI137" s="462">
        <f t="shared" si="17"/>
        <v>-2561.1581162809098</v>
      </c>
      <c r="AK137" s="461">
        <v>0.86458333333333304</v>
      </c>
      <c r="AL137" s="462">
        <v>3698.7444195968001</v>
      </c>
      <c r="AM137" s="462">
        <v>6068.3743807283099</v>
      </c>
      <c r="AN137" s="462">
        <v>94.052405117225703</v>
      </c>
      <c r="AO137" s="462">
        <v>535.57362212354701</v>
      </c>
      <c r="AP137" s="462">
        <v>291.94309876977701</v>
      </c>
      <c r="AQ137" s="462">
        <v>340.35103341735203</v>
      </c>
      <c r="AR137" s="462">
        <v>0</v>
      </c>
      <c r="AS137" s="462">
        <v>133.398314013911</v>
      </c>
      <c r="AT137" s="462">
        <v>-1195.16941033894</v>
      </c>
      <c r="AU137" s="462">
        <v>0</v>
      </c>
      <c r="AV137" s="462">
        <v>-835.02678126786702</v>
      </c>
      <c r="AW137" s="462">
        <v>9967.2678634279891</v>
      </c>
      <c r="AX137" s="462">
        <v>9132.2410821601206</v>
      </c>
      <c r="AY137" s="462">
        <f t="shared" si="18"/>
        <v>9967.2678634279891</v>
      </c>
      <c r="AZ137" s="462">
        <f t="shared" si="19"/>
        <v>0</v>
      </c>
      <c r="BA137" s="462">
        <f t="shared" si="20"/>
        <v>-1195.16941033894</v>
      </c>
    </row>
    <row r="138" spans="1:53" s="448" customFormat="1">
      <c r="A138" s="461">
        <v>0.875</v>
      </c>
      <c r="B138" s="462">
        <v>3681.3532211894699</v>
      </c>
      <c r="C138" s="462">
        <v>5727.7814524687401</v>
      </c>
      <c r="D138" s="462">
        <v>79.879845972931804</v>
      </c>
      <c r="E138" s="462">
        <v>459.28417074967399</v>
      </c>
      <c r="F138" s="462">
        <v>150.593939138689</v>
      </c>
      <c r="G138" s="462">
        <v>0</v>
      </c>
      <c r="H138" s="462">
        <v>0</v>
      </c>
      <c r="I138" s="462">
        <v>176.21875960642299</v>
      </c>
      <c r="J138" s="462">
        <v>-2146.3889451284199</v>
      </c>
      <c r="K138" s="462">
        <v>0</v>
      </c>
      <c r="L138" s="462">
        <v>-783.42055955502701</v>
      </c>
      <c r="M138" s="462">
        <v>8128.7224439975098</v>
      </c>
      <c r="N138" s="462">
        <v>7345.3018844424796</v>
      </c>
      <c r="O138" s="462">
        <f t="shared" si="12"/>
        <v>8128.7224439975098</v>
      </c>
      <c r="P138" s="462">
        <f t="shared" si="13"/>
        <v>0</v>
      </c>
      <c r="Q138" s="462">
        <f t="shared" si="14"/>
        <v>-2146.3889451284199</v>
      </c>
      <c r="S138" s="461">
        <v>0.875</v>
      </c>
      <c r="T138" s="462">
        <v>3694.1745273306101</v>
      </c>
      <c r="U138" s="462">
        <v>6144.1810979404199</v>
      </c>
      <c r="V138" s="462">
        <v>954.61758017666602</v>
      </c>
      <c r="W138" s="462">
        <v>542.98802393731205</v>
      </c>
      <c r="X138" s="462">
        <v>308.03551618801902</v>
      </c>
      <c r="Y138" s="462">
        <v>224.57965870864999</v>
      </c>
      <c r="Z138" s="462">
        <v>0</v>
      </c>
      <c r="AA138" s="462">
        <v>123.18873763821399</v>
      </c>
      <c r="AB138" s="462">
        <v>-2424.2191366257498</v>
      </c>
      <c r="AC138" s="462">
        <v>0</v>
      </c>
      <c r="AD138" s="462">
        <v>-813.18867976307195</v>
      </c>
      <c r="AE138" s="462">
        <v>9567.5460052941507</v>
      </c>
      <c r="AF138" s="462">
        <v>8754.3573255310694</v>
      </c>
      <c r="AG138" s="462">
        <f t="shared" si="15"/>
        <v>9567.5460052941507</v>
      </c>
      <c r="AH138" s="462">
        <f t="shared" si="16"/>
        <v>0</v>
      </c>
      <c r="AI138" s="462">
        <f t="shared" si="17"/>
        <v>-2424.2191366257498</v>
      </c>
      <c r="AK138" s="461">
        <v>0.875</v>
      </c>
      <c r="AL138" s="462">
        <v>3698.9645253889498</v>
      </c>
      <c r="AM138" s="462">
        <v>6056.3479556264901</v>
      </c>
      <c r="AN138" s="462">
        <v>76.395826117202304</v>
      </c>
      <c r="AO138" s="462">
        <v>514.44375715236401</v>
      </c>
      <c r="AP138" s="462">
        <v>199.897229637999</v>
      </c>
      <c r="AQ138" s="462">
        <v>34.933062623994097</v>
      </c>
      <c r="AR138" s="462">
        <v>0</v>
      </c>
      <c r="AS138" s="462">
        <v>135.960331079421</v>
      </c>
      <c r="AT138" s="462">
        <v>-837.31011737881602</v>
      </c>
      <c r="AU138" s="462">
        <v>0</v>
      </c>
      <c r="AV138" s="462">
        <v>-827.67158033939097</v>
      </c>
      <c r="AW138" s="462">
        <v>9879.6325702476006</v>
      </c>
      <c r="AX138" s="462">
        <v>9051.9609899082097</v>
      </c>
      <c r="AY138" s="462">
        <f t="shared" si="18"/>
        <v>9879.6325702476006</v>
      </c>
      <c r="AZ138" s="462">
        <f t="shared" si="19"/>
        <v>0</v>
      </c>
      <c r="BA138" s="462">
        <f t="shared" si="20"/>
        <v>-837.31011737881602</v>
      </c>
    </row>
    <row r="139" spans="1:53" s="448" customFormat="1">
      <c r="A139" s="461">
        <v>0.88541666666666696</v>
      </c>
      <c r="B139" s="462">
        <v>3682.2407353198801</v>
      </c>
      <c r="C139" s="462">
        <v>5639.5514529384</v>
      </c>
      <c r="D139" s="462">
        <v>78.347042223486795</v>
      </c>
      <c r="E139" s="462">
        <v>454.25291620475701</v>
      </c>
      <c r="F139" s="462">
        <v>142.18422924741401</v>
      </c>
      <c r="G139" s="462">
        <v>0</v>
      </c>
      <c r="H139" s="462">
        <v>0</v>
      </c>
      <c r="I139" s="462">
        <v>186.71586414202301</v>
      </c>
      <c r="J139" s="462">
        <v>-2155.5313748644198</v>
      </c>
      <c r="K139" s="462">
        <v>0</v>
      </c>
      <c r="L139" s="462">
        <v>-774.80914170726601</v>
      </c>
      <c r="M139" s="462">
        <v>8027.7608652115396</v>
      </c>
      <c r="N139" s="462">
        <v>7252.9517235042704</v>
      </c>
      <c r="O139" s="462">
        <f t="shared" si="12"/>
        <v>8027.7608652115396</v>
      </c>
      <c r="P139" s="462">
        <f t="shared" si="13"/>
        <v>0</v>
      </c>
      <c r="Q139" s="462">
        <f t="shared" si="14"/>
        <v>-2155.5313748644198</v>
      </c>
      <c r="S139" s="461">
        <v>0.88541666666666696</v>
      </c>
      <c r="T139" s="462">
        <v>3696.5957792510899</v>
      </c>
      <c r="U139" s="462">
        <v>6144.5038903118502</v>
      </c>
      <c r="V139" s="462">
        <v>957.10981429140099</v>
      </c>
      <c r="W139" s="462">
        <v>541.01379459505904</v>
      </c>
      <c r="X139" s="462">
        <v>292.95490553988299</v>
      </c>
      <c r="Y139" s="462">
        <v>133.03021715211401</v>
      </c>
      <c r="Z139" s="462">
        <v>0</v>
      </c>
      <c r="AA139" s="462">
        <v>119.40798126350801</v>
      </c>
      <c r="AB139" s="462">
        <v>-2431.2182497413701</v>
      </c>
      <c r="AC139" s="462">
        <v>0</v>
      </c>
      <c r="AD139" s="462">
        <v>-811.921473013894</v>
      </c>
      <c r="AE139" s="462">
        <v>9453.3981326635294</v>
      </c>
      <c r="AF139" s="462">
        <v>8641.4766596496393</v>
      </c>
      <c r="AG139" s="462">
        <f t="shared" si="15"/>
        <v>9453.3981326635294</v>
      </c>
      <c r="AH139" s="462">
        <f t="shared" si="16"/>
        <v>0</v>
      </c>
      <c r="AI139" s="462">
        <f t="shared" si="17"/>
        <v>-2431.2182497413701</v>
      </c>
      <c r="AK139" s="461">
        <v>0.88541666666666696</v>
      </c>
      <c r="AL139" s="462">
        <v>3699.2112692248802</v>
      </c>
      <c r="AM139" s="462">
        <v>6014.2177749680404</v>
      </c>
      <c r="AN139" s="462">
        <v>74.454807220018196</v>
      </c>
      <c r="AO139" s="462">
        <v>511.98181712446899</v>
      </c>
      <c r="AP139" s="462">
        <v>194.156731876008</v>
      </c>
      <c r="AQ139" s="462">
        <v>0</v>
      </c>
      <c r="AR139" s="462">
        <v>0</v>
      </c>
      <c r="AS139" s="462">
        <v>138.74764491515401</v>
      </c>
      <c r="AT139" s="462">
        <v>-914.11275507127198</v>
      </c>
      <c r="AU139" s="462">
        <v>0</v>
      </c>
      <c r="AV139" s="462">
        <v>-822.94144932890401</v>
      </c>
      <c r="AW139" s="462">
        <v>9718.6572902572898</v>
      </c>
      <c r="AX139" s="462">
        <v>8895.7158409283893</v>
      </c>
      <c r="AY139" s="462">
        <f t="shared" si="18"/>
        <v>9718.6572902572898</v>
      </c>
      <c r="AZ139" s="462">
        <f t="shared" si="19"/>
        <v>0</v>
      </c>
      <c r="BA139" s="462">
        <f t="shared" si="20"/>
        <v>-914.11275507127198</v>
      </c>
    </row>
    <row r="140" spans="1:53" s="448" customFormat="1">
      <c r="A140" s="461">
        <v>0.89583333333333304</v>
      </c>
      <c r="B140" s="462">
        <v>3682.8946939576199</v>
      </c>
      <c r="C140" s="462">
        <v>5594.1565090737004</v>
      </c>
      <c r="D140" s="462">
        <v>78.353735078620304</v>
      </c>
      <c r="E140" s="462">
        <v>447.40439653932401</v>
      </c>
      <c r="F140" s="462">
        <v>142.17881575061</v>
      </c>
      <c r="G140" s="462">
        <v>0</v>
      </c>
      <c r="H140" s="462">
        <v>0</v>
      </c>
      <c r="I140" s="462">
        <v>190.21282234897299</v>
      </c>
      <c r="J140" s="462">
        <v>-2300.6497153233199</v>
      </c>
      <c r="K140" s="462">
        <v>0</v>
      </c>
      <c r="L140" s="462">
        <v>-770.16198615253199</v>
      </c>
      <c r="M140" s="462">
        <v>7834.5512574255299</v>
      </c>
      <c r="N140" s="462">
        <v>7064.3892712730003</v>
      </c>
      <c r="O140" s="462">
        <f t="shared" si="12"/>
        <v>7834.5512574255299</v>
      </c>
      <c r="P140" s="462">
        <f t="shared" si="13"/>
        <v>0</v>
      </c>
      <c r="Q140" s="462">
        <f t="shared" si="14"/>
        <v>-2300.6497153233199</v>
      </c>
      <c r="S140" s="461">
        <v>0.89583333333333304</v>
      </c>
      <c r="T140" s="462">
        <v>3696.46237801807</v>
      </c>
      <c r="U140" s="462">
        <v>6092.4337658653603</v>
      </c>
      <c r="V140" s="462">
        <v>958.63730470544704</v>
      </c>
      <c r="W140" s="462">
        <v>529.27935564916197</v>
      </c>
      <c r="X140" s="462">
        <v>292.790994671882</v>
      </c>
      <c r="Y140" s="462">
        <v>133.069640698554</v>
      </c>
      <c r="Z140" s="462">
        <v>0</v>
      </c>
      <c r="AA140" s="462">
        <v>112.074859368967</v>
      </c>
      <c r="AB140" s="462">
        <v>-2562.05628029945</v>
      </c>
      <c r="AC140" s="462">
        <v>0</v>
      </c>
      <c r="AD140" s="462">
        <v>-806.41395470732505</v>
      </c>
      <c r="AE140" s="462">
        <v>9252.6920186779898</v>
      </c>
      <c r="AF140" s="462">
        <v>8446.2780639706598</v>
      </c>
      <c r="AG140" s="462">
        <f t="shared" si="15"/>
        <v>9252.6920186779898</v>
      </c>
      <c r="AH140" s="462">
        <f t="shared" si="16"/>
        <v>0</v>
      </c>
      <c r="AI140" s="462">
        <f t="shared" si="17"/>
        <v>-2562.05628029945</v>
      </c>
      <c r="AK140" s="461">
        <v>0.89583333333333304</v>
      </c>
      <c r="AL140" s="462">
        <v>3699.4446777564999</v>
      </c>
      <c r="AM140" s="462">
        <v>5977.3178305117699</v>
      </c>
      <c r="AN140" s="462">
        <v>74.394569111037995</v>
      </c>
      <c r="AO140" s="462">
        <v>505.53718591856602</v>
      </c>
      <c r="AP140" s="462">
        <v>194.14590915648299</v>
      </c>
      <c r="AQ140" s="462">
        <v>0</v>
      </c>
      <c r="AR140" s="462">
        <v>0</v>
      </c>
      <c r="AS140" s="462">
        <v>135.03129816263001</v>
      </c>
      <c r="AT140" s="462">
        <v>-1044.7955128409501</v>
      </c>
      <c r="AU140" s="462">
        <v>0</v>
      </c>
      <c r="AV140" s="462">
        <v>-818.96596265481105</v>
      </c>
      <c r="AW140" s="462">
        <v>9541.07595777604</v>
      </c>
      <c r="AX140" s="462">
        <v>8722.1099951212309</v>
      </c>
      <c r="AY140" s="462">
        <f t="shared" si="18"/>
        <v>9541.07595777604</v>
      </c>
      <c r="AZ140" s="462">
        <f t="shared" si="19"/>
        <v>0</v>
      </c>
      <c r="BA140" s="462">
        <f t="shared" si="20"/>
        <v>-1044.7955128409501</v>
      </c>
    </row>
    <row r="141" spans="1:53" s="448" customFormat="1">
      <c r="A141" s="461">
        <v>0.90625</v>
      </c>
      <c r="B141" s="462">
        <v>3684.1425280399699</v>
      </c>
      <c r="C141" s="462">
        <v>5550.8942777557804</v>
      </c>
      <c r="D141" s="462">
        <v>78.434057510959406</v>
      </c>
      <c r="E141" s="462">
        <v>439.86065735033401</v>
      </c>
      <c r="F141" s="462">
        <v>141.17000245184099</v>
      </c>
      <c r="G141" s="462">
        <v>0</v>
      </c>
      <c r="H141" s="462">
        <v>0</v>
      </c>
      <c r="I141" s="462">
        <v>194.32707992897701</v>
      </c>
      <c r="J141" s="462">
        <v>-2396.3757456091498</v>
      </c>
      <c r="K141" s="462">
        <v>0</v>
      </c>
      <c r="L141" s="462">
        <v>-765.71044368848902</v>
      </c>
      <c r="M141" s="462">
        <v>7692.4528574287197</v>
      </c>
      <c r="N141" s="462">
        <v>6926.7424137402304</v>
      </c>
      <c r="O141" s="462">
        <f t="shared" si="12"/>
        <v>7692.4528574287197</v>
      </c>
      <c r="P141" s="462">
        <f t="shared" si="13"/>
        <v>0</v>
      </c>
      <c r="Q141" s="462">
        <f t="shared" si="14"/>
        <v>-2396.3757456091498</v>
      </c>
      <c r="S141" s="461">
        <v>0.90625</v>
      </c>
      <c r="T141" s="462">
        <v>3697.90313413273</v>
      </c>
      <c r="U141" s="462">
        <v>6039.3509607562401</v>
      </c>
      <c r="V141" s="462">
        <v>955.32772987445401</v>
      </c>
      <c r="W141" s="462">
        <v>515.78050622150204</v>
      </c>
      <c r="X141" s="462">
        <v>292.00786275090002</v>
      </c>
      <c r="Y141" s="462">
        <v>133.069641701162</v>
      </c>
      <c r="Z141" s="462">
        <v>0</v>
      </c>
      <c r="AA141" s="462">
        <v>106.84735680823501</v>
      </c>
      <c r="AB141" s="462">
        <v>-2590.0978191476102</v>
      </c>
      <c r="AC141" s="462">
        <v>0</v>
      </c>
      <c r="AD141" s="462">
        <v>-800.75222578509795</v>
      </c>
      <c r="AE141" s="462">
        <v>9150.1893730976008</v>
      </c>
      <c r="AF141" s="462">
        <v>8349.4371473124993</v>
      </c>
      <c r="AG141" s="462">
        <f t="shared" si="15"/>
        <v>9150.1893730976008</v>
      </c>
      <c r="AH141" s="462">
        <f t="shared" si="16"/>
        <v>0</v>
      </c>
      <c r="AI141" s="462">
        <f t="shared" si="17"/>
        <v>-2590.0978191476102</v>
      </c>
      <c r="AK141" s="461">
        <v>0.90625</v>
      </c>
      <c r="AL141" s="462">
        <v>3700.1115732317598</v>
      </c>
      <c r="AM141" s="462">
        <v>5948.7756432467804</v>
      </c>
      <c r="AN141" s="462">
        <v>74.367795823816195</v>
      </c>
      <c r="AO141" s="462">
        <v>500.52567820475298</v>
      </c>
      <c r="AP141" s="462">
        <v>194.04545944619201</v>
      </c>
      <c r="AQ141" s="462">
        <v>0</v>
      </c>
      <c r="AR141" s="462">
        <v>0</v>
      </c>
      <c r="AS141" s="462">
        <v>130.861450100816</v>
      </c>
      <c r="AT141" s="462">
        <v>-1171.4962701085899</v>
      </c>
      <c r="AU141" s="462">
        <v>0</v>
      </c>
      <c r="AV141" s="462">
        <v>-815.90043100277398</v>
      </c>
      <c r="AW141" s="462">
        <v>9377.19132994553</v>
      </c>
      <c r="AX141" s="462">
        <v>8561.2908989427597</v>
      </c>
      <c r="AY141" s="462">
        <f t="shared" si="18"/>
        <v>9377.19132994553</v>
      </c>
      <c r="AZ141" s="462">
        <f t="shared" si="19"/>
        <v>0</v>
      </c>
      <c r="BA141" s="462">
        <f t="shared" si="20"/>
        <v>-1171.4962701085899</v>
      </c>
    </row>
    <row r="142" spans="1:53" s="448" customFormat="1">
      <c r="A142" s="461">
        <v>0.91666666666666696</v>
      </c>
      <c r="B142" s="462">
        <v>3682.6010715633602</v>
      </c>
      <c r="C142" s="462">
        <v>5381.1668071775703</v>
      </c>
      <c r="D142" s="462">
        <v>78.353735078620304</v>
      </c>
      <c r="E142" s="462">
        <v>401.05166544536098</v>
      </c>
      <c r="F142" s="462">
        <v>139.67794796911201</v>
      </c>
      <c r="G142" s="462">
        <v>0</v>
      </c>
      <c r="H142" s="462">
        <v>0</v>
      </c>
      <c r="I142" s="462">
        <v>199.68973403247401</v>
      </c>
      <c r="J142" s="462">
        <v>-2263.10426467044</v>
      </c>
      <c r="K142" s="462">
        <v>0</v>
      </c>
      <c r="L142" s="462">
        <v>-747.22743041368801</v>
      </c>
      <c r="M142" s="462">
        <v>7619.4366965960699</v>
      </c>
      <c r="N142" s="462">
        <v>6872.2092661823799</v>
      </c>
      <c r="O142" s="462">
        <f t="shared" si="12"/>
        <v>7619.4366965960699</v>
      </c>
      <c r="P142" s="462">
        <f t="shared" si="13"/>
        <v>0</v>
      </c>
      <c r="Q142" s="462">
        <f t="shared" si="14"/>
        <v>-2263.10426467044</v>
      </c>
      <c r="S142" s="461">
        <v>0.91666666666666696</v>
      </c>
      <c r="T142" s="462">
        <v>3697.0960338749001</v>
      </c>
      <c r="U142" s="462">
        <v>6011.90041657238</v>
      </c>
      <c r="V142" s="462">
        <v>763.16479141574496</v>
      </c>
      <c r="W142" s="462">
        <v>459.79127761552098</v>
      </c>
      <c r="X142" s="462">
        <v>277.812328642095</v>
      </c>
      <c r="Y142" s="462">
        <v>59.780149707907903</v>
      </c>
      <c r="Z142" s="462">
        <v>0</v>
      </c>
      <c r="AA142" s="462">
        <v>102.95562006002</v>
      </c>
      <c r="AB142" s="462">
        <v>-2341.88752630308</v>
      </c>
      <c r="AC142" s="462">
        <v>0</v>
      </c>
      <c r="AD142" s="462">
        <v>-791.31604472341496</v>
      </c>
      <c r="AE142" s="462">
        <v>9030.6130915854901</v>
      </c>
      <c r="AF142" s="462">
        <v>8239.2970468620697</v>
      </c>
      <c r="AG142" s="462">
        <f t="shared" si="15"/>
        <v>9030.6130915854901</v>
      </c>
      <c r="AH142" s="462">
        <f t="shared" si="16"/>
        <v>0</v>
      </c>
      <c r="AI142" s="462">
        <f t="shared" si="17"/>
        <v>-2341.88752630308</v>
      </c>
      <c r="AK142" s="461">
        <v>0.91666666666666696</v>
      </c>
      <c r="AL142" s="462">
        <v>3698.3709333813699</v>
      </c>
      <c r="AM142" s="462">
        <v>6020.5725458183297</v>
      </c>
      <c r="AN142" s="462">
        <v>74.387875023260193</v>
      </c>
      <c r="AO142" s="462">
        <v>457.10452114140901</v>
      </c>
      <c r="AP142" s="462">
        <v>193.96892034399801</v>
      </c>
      <c r="AQ142" s="462">
        <v>30.0736266176052</v>
      </c>
      <c r="AR142" s="462">
        <v>0</v>
      </c>
      <c r="AS142" s="462">
        <v>132.36786834933699</v>
      </c>
      <c r="AT142" s="462">
        <v>-1269.7061162346199</v>
      </c>
      <c r="AU142" s="462">
        <v>0</v>
      </c>
      <c r="AV142" s="462">
        <v>-820.86403533469604</v>
      </c>
      <c r="AW142" s="462">
        <v>9337.1401744406903</v>
      </c>
      <c r="AX142" s="462">
        <v>8516.2761391059903</v>
      </c>
      <c r="AY142" s="462">
        <f t="shared" si="18"/>
        <v>9337.1401744406903</v>
      </c>
      <c r="AZ142" s="462">
        <f t="shared" si="19"/>
        <v>0</v>
      </c>
      <c r="BA142" s="462">
        <f t="shared" si="20"/>
        <v>-1269.7061162346199</v>
      </c>
    </row>
    <row r="143" spans="1:53" s="448" customFormat="1">
      <c r="A143" s="461">
        <v>0.92708333333333304</v>
      </c>
      <c r="B143" s="462">
        <v>3683.5552995429898</v>
      </c>
      <c r="C143" s="462">
        <v>5317.8962805629299</v>
      </c>
      <c r="D143" s="462">
        <v>78.340348857682201</v>
      </c>
      <c r="E143" s="462">
        <v>401.318705747264</v>
      </c>
      <c r="F143" s="462">
        <v>139.675624086732</v>
      </c>
      <c r="G143" s="462">
        <v>0</v>
      </c>
      <c r="H143" s="462">
        <v>0</v>
      </c>
      <c r="I143" s="462">
        <v>198.48602152443701</v>
      </c>
      <c r="J143" s="462">
        <v>-2239.59886717475</v>
      </c>
      <c r="K143" s="462">
        <v>0</v>
      </c>
      <c r="L143" s="462">
        <v>-741.26125794455004</v>
      </c>
      <c r="M143" s="462">
        <v>7579.6734131472804</v>
      </c>
      <c r="N143" s="462">
        <v>6838.41215520273</v>
      </c>
      <c r="O143" s="462">
        <f t="shared" si="12"/>
        <v>7579.6734131472804</v>
      </c>
      <c r="P143" s="462">
        <f t="shared" si="13"/>
        <v>0</v>
      </c>
      <c r="Q143" s="462">
        <f t="shared" si="14"/>
        <v>-2239.59886717475</v>
      </c>
      <c r="S143" s="461">
        <v>0.92708333333333304</v>
      </c>
      <c r="T143" s="462">
        <v>3698.5767843045401</v>
      </c>
      <c r="U143" s="462">
        <v>6068.5241909866199</v>
      </c>
      <c r="V143" s="462">
        <v>403.88852402359402</v>
      </c>
      <c r="W143" s="462">
        <v>472.28409531355601</v>
      </c>
      <c r="X143" s="462">
        <v>276.44835352673101</v>
      </c>
      <c r="Y143" s="462">
        <v>59.109938891042901</v>
      </c>
      <c r="Z143" s="462">
        <v>0</v>
      </c>
      <c r="AA143" s="462">
        <v>99.039179423560995</v>
      </c>
      <c r="AB143" s="462">
        <v>-2134.0816172875202</v>
      </c>
      <c r="AC143" s="462">
        <v>0</v>
      </c>
      <c r="AD143" s="462">
        <v>-791.99009769294605</v>
      </c>
      <c r="AE143" s="462">
        <v>8943.7894491821207</v>
      </c>
      <c r="AF143" s="462">
        <v>8151.7993514891796</v>
      </c>
      <c r="AG143" s="462">
        <f t="shared" si="15"/>
        <v>8943.7894491821207</v>
      </c>
      <c r="AH143" s="462">
        <f t="shared" si="16"/>
        <v>0</v>
      </c>
      <c r="AI143" s="462">
        <f t="shared" si="17"/>
        <v>-2134.0816172875202</v>
      </c>
      <c r="AK143" s="461">
        <v>0.92708333333333304</v>
      </c>
      <c r="AL143" s="462">
        <v>3698.8244477051298</v>
      </c>
      <c r="AM143" s="462">
        <v>6028.3287232708699</v>
      </c>
      <c r="AN143" s="462">
        <v>74.4615002864996</v>
      </c>
      <c r="AO143" s="462">
        <v>454.569211618596</v>
      </c>
      <c r="AP143" s="462">
        <v>193.30687641856801</v>
      </c>
      <c r="AQ143" s="462">
        <v>44.374989710275699</v>
      </c>
      <c r="AR143" s="462">
        <v>0</v>
      </c>
      <c r="AS143" s="462">
        <v>139.49979636487001</v>
      </c>
      <c r="AT143" s="462">
        <v>-1353.6656456928999</v>
      </c>
      <c r="AU143" s="462">
        <v>0</v>
      </c>
      <c r="AV143" s="462">
        <v>-821.77815614696397</v>
      </c>
      <c r="AW143" s="462">
        <v>9279.6998996819202</v>
      </c>
      <c r="AX143" s="462">
        <v>8457.9217435349492</v>
      </c>
      <c r="AY143" s="462">
        <f t="shared" si="18"/>
        <v>9279.6998996819202</v>
      </c>
      <c r="AZ143" s="462">
        <f t="shared" si="19"/>
        <v>0</v>
      </c>
      <c r="BA143" s="462">
        <f t="shared" si="20"/>
        <v>-1353.6656456928999</v>
      </c>
    </row>
    <row r="144" spans="1:53" s="448" customFormat="1">
      <c r="A144" s="461">
        <v>0.9375</v>
      </c>
      <c r="B144" s="462">
        <v>3682.90134090524</v>
      </c>
      <c r="C144" s="462">
        <v>5284.6547108272098</v>
      </c>
      <c r="D144" s="462">
        <v>78.347041712815695</v>
      </c>
      <c r="E144" s="462">
        <v>396.58972270594001</v>
      </c>
      <c r="F144" s="462">
        <v>139.71946469696999</v>
      </c>
      <c r="G144" s="462">
        <v>0</v>
      </c>
      <c r="H144" s="462">
        <v>0</v>
      </c>
      <c r="I144" s="462">
        <v>197.150359604242</v>
      </c>
      <c r="J144" s="462">
        <v>-2302.0758868380099</v>
      </c>
      <c r="K144" s="462">
        <v>0</v>
      </c>
      <c r="L144" s="462">
        <v>-737.76637452931595</v>
      </c>
      <c r="M144" s="462">
        <v>7477.2867536144004</v>
      </c>
      <c r="N144" s="462">
        <v>6739.5203790850901</v>
      </c>
      <c r="O144" s="462">
        <f t="shared" si="12"/>
        <v>7477.2867536144004</v>
      </c>
      <c r="P144" s="462">
        <f t="shared" si="13"/>
        <v>0</v>
      </c>
      <c r="Q144" s="462">
        <f t="shared" si="14"/>
        <v>-2302.0758868380099</v>
      </c>
      <c r="S144" s="461">
        <v>0.9375</v>
      </c>
      <c r="T144" s="462">
        <v>3699.5439432439198</v>
      </c>
      <c r="U144" s="462">
        <v>6033.6873264067399</v>
      </c>
      <c r="V144" s="462">
        <v>98.221968247401605</v>
      </c>
      <c r="W144" s="462">
        <v>471.27842194456201</v>
      </c>
      <c r="X144" s="462">
        <v>276.59291408343802</v>
      </c>
      <c r="Y144" s="462">
        <v>39.470142393026897</v>
      </c>
      <c r="Z144" s="462">
        <v>0</v>
      </c>
      <c r="AA144" s="462">
        <v>99.732467995359102</v>
      </c>
      <c r="AB144" s="462">
        <v>-1908.5805354803699</v>
      </c>
      <c r="AC144" s="462">
        <v>0</v>
      </c>
      <c r="AD144" s="462">
        <v>-784.06357202658501</v>
      </c>
      <c r="AE144" s="462">
        <v>8809.9466488340804</v>
      </c>
      <c r="AF144" s="462">
        <v>8025.8830768074904</v>
      </c>
      <c r="AG144" s="462">
        <f t="shared" si="15"/>
        <v>8809.9466488340804</v>
      </c>
      <c r="AH144" s="462">
        <f t="shared" si="16"/>
        <v>0</v>
      </c>
      <c r="AI144" s="462">
        <f t="shared" si="17"/>
        <v>-1908.5805354803699</v>
      </c>
      <c r="AK144" s="461">
        <v>0.9375</v>
      </c>
      <c r="AL144" s="462">
        <v>3698.30422429494</v>
      </c>
      <c r="AM144" s="462">
        <v>6008.5545950530905</v>
      </c>
      <c r="AN144" s="462">
        <v>74.320943847798603</v>
      </c>
      <c r="AO144" s="462">
        <v>454.74912551720303</v>
      </c>
      <c r="AP144" s="462">
        <v>193.18816412762999</v>
      </c>
      <c r="AQ144" s="462">
        <v>44.325385165476902</v>
      </c>
      <c r="AR144" s="462">
        <v>0</v>
      </c>
      <c r="AS144" s="462">
        <v>142.68879600562801</v>
      </c>
      <c r="AT144" s="462">
        <v>-1402.95038755732</v>
      </c>
      <c r="AU144" s="462">
        <v>0</v>
      </c>
      <c r="AV144" s="462">
        <v>-819.86747025936302</v>
      </c>
      <c r="AW144" s="462">
        <v>9213.1808464544392</v>
      </c>
      <c r="AX144" s="462">
        <v>8393.3133761950794</v>
      </c>
      <c r="AY144" s="462">
        <f t="shared" si="18"/>
        <v>9213.1808464544392</v>
      </c>
      <c r="AZ144" s="462">
        <f t="shared" si="19"/>
        <v>0</v>
      </c>
      <c r="BA144" s="462">
        <f t="shared" si="20"/>
        <v>-1402.95038755732</v>
      </c>
    </row>
    <row r="145" spans="1:53" s="448" customFormat="1">
      <c r="A145" s="461">
        <v>0.94791666666666696</v>
      </c>
      <c r="B145" s="462">
        <v>3683.0815253185201</v>
      </c>
      <c r="C145" s="462">
        <v>5207.4862728907901</v>
      </c>
      <c r="D145" s="462">
        <v>78.320268249597405</v>
      </c>
      <c r="E145" s="462">
        <v>399.38962668797001</v>
      </c>
      <c r="F145" s="462">
        <v>139.99805010470499</v>
      </c>
      <c r="G145" s="462">
        <v>0</v>
      </c>
      <c r="H145" s="462">
        <v>0</v>
      </c>
      <c r="I145" s="462">
        <v>201.29993050041901</v>
      </c>
      <c r="J145" s="462">
        <v>-2334.5596023253402</v>
      </c>
      <c r="K145" s="462">
        <v>0</v>
      </c>
      <c r="L145" s="462">
        <v>-730.64849564996098</v>
      </c>
      <c r="M145" s="462">
        <v>7375.0160714266704</v>
      </c>
      <c r="N145" s="462">
        <v>6644.3675757767096</v>
      </c>
      <c r="O145" s="462">
        <f t="shared" si="12"/>
        <v>7375.0160714266704</v>
      </c>
      <c r="P145" s="462">
        <f t="shared" si="13"/>
        <v>0</v>
      </c>
      <c r="Q145" s="462">
        <f t="shared" si="14"/>
        <v>-2334.5596023253402</v>
      </c>
      <c r="S145" s="461">
        <v>0.94791666666666696</v>
      </c>
      <c r="T145" s="462">
        <v>3699.7640422509398</v>
      </c>
      <c r="U145" s="462">
        <v>6024.3948704566501</v>
      </c>
      <c r="V145" s="462">
        <v>86.296785478684797</v>
      </c>
      <c r="W145" s="462">
        <v>480.92443825729202</v>
      </c>
      <c r="X145" s="462">
        <v>274.94896172525102</v>
      </c>
      <c r="Y145" s="462">
        <v>0</v>
      </c>
      <c r="Z145" s="462">
        <v>0</v>
      </c>
      <c r="AA145" s="462">
        <v>99.506341004091297</v>
      </c>
      <c r="AB145" s="462">
        <v>-1999.87335521209</v>
      </c>
      <c r="AC145" s="462">
        <v>0</v>
      </c>
      <c r="AD145" s="462">
        <v>-783.01755841941804</v>
      </c>
      <c r="AE145" s="462">
        <v>8665.9620839608197</v>
      </c>
      <c r="AF145" s="462">
        <v>7882.9445255414003</v>
      </c>
      <c r="AG145" s="462">
        <f t="shared" si="15"/>
        <v>8665.9620839608197</v>
      </c>
      <c r="AH145" s="462">
        <f t="shared" si="16"/>
        <v>0</v>
      </c>
      <c r="AI145" s="462">
        <f t="shared" si="17"/>
        <v>-1999.87335521209</v>
      </c>
      <c r="AK145" s="461">
        <v>0.94791666666666696</v>
      </c>
      <c r="AL145" s="462">
        <v>3698.2709104577798</v>
      </c>
      <c r="AM145" s="462">
        <v>5910.55504378161</v>
      </c>
      <c r="AN145" s="462">
        <v>69.9569981176992</v>
      </c>
      <c r="AO145" s="462">
        <v>454.47095903388799</v>
      </c>
      <c r="AP145" s="462">
        <v>193.17237414505101</v>
      </c>
      <c r="AQ145" s="462">
        <v>31.860847422438901</v>
      </c>
      <c r="AR145" s="462">
        <v>0</v>
      </c>
      <c r="AS145" s="462">
        <v>139.49479177103601</v>
      </c>
      <c r="AT145" s="462">
        <v>-1399.07016963056</v>
      </c>
      <c r="AU145" s="462">
        <v>0</v>
      </c>
      <c r="AV145" s="462">
        <v>-810.03399917283195</v>
      </c>
      <c r="AW145" s="462">
        <v>9098.7117550989296</v>
      </c>
      <c r="AX145" s="462">
        <v>8288.6777559261009</v>
      </c>
      <c r="AY145" s="462">
        <f t="shared" si="18"/>
        <v>9098.7117550989296</v>
      </c>
      <c r="AZ145" s="462">
        <f t="shared" si="19"/>
        <v>0</v>
      </c>
      <c r="BA145" s="462">
        <f t="shared" si="20"/>
        <v>-1399.07016963056</v>
      </c>
    </row>
    <row r="146" spans="1:53" s="448" customFormat="1">
      <c r="A146" s="461">
        <v>0.95833333333333304</v>
      </c>
      <c r="B146" s="462">
        <v>3684.1758768188201</v>
      </c>
      <c r="C146" s="462">
        <v>4854.77648474544</v>
      </c>
      <c r="D146" s="462">
        <v>77.496970978187207</v>
      </c>
      <c r="E146" s="462">
        <v>393.67379470198102</v>
      </c>
      <c r="F146" s="462">
        <v>147.97252247754599</v>
      </c>
      <c r="G146" s="462">
        <v>0</v>
      </c>
      <c r="H146" s="462">
        <v>0</v>
      </c>
      <c r="I146" s="462">
        <v>204.56937983706601</v>
      </c>
      <c r="J146" s="462">
        <v>-1959.6991553656701</v>
      </c>
      <c r="K146" s="462">
        <v>-174.22295526699199</v>
      </c>
      <c r="L146" s="462">
        <v>-696.89486428894099</v>
      </c>
      <c r="M146" s="462">
        <v>7228.7429189263703</v>
      </c>
      <c r="N146" s="462">
        <v>6531.8480546374303</v>
      </c>
      <c r="O146" s="462">
        <f t="shared" si="12"/>
        <v>7228.7429189263703</v>
      </c>
      <c r="P146" s="462">
        <f t="shared" si="13"/>
        <v>0</v>
      </c>
      <c r="Q146" s="462">
        <f t="shared" si="14"/>
        <v>-1959.6991553656701</v>
      </c>
      <c r="S146" s="461">
        <v>0.95833333333333304</v>
      </c>
      <c r="T146" s="462">
        <v>3699.2838336375999</v>
      </c>
      <c r="U146" s="462">
        <v>5977.4140751034502</v>
      </c>
      <c r="V146" s="462">
        <v>84.735793782290898</v>
      </c>
      <c r="W146" s="462">
        <v>463.901588976754</v>
      </c>
      <c r="X146" s="462">
        <v>270.28780159690598</v>
      </c>
      <c r="Y146" s="462">
        <v>0</v>
      </c>
      <c r="Z146" s="462">
        <v>0</v>
      </c>
      <c r="AA146" s="462">
        <v>94.537867021118004</v>
      </c>
      <c r="AB146" s="462">
        <v>-2020.9916183093801</v>
      </c>
      <c r="AC146" s="462">
        <v>0</v>
      </c>
      <c r="AD146" s="462">
        <v>-777.63175026298802</v>
      </c>
      <c r="AE146" s="462">
        <v>8569.1693418087398</v>
      </c>
      <c r="AF146" s="462">
        <v>7791.5375915457498</v>
      </c>
      <c r="AG146" s="462">
        <f t="shared" si="15"/>
        <v>8569.1693418087398</v>
      </c>
      <c r="AH146" s="462">
        <f t="shared" si="16"/>
        <v>0</v>
      </c>
      <c r="AI146" s="462">
        <f t="shared" si="17"/>
        <v>-2020.9916183093801</v>
      </c>
      <c r="AK146" s="461">
        <v>0.95833333333333304</v>
      </c>
      <c r="AL146" s="462">
        <v>3696.8903401063799</v>
      </c>
      <c r="AM146" s="462">
        <v>6036.7408601817997</v>
      </c>
      <c r="AN146" s="462">
        <v>74.113455722987894</v>
      </c>
      <c r="AO146" s="462">
        <v>446.41954937398299</v>
      </c>
      <c r="AP146" s="462">
        <v>188.85168279716899</v>
      </c>
      <c r="AQ146" s="462">
        <v>0</v>
      </c>
      <c r="AR146" s="462">
        <v>0</v>
      </c>
      <c r="AS146" s="462">
        <v>135.84711385013</v>
      </c>
      <c r="AT146" s="462">
        <v>-1653.6676851401201</v>
      </c>
      <c r="AU146" s="462">
        <v>0</v>
      </c>
      <c r="AV146" s="462">
        <v>-821.37535011343198</v>
      </c>
      <c r="AW146" s="462">
        <v>8925.1953168923301</v>
      </c>
      <c r="AX146" s="462">
        <v>8103.8199667788904</v>
      </c>
      <c r="AY146" s="462">
        <f t="shared" si="18"/>
        <v>8925.1953168923301</v>
      </c>
      <c r="AZ146" s="462">
        <f t="shared" si="19"/>
        <v>0</v>
      </c>
      <c r="BA146" s="462">
        <f t="shared" si="20"/>
        <v>-1653.6676851401201</v>
      </c>
    </row>
    <row r="147" spans="1:53" s="448" customFormat="1">
      <c r="A147" s="461">
        <v>0.96875</v>
      </c>
      <c r="B147" s="462">
        <v>3684.2760046130302</v>
      </c>
      <c r="C147" s="462">
        <v>4808.9570087633301</v>
      </c>
      <c r="D147" s="462">
        <v>77.430036809470494</v>
      </c>
      <c r="E147" s="462">
        <v>393.00401098924101</v>
      </c>
      <c r="F147" s="462">
        <v>148.64027676375699</v>
      </c>
      <c r="G147" s="462">
        <v>0</v>
      </c>
      <c r="H147" s="462">
        <v>0</v>
      </c>
      <c r="I147" s="462">
        <v>199.43393784480301</v>
      </c>
      <c r="J147" s="462">
        <v>-1898.1092234032601</v>
      </c>
      <c r="K147" s="462">
        <v>-315.91768406581201</v>
      </c>
      <c r="L147" s="462">
        <v>-692.44460223321801</v>
      </c>
      <c r="M147" s="462">
        <v>7097.7143683145596</v>
      </c>
      <c r="N147" s="462">
        <v>6405.2697660813501</v>
      </c>
      <c r="O147" s="462">
        <f t="shared" si="12"/>
        <v>7097.7143683145596</v>
      </c>
      <c r="P147" s="462">
        <f t="shared" si="13"/>
        <v>0</v>
      </c>
      <c r="Q147" s="462">
        <f t="shared" si="14"/>
        <v>-1898.1092234032601</v>
      </c>
      <c r="S147" s="461">
        <v>0.96875</v>
      </c>
      <c r="T147" s="462">
        <v>3700.2176422687198</v>
      </c>
      <c r="U147" s="462">
        <v>5949.5566274412004</v>
      </c>
      <c r="V147" s="462">
        <v>84.508008267831002</v>
      </c>
      <c r="W147" s="462">
        <v>461.530821994495</v>
      </c>
      <c r="X147" s="462">
        <v>270.025100546261</v>
      </c>
      <c r="Y147" s="462">
        <v>0</v>
      </c>
      <c r="Z147" s="462">
        <v>0</v>
      </c>
      <c r="AA147" s="462">
        <v>85.968367725623395</v>
      </c>
      <c r="AB147" s="462">
        <v>-2092.6480189906601</v>
      </c>
      <c r="AC147" s="462">
        <v>0</v>
      </c>
      <c r="AD147" s="462">
        <v>-774.87169405965301</v>
      </c>
      <c r="AE147" s="462">
        <v>8459.1585492534796</v>
      </c>
      <c r="AF147" s="462">
        <v>7684.28685519383</v>
      </c>
      <c r="AG147" s="462">
        <f t="shared" si="15"/>
        <v>8459.1585492534796</v>
      </c>
      <c r="AH147" s="462">
        <f t="shared" si="16"/>
        <v>0</v>
      </c>
      <c r="AI147" s="462">
        <f t="shared" si="17"/>
        <v>-2092.6480189906601</v>
      </c>
      <c r="AK147" s="461">
        <v>0.96875</v>
      </c>
      <c r="AL147" s="462">
        <v>3697.5773118090301</v>
      </c>
      <c r="AM147" s="462">
        <v>6025.5672020075399</v>
      </c>
      <c r="AN147" s="462">
        <v>74.381182467427095</v>
      </c>
      <c r="AO147" s="462">
        <v>444.117878834034</v>
      </c>
      <c r="AP147" s="462">
        <v>188.86705681836</v>
      </c>
      <c r="AQ147" s="462">
        <v>0</v>
      </c>
      <c r="AR147" s="462">
        <v>0</v>
      </c>
      <c r="AS147" s="462">
        <v>131.55470520977201</v>
      </c>
      <c r="AT147" s="462">
        <v>-1784.4823790107901</v>
      </c>
      <c r="AU147" s="462">
        <v>0</v>
      </c>
      <c r="AV147" s="462">
        <v>-820.15332561053594</v>
      </c>
      <c r="AW147" s="462">
        <v>8777.5829581353701</v>
      </c>
      <c r="AX147" s="462">
        <v>7957.4296325248397</v>
      </c>
      <c r="AY147" s="462">
        <f t="shared" si="18"/>
        <v>8777.5829581353701</v>
      </c>
      <c r="AZ147" s="462">
        <f t="shared" si="19"/>
        <v>0</v>
      </c>
      <c r="BA147" s="462">
        <f t="shared" si="20"/>
        <v>-1784.4823790107901</v>
      </c>
    </row>
    <row r="148" spans="1:53" s="448" customFormat="1">
      <c r="A148" s="461">
        <v>0.97916666666666696</v>
      </c>
      <c r="B148" s="462">
        <v>3684.9966770999999</v>
      </c>
      <c r="C148" s="462">
        <v>4812.5662823946604</v>
      </c>
      <c r="D148" s="462">
        <v>77.369796006558204</v>
      </c>
      <c r="E148" s="462">
        <v>393.55218667093698</v>
      </c>
      <c r="F148" s="462">
        <v>148.63470097097101</v>
      </c>
      <c r="G148" s="462">
        <v>0</v>
      </c>
      <c r="H148" s="462">
        <v>0</v>
      </c>
      <c r="I148" s="462">
        <v>202.143646913487</v>
      </c>
      <c r="J148" s="462">
        <v>-1794.31755581571</v>
      </c>
      <c r="K148" s="462">
        <v>-515.35403086001998</v>
      </c>
      <c r="L148" s="462">
        <v>-692.89168777765894</v>
      </c>
      <c r="M148" s="462">
        <v>7009.5917033808801</v>
      </c>
      <c r="N148" s="462">
        <v>6316.70001560322</v>
      </c>
      <c r="O148" s="462">
        <f t="shared" si="12"/>
        <v>7009.5917033808801</v>
      </c>
      <c r="P148" s="462">
        <f t="shared" si="13"/>
        <v>0</v>
      </c>
      <c r="Q148" s="462">
        <f t="shared" si="14"/>
        <v>-1794.31755581571</v>
      </c>
      <c r="S148" s="461">
        <v>0.97916666666666696</v>
      </c>
      <c r="T148" s="462">
        <v>3700.13758850145</v>
      </c>
      <c r="U148" s="462">
        <v>5924.3959859923398</v>
      </c>
      <c r="V148" s="462">
        <v>84.434314442632299</v>
      </c>
      <c r="W148" s="462">
        <v>458.15013287834802</v>
      </c>
      <c r="X148" s="462">
        <v>269.90348285262502</v>
      </c>
      <c r="Y148" s="462">
        <v>0</v>
      </c>
      <c r="Z148" s="462">
        <v>0</v>
      </c>
      <c r="AA148" s="462">
        <v>83.428472059563504</v>
      </c>
      <c r="AB148" s="462">
        <v>-2209.8792492566699</v>
      </c>
      <c r="AC148" s="462">
        <v>0</v>
      </c>
      <c r="AD148" s="462">
        <v>-772.32919744567505</v>
      </c>
      <c r="AE148" s="462">
        <v>8310.57072747028</v>
      </c>
      <c r="AF148" s="462">
        <v>7538.2415300246103</v>
      </c>
      <c r="AG148" s="462">
        <f t="shared" si="15"/>
        <v>8310.57072747028</v>
      </c>
      <c r="AH148" s="462">
        <f t="shared" si="16"/>
        <v>0</v>
      </c>
      <c r="AI148" s="462">
        <f t="shared" si="17"/>
        <v>-2209.8792492566699</v>
      </c>
      <c r="AK148" s="461">
        <v>0.97916666666666696</v>
      </c>
      <c r="AL148" s="462">
        <v>3699.1979013557202</v>
      </c>
      <c r="AM148" s="462">
        <v>6020.6693626597798</v>
      </c>
      <c r="AN148" s="462">
        <v>74.394569111037995</v>
      </c>
      <c r="AO148" s="462">
        <v>442.75055305003002</v>
      </c>
      <c r="AP148" s="462">
        <v>188.85201380092701</v>
      </c>
      <c r="AQ148" s="462">
        <v>0</v>
      </c>
      <c r="AR148" s="462">
        <v>0</v>
      </c>
      <c r="AS148" s="462">
        <v>123.19704997304601</v>
      </c>
      <c r="AT148" s="462">
        <v>-1904.60758634084</v>
      </c>
      <c r="AU148" s="462">
        <v>0</v>
      </c>
      <c r="AV148" s="462">
        <v>-819.59188986846505</v>
      </c>
      <c r="AW148" s="462">
        <v>8644.4538636096895</v>
      </c>
      <c r="AX148" s="462">
        <v>7824.86197374123</v>
      </c>
      <c r="AY148" s="462">
        <f t="shared" si="18"/>
        <v>8644.4538636096895</v>
      </c>
      <c r="AZ148" s="462">
        <f t="shared" si="19"/>
        <v>0</v>
      </c>
      <c r="BA148" s="462">
        <f t="shared" si="20"/>
        <v>-1904.60758634084</v>
      </c>
    </row>
    <row r="149" spans="1:53" s="448" customFormat="1">
      <c r="A149" s="461">
        <v>0.98958333333333304</v>
      </c>
      <c r="B149" s="462">
        <v>3685.7373555959598</v>
      </c>
      <c r="C149" s="462">
        <v>4797.1372422069398</v>
      </c>
      <c r="D149" s="462">
        <v>77.115443509944896</v>
      </c>
      <c r="E149" s="462">
        <v>393.89456304742998</v>
      </c>
      <c r="F149" s="462">
        <v>150.645154412934</v>
      </c>
      <c r="G149" s="462">
        <v>0</v>
      </c>
      <c r="H149" s="462">
        <v>0</v>
      </c>
      <c r="I149" s="462">
        <v>207.99927150764799</v>
      </c>
      <c r="J149" s="462">
        <v>-1673.4655025716199</v>
      </c>
      <c r="K149" s="462">
        <v>-770.29468039239396</v>
      </c>
      <c r="L149" s="462">
        <v>-691.56574609770905</v>
      </c>
      <c r="M149" s="462">
        <v>6868.76884731685</v>
      </c>
      <c r="N149" s="462">
        <v>6177.2031012191401</v>
      </c>
      <c r="O149" s="462">
        <f t="shared" si="12"/>
        <v>6868.76884731685</v>
      </c>
      <c r="P149" s="462">
        <f t="shared" si="13"/>
        <v>0</v>
      </c>
      <c r="Q149" s="462">
        <f t="shared" si="14"/>
        <v>-1673.4655025716199</v>
      </c>
      <c r="S149" s="461">
        <v>0.98958333333333304</v>
      </c>
      <c r="T149" s="462">
        <v>3700.9112895980302</v>
      </c>
      <c r="U149" s="462">
        <v>5844.9039341724701</v>
      </c>
      <c r="V149" s="462">
        <v>84.521408167408595</v>
      </c>
      <c r="W149" s="462">
        <v>450.29670605240898</v>
      </c>
      <c r="X149" s="462">
        <v>266.59443986772902</v>
      </c>
      <c r="Y149" s="462">
        <v>0</v>
      </c>
      <c r="Z149" s="462">
        <v>0</v>
      </c>
      <c r="AA149" s="462">
        <v>85.898369716517607</v>
      </c>
      <c r="AB149" s="462">
        <v>-2134.5081722292698</v>
      </c>
      <c r="AC149" s="462">
        <v>-112.090209122697</v>
      </c>
      <c r="AD149" s="462">
        <v>-764.60438255377096</v>
      </c>
      <c r="AE149" s="462">
        <v>8186.5277662225899</v>
      </c>
      <c r="AF149" s="462">
        <v>7421.92338366882</v>
      </c>
      <c r="AG149" s="462">
        <f t="shared" si="15"/>
        <v>8186.5277662225899</v>
      </c>
      <c r="AH149" s="462">
        <f t="shared" si="16"/>
        <v>0</v>
      </c>
      <c r="AI149" s="462">
        <f t="shared" si="17"/>
        <v>-2134.5081722292698</v>
      </c>
      <c r="AK149" s="461">
        <v>0.98958333333333304</v>
      </c>
      <c r="AL149" s="462">
        <v>3701.3054167578598</v>
      </c>
      <c r="AM149" s="462">
        <v>5902.17222349452</v>
      </c>
      <c r="AN149" s="462">
        <v>72.821673976809507</v>
      </c>
      <c r="AO149" s="462">
        <v>444.68360020570901</v>
      </c>
      <c r="AP149" s="462">
        <v>192.27640545080601</v>
      </c>
      <c r="AQ149" s="462">
        <v>0</v>
      </c>
      <c r="AR149" s="462">
        <v>0</v>
      </c>
      <c r="AS149" s="462">
        <v>126.538922820639</v>
      </c>
      <c r="AT149" s="462">
        <v>-1877.9609431491399</v>
      </c>
      <c r="AU149" s="462">
        <v>0</v>
      </c>
      <c r="AV149" s="462">
        <v>-808.31557043748796</v>
      </c>
      <c r="AW149" s="462">
        <v>8561.8372995572099</v>
      </c>
      <c r="AX149" s="462">
        <v>7753.5217291197196</v>
      </c>
      <c r="AY149" s="462">
        <f t="shared" si="18"/>
        <v>8561.8372995572099</v>
      </c>
      <c r="AZ149" s="462">
        <f t="shared" si="19"/>
        <v>0</v>
      </c>
      <c r="BA149" s="462">
        <f t="shared" si="20"/>
        <v>-1877.9609431491399</v>
      </c>
    </row>
    <row r="150" spans="1:53" s="448" customFormat="1"/>
    <row r="151" spans="1:53" s="448" customFormat="1"/>
    <row r="152" spans="1:53" s="448" customFormat="1"/>
    <row r="153" spans="1:53" s="448" customFormat="1"/>
    <row r="154" spans="1:53" s="448" customFormat="1"/>
    <row r="155" spans="1:53" s="448" customFormat="1"/>
  </sheetData>
  <mergeCells count="33">
    <mergeCell ref="A27:D27"/>
    <mergeCell ref="A19:D19"/>
    <mergeCell ref="A3:D3"/>
    <mergeCell ref="A18:D18"/>
    <mergeCell ref="A33:D33"/>
    <mergeCell ref="A26:D26"/>
    <mergeCell ref="A10:D10"/>
    <mergeCell ref="A4:D4"/>
    <mergeCell ref="A5:D5"/>
    <mergeCell ref="A6:D6"/>
    <mergeCell ref="A7:D7"/>
    <mergeCell ref="A9:D9"/>
    <mergeCell ref="A20:D20"/>
    <mergeCell ref="A21:D21"/>
    <mergeCell ref="A22:D22"/>
    <mergeCell ref="A24:D24"/>
    <mergeCell ref="A44:D44"/>
    <mergeCell ref="A28:D28"/>
    <mergeCell ref="A29:D29"/>
    <mergeCell ref="A34:D34"/>
    <mergeCell ref="A35:D35"/>
    <mergeCell ref="A36:D36"/>
    <mergeCell ref="A37:D37"/>
    <mergeCell ref="A39:D39"/>
    <mergeCell ref="A40:D40"/>
    <mergeCell ref="A41:D41"/>
    <mergeCell ref="A42:D42"/>
    <mergeCell ref="A43:D43"/>
    <mergeCell ref="A25:D25"/>
    <mergeCell ref="A11:D11"/>
    <mergeCell ref="A12:D12"/>
    <mergeCell ref="A13:D13"/>
    <mergeCell ref="A14:D14"/>
  </mergeCells>
  <conditionalFormatting sqref="S54:AG149">
    <cfRule type="expression" dxfId="7" priority="3">
      <formula>$AE54=MAX($AE$52:$AE$149)</formula>
    </cfRule>
  </conditionalFormatting>
  <conditionalFormatting sqref="AK54:AY149">
    <cfRule type="expression" dxfId="6" priority="2">
      <formula>$AW54=MAX($AW$52:$AW$149)</formula>
    </cfRule>
  </conditionalFormatting>
  <conditionalFormatting sqref="A54:O149">
    <cfRule type="expression" dxfId="5" priority="1">
      <formula>$M54=MAX($M$52:$M$149)</formula>
    </cfRule>
  </conditionalFormatting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977733-488B-4036-B182-79C99A5DDE33}">
  <dimension ref="A1:BA155"/>
  <sheetViews>
    <sheetView showGridLines="0" zoomScaleNormal="100" zoomScaleSheetLayoutView="100" workbookViewId="0"/>
  </sheetViews>
  <sheetFormatPr defaultColWidth="9.140625" defaultRowHeight="12"/>
  <cols>
    <col min="1" max="3" width="8.7109375" style="143" customWidth="1"/>
    <col min="4" max="4" width="17.7109375" style="143" customWidth="1"/>
    <col min="5" max="5" width="6.7109375" style="143" customWidth="1"/>
    <col min="6" max="6" width="5.7109375" style="143" customWidth="1"/>
    <col min="7" max="7" width="1.7109375" style="143" customWidth="1"/>
    <col min="8" max="9" width="7.28515625" style="143" customWidth="1"/>
    <col min="10" max="10" width="11.85546875" style="143" customWidth="1"/>
    <col min="11" max="11" width="10.140625" style="143" customWidth="1"/>
    <col min="12" max="12" width="7.140625" style="143" customWidth="1"/>
    <col min="13" max="13" width="12.7109375" style="143" customWidth="1"/>
    <col min="14" max="14" width="15.42578125" style="143" customWidth="1"/>
    <col min="15" max="15" width="14.140625" style="143" customWidth="1"/>
    <col min="16" max="38" width="9.140625" style="143" customWidth="1"/>
    <col min="39" max="16384" width="9.140625" style="143"/>
  </cols>
  <sheetData>
    <row r="1" spans="1:15" s="141" customFormat="1" ht="18">
      <c r="A1" s="400" t="str">
        <f>"9.4  Minima zatížení ES ČR za "&amp;O1</f>
        <v>9.4  Minima zatížení ES ČR za IV. čtvrtletí 2023</v>
      </c>
      <c r="B1" s="140"/>
      <c r="N1" s="142"/>
      <c r="O1" s="210" t="str">
        <f>'3.1'!N1</f>
        <v>IV. čtvrtletí 2023</v>
      </c>
    </row>
    <row r="2" spans="1:15" ht="6" customHeight="1">
      <c r="B2" s="144"/>
    </row>
    <row r="3" spans="1:15" s="145" customFormat="1">
      <c r="A3" s="606" t="str">
        <f>"Struktura pokrytí denního minima zatížení - "&amp;LOWER('9.2'!A3:B4)</f>
        <v>Struktura pokrytí denního minima zatížení - říjen</v>
      </c>
      <c r="B3" s="606"/>
      <c r="C3" s="606"/>
      <c r="D3" s="606"/>
      <c r="E3" s="404" t="s">
        <v>4</v>
      </c>
      <c r="F3" s="404"/>
    </row>
    <row r="4" spans="1:15" s="145" customFormat="1">
      <c r="A4" s="605" t="s">
        <v>258</v>
      </c>
      <c r="B4" s="605"/>
      <c r="C4" s="605"/>
      <c r="D4" s="605"/>
      <c r="E4" s="407">
        <f>SUM(E5:E14)</f>
        <v>4998.2926055874159</v>
      </c>
      <c r="F4" s="408">
        <f>E4/$E$4</f>
        <v>1</v>
      </c>
    </row>
    <row r="5" spans="1:15" s="145" customFormat="1">
      <c r="A5" s="603" t="s">
        <v>273</v>
      </c>
      <c r="B5" s="603"/>
      <c r="C5" s="603"/>
      <c r="D5" s="603"/>
      <c r="E5" s="402">
        <f t="array" ref="E5:E14">TRANSPOSE(INDEX(B54:K149,MATCH(MIN(M54:M149),M54:M149,0),0))</f>
        <v>2997.5270664979498</v>
      </c>
      <c r="F5" s="403">
        <f t="shared" ref="F5:F14" si="0">E5/$E$4</f>
        <v>0.59971020166908984</v>
      </c>
    </row>
    <row r="6" spans="1:15" s="145" customFormat="1">
      <c r="A6" s="603" t="s">
        <v>274</v>
      </c>
      <c r="B6" s="603"/>
      <c r="C6" s="603"/>
      <c r="D6" s="603"/>
      <c r="E6" s="402">
        <v>4167.3737423129896</v>
      </c>
      <c r="F6" s="403">
        <f t="shared" si="0"/>
        <v>0.83375945971118792</v>
      </c>
    </row>
    <row r="7" spans="1:15" s="145" customFormat="1">
      <c r="A7" s="603" t="s">
        <v>277</v>
      </c>
      <c r="B7" s="603"/>
      <c r="C7" s="603"/>
      <c r="D7" s="603"/>
      <c r="E7" s="402">
        <v>12.0297458738368</v>
      </c>
      <c r="F7" s="403">
        <f t="shared" si="0"/>
        <v>2.406771036251293E-3</v>
      </c>
    </row>
    <row r="8" spans="1:15" s="145" customFormat="1">
      <c r="A8" s="409" t="s">
        <v>278</v>
      </c>
      <c r="B8" s="409"/>
      <c r="C8" s="409"/>
      <c r="D8" s="409"/>
      <c r="E8" s="402">
        <v>366.152983581944</v>
      </c>
      <c r="F8" s="403">
        <f t="shared" si="0"/>
        <v>7.3255611960899289E-2</v>
      </c>
    </row>
    <row r="9" spans="1:15" s="145" customFormat="1">
      <c r="A9" s="603" t="s">
        <v>275</v>
      </c>
      <c r="B9" s="603"/>
      <c r="C9" s="603"/>
      <c r="D9" s="603"/>
      <c r="E9" s="402">
        <v>81.468568974905807</v>
      </c>
      <c r="F9" s="403">
        <f t="shared" si="0"/>
        <v>1.6299279654783505E-2</v>
      </c>
    </row>
    <row r="10" spans="1:15" s="145" customFormat="1">
      <c r="A10" s="603" t="s">
        <v>279</v>
      </c>
      <c r="B10" s="603"/>
      <c r="C10" s="603"/>
      <c r="D10" s="603"/>
      <c r="E10" s="402">
        <v>0</v>
      </c>
      <c r="F10" s="403">
        <f t="shared" si="0"/>
        <v>0</v>
      </c>
    </row>
    <row r="11" spans="1:15" s="145" customFormat="1">
      <c r="A11" s="603" t="s">
        <v>280</v>
      </c>
      <c r="B11" s="603"/>
      <c r="C11" s="603"/>
      <c r="D11" s="603"/>
      <c r="E11" s="402">
        <v>0</v>
      </c>
      <c r="F11" s="403">
        <f t="shared" si="0"/>
        <v>0</v>
      </c>
    </row>
    <row r="12" spans="1:15" s="145" customFormat="1">
      <c r="A12" s="603" t="s">
        <v>281</v>
      </c>
      <c r="B12" s="603"/>
      <c r="C12" s="603"/>
      <c r="D12" s="603"/>
      <c r="E12" s="402">
        <v>11.3146523387498</v>
      </c>
      <c r="F12" s="403">
        <f t="shared" si="0"/>
        <v>2.2637034746828444E-3</v>
      </c>
    </row>
    <row r="13" spans="1:15" s="145" customFormat="1">
      <c r="A13" s="603" t="s">
        <v>270</v>
      </c>
      <c r="B13" s="603"/>
      <c r="C13" s="603"/>
      <c r="D13" s="603"/>
      <c r="E13" s="402">
        <v>-2637.57415399296</v>
      </c>
      <c r="F13" s="403">
        <f t="shared" si="0"/>
        <v>-0.52769502750689468</v>
      </c>
    </row>
    <row r="14" spans="1:15" s="145" customFormat="1">
      <c r="A14" s="604" t="s">
        <v>92</v>
      </c>
      <c r="B14" s="604"/>
      <c r="C14" s="604"/>
      <c r="D14" s="604"/>
      <c r="E14" s="405">
        <v>0</v>
      </c>
      <c r="F14" s="406">
        <f t="shared" si="0"/>
        <v>0</v>
      </c>
    </row>
    <row r="15" spans="1:15" s="145" customFormat="1">
      <c r="A15" s="146"/>
      <c r="B15" s="146"/>
      <c r="C15" s="146"/>
      <c r="D15" s="146"/>
      <c r="E15" s="146"/>
      <c r="F15" s="401" t="s">
        <v>276</v>
      </c>
    </row>
    <row r="16" spans="1:15" s="145" customFormat="1"/>
    <row r="17" spans="1:6" s="145" customFormat="1"/>
    <row r="18" spans="1:6" s="145" customFormat="1">
      <c r="A18" s="605" t="str">
        <f>"Struktura pokrytí denního minima zatížení - "&amp;LOWER('9.2'!G3)</f>
        <v>Struktura pokrytí denního minima zatížení - listopad</v>
      </c>
      <c r="B18" s="605"/>
      <c r="C18" s="605"/>
      <c r="D18" s="605"/>
      <c r="E18" s="404" t="s">
        <v>4</v>
      </c>
      <c r="F18" s="404"/>
    </row>
    <row r="19" spans="1:6" s="145" customFormat="1">
      <c r="A19" s="605" t="s">
        <v>258</v>
      </c>
      <c r="B19" s="605"/>
      <c r="C19" s="605"/>
      <c r="D19" s="605"/>
      <c r="E19" s="407">
        <f>SUM(E20:E29)</f>
        <v>5477.0802672787286</v>
      </c>
      <c r="F19" s="408">
        <f>E19/$E$19</f>
        <v>1</v>
      </c>
    </row>
    <row r="20" spans="1:6" s="145" customFormat="1">
      <c r="A20" s="603" t="s">
        <v>273</v>
      </c>
      <c r="B20" s="603"/>
      <c r="C20" s="603"/>
      <c r="D20" s="603"/>
      <c r="E20" s="402">
        <f t="array" ref="E20:E29">TRANSPOSE(INDEX(T54:AC149,MATCH(MIN(AE54:AE149),AE54:AE149,0),0))</f>
        <v>3676.3054386815602</v>
      </c>
      <c r="F20" s="403">
        <f t="shared" ref="F20:F29" si="1">E20/$E$19</f>
        <v>0.67121627934587891</v>
      </c>
    </row>
    <row r="21" spans="1:6" s="145" customFormat="1">
      <c r="A21" s="603" t="s">
        <v>274</v>
      </c>
      <c r="B21" s="603"/>
      <c r="C21" s="603"/>
      <c r="D21" s="603"/>
      <c r="E21" s="402">
        <v>2675.3403980082599</v>
      </c>
      <c r="F21" s="403">
        <f t="shared" si="1"/>
        <v>0.48846105360027797</v>
      </c>
    </row>
    <row r="22" spans="1:6" s="145" customFormat="1">
      <c r="A22" s="603" t="s">
        <v>277</v>
      </c>
      <c r="B22" s="603"/>
      <c r="C22" s="603"/>
      <c r="D22" s="603"/>
      <c r="E22" s="402">
        <v>43.205339245740902</v>
      </c>
      <c r="F22" s="403">
        <f t="shared" si="1"/>
        <v>7.8883889111246042E-3</v>
      </c>
    </row>
    <row r="23" spans="1:6" s="145" customFormat="1">
      <c r="A23" s="409" t="s">
        <v>278</v>
      </c>
      <c r="B23" s="409"/>
      <c r="C23" s="409"/>
      <c r="D23" s="409"/>
      <c r="E23" s="402">
        <v>386.200747662259</v>
      </c>
      <c r="F23" s="403">
        <f t="shared" si="1"/>
        <v>7.0512157721972141E-2</v>
      </c>
    </row>
    <row r="24" spans="1:6" s="145" customFormat="1">
      <c r="A24" s="603" t="s">
        <v>275</v>
      </c>
      <c r="B24" s="603"/>
      <c r="C24" s="603"/>
      <c r="D24" s="603"/>
      <c r="E24" s="402">
        <v>129.25642899995501</v>
      </c>
      <c r="F24" s="403">
        <f t="shared" si="1"/>
        <v>2.3599513370684212E-2</v>
      </c>
    </row>
    <row r="25" spans="1:6" s="145" customFormat="1">
      <c r="A25" s="603" t="s">
        <v>279</v>
      </c>
      <c r="B25" s="603"/>
      <c r="C25" s="603"/>
      <c r="D25" s="603"/>
      <c r="E25" s="402">
        <v>0</v>
      </c>
      <c r="F25" s="403">
        <f t="shared" si="1"/>
        <v>0</v>
      </c>
    </row>
    <row r="26" spans="1:6" s="145" customFormat="1">
      <c r="A26" s="603" t="s">
        <v>280</v>
      </c>
      <c r="B26" s="603"/>
      <c r="C26" s="603"/>
      <c r="D26" s="603"/>
      <c r="E26" s="402">
        <v>0</v>
      </c>
      <c r="F26" s="403">
        <f t="shared" si="1"/>
        <v>0</v>
      </c>
    </row>
    <row r="27" spans="1:6" s="145" customFormat="1">
      <c r="A27" s="603" t="s">
        <v>281</v>
      </c>
      <c r="B27" s="603"/>
      <c r="C27" s="603"/>
      <c r="D27" s="603"/>
      <c r="E27" s="402">
        <v>165.448826863313</v>
      </c>
      <c r="F27" s="403">
        <f t="shared" si="1"/>
        <v>3.0207486249880316E-2</v>
      </c>
    </row>
    <row r="28" spans="1:6" s="145" customFormat="1">
      <c r="A28" s="603" t="s">
        <v>270</v>
      </c>
      <c r="B28" s="603"/>
      <c r="C28" s="603"/>
      <c r="D28" s="603"/>
      <c r="E28" s="402">
        <v>-616.78482390615397</v>
      </c>
      <c r="F28" s="403">
        <f t="shared" si="1"/>
        <v>-0.11261197459364636</v>
      </c>
    </row>
    <row r="29" spans="1:6" s="145" customFormat="1">
      <c r="A29" s="604" t="s">
        <v>92</v>
      </c>
      <c r="B29" s="604"/>
      <c r="C29" s="604"/>
      <c r="D29" s="604"/>
      <c r="E29" s="405">
        <v>-981.89208827620701</v>
      </c>
      <c r="F29" s="406">
        <f t="shared" si="1"/>
        <v>-0.1792729046061721</v>
      </c>
    </row>
    <row r="30" spans="1:6" s="145" customFormat="1">
      <c r="A30" s="146"/>
      <c r="B30" s="146"/>
      <c r="C30" s="146"/>
      <c r="D30" s="146"/>
      <c r="E30" s="146"/>
      <c r="F30" s="401" t="s">
        <v>276</v>
      </c>
    </row>
    <row r="31" spans="1:6" s="145" customFormat="1"/>
    <row r="32" spans="1:6" s="145" customFormat="1"/>
    <row r="33" spans="1:6" s="145" customFormat="1">
      <c r="A33" s="605" t="str">
        <f>"Struktura pokrytí denního minima zatížení - "&amp;LOWER('9.2'!M3)</f>
        <v>Struktura pokrytí denního minima zatížení - prosinec</v>
      </c>
      <c r="B33" s="605"/>
      <c r="C33" s="605"/>
      <c r="D33" s="605"/>
      <c r="E33" s="404" t="s">
        <v>4</v>
      </c>
      <c r="F33" s="404"/>
    </row>
    <row r="34" spans="1:6" s="145" customFormat="1">
      <c r="A34" s="605" t="s">
        <v>258</v>
      </c>
      <c r="B34" s="605"/>
      <c r="C34" s="605"/>
      <c r="D34" s="605"/>
      <c r="E34" s="407">
        <f>SUM(E35:E44)</f>
        <v>5210.358969755699</v>
      </c>
      <c r="F34" s="408">
        <f>E34/$E$34</f>
        <v>1</v>
      </c>
    </row>
    <row r="35" spans="1:6" s="145" customFormat="1">
      <c r="A35" s="603" t="s">
        <v>273</v>
      </c>
      <c r="B35" s="603"/>
      <c r="C35" s="603"/>
      <c r="D35" s="603"/>
      <c r="E35" s="402">
        <f t="array" ref="E35:E44">TRANSPOSE(INDEX(AL54:AU149,MATCH(MIN(AW54:AW149),AW54:AW149,0),0))</f>
        <v>3219.3031868645598</v>
      </c>
      <c r="F35" s="403">
        <f t="shared" ref="F35:F44" si="2">E35/$E$34</f>
        <v>0.61786591011319614</v>
      </c>
    </row>
    <row r="36" spans="1:6" s="145" customFormat="1">
      <c r="A36" s="603" t="s">
        <v>274</v>
      </c>
      <c r="B36" s="603"/>
      <c r="C36" s="603"/>
      <c r="D36" s="603"/>
      <c r="E36" s="402">
        <v>2699.22641601755</v>
      </c>
      <c r="F36" s="403">
        <f t="shared" si="2"/>
        <v>0.51804999073683977</v>
      </c>
    </row>
    <row r="37" spans="1:6" s="145" customFormat="1">
      <c r="A37" s="603" t="s">
        <v>277</v>
      </c>
      <c r="B37" s="603"/>
      <c r="C37" s="603"/>
      <c r="D37" s="603"/>
      <c r="E37" s="402">
        <v>68.196695079400598</v>
      </c>
      <c r="F37" s="403">
        <f t="shared" si="2"/>
        <v>1.3088674979067358E-2</v>
      </c>
    </row>
    <row r="38" spans="1:6" s="145" customFormat="1">
      <c r="A38" s="409" t="s">
        <v>278</v>
      </c>
      <c r="B38" s="409"/>
      <c r="C38" s="409"/>
      <c r="D38" s="409"/>
      <c r="E38" s="402">
        <v>409.02444058716702</v>
      </c>
      <c r="F38" s="403">
        <f t="shared" si="2"/>
        <v>7.8502161359977313E-2</v>
      </c>
    </row>
    <row r="39" spans="1:6" s="145" customFormat="1">
      <c r="A39" s="603" t="s">
        <v>275</v>
      </c>
      <c r="B39" s="603"/>
      <c r="C39" s="603"/>
      <c r="D39" s="603"/>
      <c r="E39" s="402">
        <v>327.83926134797298</v>
      </c>
      <c r="F39" s="403">
        <f t="shared" si="2"/>
        <v>6.2920666935035494E-2</v>
      </c>
    </row>
    <row r="40" spans="1:6" s="145" customFormat="1">
      <c r="A40" s="603" t="s">
        <v>279</v>
      </c>
      <c r="B40" s="603"/>
      <c r="C40" s="603"/>
      <c r="D40" s="603"/>
      <c r="E40" s="402">
        <v>0</v>
      </c>
      <c r="F40" s="403">
        <f t="shared" si="2"/>
        <v>0</v>
      </c>
    </row>
    <row r="41" spans="1:6" s="145" customFormat="1">
      <c r="A41" s="603" t="s">
        <v>280</v>
      </c>
      <c r="B41" s="603"/>
      <c r="C41" s="603"/>
      <c r="D41" s="603"/>
      <c r="E41" s="402">
        <v>0</v>
      </c>
      <c r="F41" s="403">
        <f t="shared" si="2"/>
        <v>0</v>
      </c>
    </row>
    <row r="42" spans="1:6" s="145" customFormat="1">
      <c r="A42" s="603" t="s">
        <v>281</v>
      </c>
      <c r="B42" s="603"/>
      <c r="C42" s="603"/>
      <c r="D42" s="603"/>
      <c r="E42" s="402">
        <v>198.41474149352899</v>
      </c>
      <c r="F42" s="403">
        <f t="shared" si="2"/>
        <v>3.808081989077082E-2</v>
      </c>
    </row>
    <row r="43" spans="1:6" s="145" customFormat="1">
      <c r="A43" s="603" t="s">
        <v>270</v>
      </c>
      <c r="B43" s="603"/>
      <c r="C43" s="603"/>
      <c r="D43" s="603"/>
      <c r="E43" s="402">
        <v>-1711.6457716344801</v>
      </c>
      <c r="F43" s="403">
        <f t="shared" si="2"/>
        <v>-0.32850822401488683</v>
      </c>
    </row>
    <row r="44" spans="1:6" s="145" customFormat="1">
      <c r="A44" s="604" t="s">
        <v>92</v>
      </c>
      <c r="B44" s="604"/>
      <c r="C44" s="604"/>
      <c r="D44" s="604"/>
      <c r="E44" s="405">
        <v>0</v>
      </c>
      <c r="F44" s="406">
        <f t="shared" si="2"/>
        <v>0</v>
      </c>
    </row>
    <row r="45" spans="1:6" s="145" customFormat="1">
      <c r="A45" s="146"/>
      <c r="B45" s="146"/>
      <c r="C45" s="146"/>
      <c r="D45" s="146"/>
      <c r="E45" s="146"/>
      <c r="F45" s="401" t="s">
        <v>276</v>
      </c>
    </row>
    <row r="46" spans="1:6" s="145" customFormat="1"/>
    <row r="47" spans="1:6" s="447" customFormat="1"/>
    <row r="48" spans="1:6" s="447" customFormat="1"/>
    <row r="49" spans="1:53" s="448" customFormat="1"/>
    <row r="50" spans="1:53" s="448" customFormat="1"/>
    <row r="51" spans="1:53" s="448" customFormat="1">
      <c r="A51" s="448" t="str">
        <f>A3</f>
        <v>Struktura pokrytí denního minima zatížení - říjen</v>
      </c>
      <c r="S51" s="448" t="str">
        <f>A18</f>
        <v>Struktura pokrytí denního minima zatížení - listopad</v>
      </c>
      <c r="AK51" s="448" t="str">
        <f>A33</f>
        <v>Struktura pokrytí denního minima zatížení - prosinec</v>
      </c>
    </row>
    <row r="52" spans="1:53" s="448" customFormat="1" ht="37.5">
      <c r="A52" s="457" t="s">
        <v>55</v>
      </c>
      <c r="B52" s="457" t="s">
        <v>7</v>
      </c>
      <c r="C52" s="457" t="s">
        <v>20</v>
      </c>
      <c r="D52" s="457" t="s">
        <v>21</v>
      </c>
      <c r="E52" s="457" t="s">
        <v>22</v>
      </c>
      <c r="F52" s="457" t="s">
        <v>43</v>
      </c>
      <c r="G52" s="457" t="s">
        <v>44</v>
      </c>
      <c r="H52" s="457" t="s">
        <v>46</v>
      </c>
      <c r="I52" s="457" t="s">
        <v>45</v>
      </c>
      <c r="J52" s="457" t="s">
        <v>270</v>
      </c>
      <c r="K52" s="457" t="s">
        <v>92</v>
      </c>
      <c r="L52" s="457" t="s">
        <v>429</v>
      </c>
      <c r="M52" s="457" t="s">
        <v>258</v>
      </c>
      <c r="N52" s="457" t="s">
        <v>430</v>
      </c>
      <c r="O52" s="457" t="s">
        <v>269</v>
      </c>
      <c r="S52" s="457" t="s">
        <v>55</v>
      </c>
      <c r="T52" s="457" t="s">
        <v>7</v>
      </c>
      <c r="U52" s="457" t="s">
        <v>20</v>
      </c>
      <c r="V52" s="457" t="s">
        <v>21</v>
      </c>
      <c r="W52" s="457" t="s">
        <v>22</v>
      </c>
      <c r="X52" s="457" t="s">
        <v>43</v>
      </c>
      <c r="Y52" s="457" t="s">
        <v>44</v>
      </c>
      <c r="Z52" s="457" t="s">
        <v>46</v>
      </c>
      <c r="AA52" s="457" t="s">
        <v>45</v>
      </c>
      <c r="AB52" s="457" t="s">
        <v>270</v>
      </c>
      <c r="AC52" s="457" t="s">
        <v>92</v>
      </c>
      <c r="AD52" s="457" t="s">
        <v>429</v>
      </c>
      <c r="AE52" s="457" t="s">
        <v>258</v>
      </c>
      <c r="AF52" s="457" t="s">
        <v>430</v>
      </c>
      <c r="AG52" s="457" t="s">
        <v>269</v>
      </c>
      <c r="AK52" s="457" t="s">
        <v>55</v>
      </c>
      <c r="AL52" s="457" t="s">
        <v>7</v>
      </c>
      <c r="AM52" s="457" t="s">
        <v>20</v>
      </c>
      <c r="AN52" s="457" t="s">
        <v>21</v>
      </c>
      <c r="AO52" s="457" t="s">
        <v>22</v>
      </c>
      <c r="AP52" s="457" t="s">
        <v>43</v>
      </c>
      <c r="AQ52" s="457" t="s">
        <v>44</v>
      </c>
      <c r="AR52" s="457" t="s">
        <v>46</v>
      </c>
      <c r="AS52" s="457" t="s">
        <v>45</v>
      </c>
      <c r="AT52" s="457" t="s">
        <v>270</v>
      </c>
      <c r="AU52" s="457" t="s">
        <v>92</v>
      </c>
      <c r="AV52" s="457" t="s">
        <v>429</v>
      </c>
      <c r="AW52" s="457" t="s">
        <v>258</v>
      </c>
      <c r="AX52" s="457" t="s">
        <v>430</v>
      </c>
      <c r="AY52" s="457" t="s">
        <v>269</v>
      </c>
    </row>
    <row r="53" spans="1:53" s="448" customFormat="1">
      <c r="A53" s="458" t="s">
        <v>304</v>
      </c>
      <c r="B53" s="459" t="s">
        <v>4</v>
      </c>
      <c r="C53" s="459" t="s">
        <v>4</v>
      </c>
      <c r="D53" s="459" t="s">
        <v>4</v>
      </c>
      <c r="E53" s="459" t="s">
        <v>4</v>
      </c>
      <c r="F53" s="459" t="s">
        <v>4</v>
      </c>
      <c r="G53" s="459" t="s">
        <v>4</v>
      </c>
      <c r="H53" s="459" t="s">
        <v>4</v>
      </c>
      <c r="I53" s="459" t="s">
        <v>4</v>
      </c>
      <c r="J53" s="459" t="s">
        <v>4</v>
      </c>
      <c r="K53" s="459" t="s">
        <v>4</v>
      </c>
      <c r="L53" s="459" t="s">
        <v>4</v>
      </c>
      <c r="M53" s="459" t="s">
        <v>4</v>
      </c>
      <c r="N53" s="459" t="s">
        <v>4</v>
      </c>
      <c r="O53" s="459" t="s">
        <v>5</v>
      </c>
      <c r="P53" s="459" t="s">
        <v>271</v>
      </c>
      <c r="Q53" s="459" t="s">
        <v>272</v>
      </c>
      <c r="R53" s="460"/>
      <c r="S53" s="458" t="s">
        <v>304</v>
      </c>
      <c r="T53" s="459" t="s">
        <v>4</v>
      </c>
      <c r="U53" s="459" t="s">
        <v>4</v>
      </c>
      <c r="V53" s="459" t="s">
        <v>4</v>
      </c>
      <c r="W53" s="459" t="s">
        <v>4</v>
      </c>
      <c r="X53" s="459" t="s">
        <v>4</v>
      </c>
      <c r="Y53" s="459" t="s">
        <v>4</v>
      </c>
      <c r="Z53" s="459" t="s">
        <v>4</v>
      </c>
      <c r="AA53" s="459" t="s">
        <v>4</v>
      </c>
      <c r="AB53" s="459" t="s">
        <v>4</v>
      </c>
      <c r="AC53" s="459" t="s">
        <v>4</v>
      </c>
      <c r="AD53" s="459" t="s">
        <v>4</v>
      </c>
      <c r="AE53" s="459" t="s">
        <v>4</v>
      </c>
      <c r="AF53" s="459" t="s">
        <v>4</v>
      </c>
      <c r="AG53" s="459" t="s">
        <v>5</v>
      </c>
      <c r="AH53" s="459" t="s">
        <v>271</v>
      </c>
      <c r="AI53" s="459" t="s">
        <v>272</v>
      </c>
      <c r="AJ53" s="460"/>
      <c r="AK53" s="458" t="s">
        <v>304</v>
      </c>
      <c r="AL53" s="459" t="s">
        <v>4</v>
      </c>
      <c r="AM53" s="459" t="s">
        <v>4</v>
      </c>
      <c r="AN53" s="459" t="s">
        <v>4</v>
      </c>
      <c r="AO53" s="459" t="s">
        <v>4</v>
      </c>
      <c r="AP53" s="459" t="s">
        <v>4</v>
      </c>
      <c r="AQ53" s="459" t="s">
        <v>4</v>
      </c>
      <c r="AR53" s="459" t="s">
        <v>4</v>
      </c>
      <c r="AS53" s="459" t="s">
        <v>4</v>
      </c>
      <c r="AT53" s="459" t="s">
        <v>4</v>
      </c>
      <c r="AU53" s="459" t="s">
        <v>4</v>
      </c>
      <c r="AV53" s="459" t="s">
        <v>4</v>
      </c>
      <c r="AW53" s="459" t="s">
        <v>4</v>
      </c>
      <c r="AX53" s="459" t="s">
        <v>4</v>
      </c>
      <c r="AY53" s="459" t="s">
        <v>5</v>
      </c>
      <c r="AZ53" s="459" t="s">
        <v>271</v>
      </c>
      <c r="BA53" s="459" t="s">
        <v>272</v>
      </c>
    </row>
    <row r="54" spans="1:53" s="448" customFormat="1">
      <c r="A54" s="461">
        <v>0</v>
      </c>
      <c r="B54" s="462">
        <v>2991.3991022499199</v>
      </c>
      <c r="C54" s="462">
        <v>4215.2064916541703</v>
      </c>
      <c r="D54" s="462">
        <v>12.049795526776199</v>
      </c>
      <c r="E54" s="462">
        <v>373.40936629533502</v>
      </c>
      <c r="F54" s="462">
        <v>84.340497365806002</v>
      </c>
      <c r="G54" s="462">
        <v>0</v>
      </c>
      <c r="H54" s="462">
        <v>0</v>
      </c>
      <c r="I54" s="462">
        <v>13.4398525588058</v>
      </c>
      <c r="J54" s="462">
        <v>-2555.39702356522</v>
      </c>
      <c r="K54" s="462">
        <v>0</v>
      </c>
      <c r="L54" s="462">
        <v>-625.28780678196199</v>
      </c>
      <c r="M54" s="462">
        <v>5134.4480820855997</v>
      </c>
      <c r="N54" s="462">
        <v>4509.1602753036404</v>
      </c>
      <c r="O54" s="462">
        <f>M54</f>
        <v>5134.4480820855997</v>
      </c>
      <c r="P54" s="462">
        <f>IF(J54&lt;0,0,J54)</f>
        <v>0</v>
      </c>
      <c r="Q54" s="462">
        <f>IF(J54&lt;0,J54,0)</f>
        <v>-2555.39702356522</v>
      </c>
      <c r="S54" s="461">
        <v>0</v>
      </c>
      <c r="T54" s="462">
        <v>3651.09263820979</v>
      </c>
      <c r="U54" s="462">
        <v>2886.5498526008801</v>
      </c>
      <c r="V54" s="462">
        <v>43.1986395515193</v>
      </c>
      <c r="W54" s="462">
        <v>383.47606088469701</v>
      </c>
      <c r="X54" s="462">
        <v>136.86988196127999</v>
      </c>
      <c r="Y54" s="462">
        <v>0</v>
      </c>
      <c r="Z54" s="462">
        <v>0</v>
      </c>
      <c r="AA54" s="462">
        <v>159.62540382022601</v>
      </c>
      <c r="AB54" s="462">
        <v>-1015.09887354606</v>
      </c>
      <c r="AC54" s="462">
        <v>-492.45127011808898</v>
      </c>
      <c r="AD54" s="462">
        <v>-483.881417897831</v>
      </c>
      <c r="AE54" s="462">
        <v>5753.2623333642396</v>
      </c>
      <c r="AF54" s="462">
        <v>5269.3809154664104</v>
      </c>
      <c r="AG54" s="462">
        <f>AE54</f>
        <v>5753.2623333642396</v>
      </c>
      <c r="AH54" s="462">
        <f>IF(AB54&lt;0,0,AB54)</f>
        <v>0</v>
      </c>
      <c r="AI54" s="462">
        <f>IF(AB54&lt;0,AB54,0)</f>
        <v>-1015.09887354606</v>
      </c>
      <c r="AK54" s="461">
        <v>0</v>
      </c>
      <c r="AL54" s="462">
        <v>3176.7065124815099</v>
      </c>
      <c r="AM54" s="462">
        <v>2754.2249749284101</v>
      </c>
      <c r="AN54" s="462">
        <v>68.210082233659705</v>
      </c>
      <c r="AO54" s="462">
        <v>411.44134171368302</v>
      </c>
      <c r="AP54" s="462">
        <v>349.12737963436803</v>
      </c>
      <c r="AQ54" s="462">
        <v>0</v>
      </c>
      <c r="AR54" s="462">
        <v>0</v>
      </c>
      <c r="AS54" s="462">
        <v>168.69032020986299</v>
      </c>
      <c r="AT54" s="462">
        <v>-1499.9459822050501</v>
      </c>
      <c r="AU54" s="462">
        <v>0</v>
      </c>
      <c r="AV54" s="462">
        <v>-472.56321131778498</v>
      </c>
      <c r="AW54" s="462">
        <v>5428.4546289964301</v>
      </c>
      <c r="AX54" s="462">
        <v>4955.8914176786502</v>
      </c>
      <c r="AY54" s="462">
        <f>AW54</f>
        <v>5428.4546289964301</v>
      </c>
      <c r="AZ54" s="462">
        <f>IF(AT54&lt;0,0,AT54)</f>
        <v>0</v>
      </c>
      <c r="BA54" s="462">
        <f>IF(AT54&lt;0,AT54,0)</f>
        <v>-1499.9459822050501</v>
      </c>
    </row>
    <row r="55" spans="1:53" s="448" customFormat="1">
      <c r="A55" s="461">
        <v>1.0416666666666666E-2</v>
      </c>
      <c r="B55" s="462">
        <v>2994.4064154131802</v>
      </c>
      <c r="C55" s="462">
        <v>4195.5187364782996</v>
      </c>
      <c r="D55" s="462">
        <v>12.0765283973622</v>
      </c>
      <c r="E55" s="462">
        <v>370.01219757297298</v>
      </c>
      <c r="F55" s="462">
        <v>81.496711783232698</v>
      </c>
      <c r="G55" s="462">
        <v>0</v>
      </c>
      <c r="H55" s="462">
        <v>0</v>
      </c>
      <c r="I55" s="462">
        <v>13.2585072337429</v>
      </c>
      <c r="J55" s="462">
        <v>-2525.3798503201801</v>
      </c>
      <c r="K55" s="462">
        <v>0</v>
      </c>
      <c r="L55" s="462">
        <v>-623.23450605756705</v>
      </c>
      <c r="M55" s="462">
        <v>5141.3892465585996</v>
      </c>
      <c r="N55" s="462">
        <v>4518.1547405010397</v>
      </c>
      <c r="O55" s="462">
        <f t="shared" ref="O55:O118" si="3">M55</f>
        <v>5141.3892465585996</v>
      </c>
      <c r="P55" s="462">
        <f t="shared" ref="P55:P118" si="4">IF(J55&lt;0,0,J55)</f>
        <v>0</v>
      </c>
      <c r="Q55" s="462">
        <f t="shared" ref="Q55:Q118" si="5">IF(J55&lt;0,J55,0)</f>
        <v>-2525.3798503201801</v>
      </c>
      <c r="S55" s="461">
        <v>1.0416666666666666E-2</v>
      </c>
      <c r="T55" s="462">
        <v>3625.3661811104398</v>
      </c>
      <c r="U55" s="462">
        <v>2804.0984714306601</v>
      </c>
      <c r="V55" s="462">
        <v>43.218738378616997</v>
      </c>
      <c r="W55" s="462">
        <v>388.46985753036199</v>
      </c>
      <c r="X55" s="462">
        <v>136.86985035037401</v>
      </c>
      <c r="Y55" s="462">
        <v>0</v>
      </c>
      <c r="Z55" s="462">
        <v>0</v>
      </c>
      <c r="AA55" s="462">
        <v>165.54041888398001</v>
      </c>
      <c r="AB55" s="462">
        <v>-906.17344322048598</v>
      </c>
      <c r="AC55" s="462">
        <v>-555.11307838117898</v>
      </c>
      <c r="AD55" s="462">
        <v>-475.22240069483502</v>
      </c>
      <c r="AE55" s="462">
        <v>5702.27699608277</v>
      </c>
      <c r="AF55" s="462">
        <v>5227.05459538794</v>
      </c>
      <c r="AG55" s="462">
        <f t="shared" ref="AG55:AG118" si="6">AE55</f>
        <v>5702.27699608277</v>
      </c>
      <c r="AH55" s="462">
        <f t="shared" ref="AH55:AH118" si="7">IF(AB55&lt;0,0,AB55)</f>
        <v>0</v>
      </c>
      <c r="AI55" s="462">
        <f t="shared" ref="AI55:AI118" si="8">IF(AB55&lt;0,AB55,0)</f>
        <v>-906.17344322048598</v>
      </c>
      <c r="AK55" s="461">
        <v>1.0416666666666666E-2</v>
      </c>
      <c r="AL55" s="462">
        <v>3179.0474364152701</v>
      </c>
      <c r="AM55" s="462">
        <v>2732.8582931033902</v>
      </c>
      <c r="AN55" s="462">
        <v>68.310478741527902</v>
      </c>
      <c r="AO55" s="462">
        <v>410.18975791717099</v>
      </c>
      <c r="AP55" s="462">
        <v>364.75954844855301</v>
      </c>
      <c r="AQ55" s="462">
        <v>0</v>
      </c>
      <c r="AR55" s="462">
        <v>0</v>
      </c>
      <c r="AS55" s="462">
        <v>172.702664554878</v>
      </c>
      <c r="AT55" s="462">
        <v>-1502.02388127975</v>
      </c>
      <c r="AU55" s="462">
        <v>0</v>
      </c>
      <c r="AV55" s="462">
        <v>-470.72351733057599</v>
      </c>
      <c r="AW55" s="462">
        <v>5425.8442979010397</v>
      </c>
      <c r="AX55" s="462">
        <v>4955.1207805704598</v>
      </c>
      <c r="AY55" s="462">
        <f t="shared" ref="AY55:AY118" si="9">AW55</f>
        <v>5425.8442979010397</v>
      </c>
      <c r="AZ55" s="462">
        <f t="shared" ref="AZ55:AZ118" si="10">IF(AT55&lt;0,0,AT55)</f>
        <v>0</v>
      </c>
      <c r="BA55" s="462">
        <f t="shared" ref="BA55:BA118" si="11">IF(AT55&lt;0,AT55,0)</f>
        <v>-1502.02388127975</v>
      </c>
    </row>
    <row r="56" spans="1:53" s="448" customFormat="1">
      <c r="A56" s="461">
        <v>2.0833333333333332E-2</v>
      </c>
      <c r="B56" s="462">
        <v>2996.3668098181602</v>
      </c>
      <c r="C56" s="462">
        <v>4175.2126158751698</v>
      </c>
      <c r="D56" s="462">
        <v>12.049795526776199</v>
      </c>
      <c r="E56" s="462">
        <v>366.66647735936499</v>
      </c>
      <c r="F56" s="462">
        <v>81.484041435023798</v>
      </c>
      <c r="G56" s="462">
        <v>0</v>
      </c>
      <c r="H56" s="462">
        <v>0</v>
      </c>
      <c r="I56" s="462">
        <v>12.943104924525301</v>
      </c>
      <c r="J56" s="462">
        <v>-2578.4195819095598</v>
      </c>
      <c r="K56" s="462">
        <v>0</v>
      </c>
      <c r="L56" s="462">
        <v>-621.08288476275197</v>
      </c>
      <c r="M56" s="462">
        <v>5066.3032630294601</v>
      </c>
      <c r="N56" s="462">
        <v>4445.2203782667102</v>
      </c>
      <c r="O56" s="462">
        <f t="shared" si="3"/>
        <v>5066.3032630294601</v>
      </c>
      <c r="P56" s="462">
        <f t="shared" si="4"/>
        <v>0</v>
      </c>
      <c r="Q56" s="462">
        <f t="shared" si="5"/>
        <v>-2578.4195819095598</v>
      </c>
      <c r="S56" s="461">
        <v>2.0833333333333332E-2</v>
      </c>
      <c r="T56" s="462">
        <v>3631.1757950377901</v>
      </c>
      <c r="U56" s="462">
        <v>2792.9539302554699</v>
      </c>
      <c r="V56" s="462">
        <v>43.118245520964699</v>
      </c>
      <c r="W56" s="462">
        <v>384.238732230008</v>
      </c>
      <c r="X56" s="462">
        <v>136.78408386113901</v>
      </c>
      <c r="Y56" s="462">
        <v>0</v>
      </c>
      <c r="Z56" s="462">
        <v>0</v>
      </c>
      <c r="AA56" s="462">
        <v>169.19608990188499</v>
      </c>
      <c r="AB56" s="462">
        <v>-884.25395344639298</v>
      </c>
      <c r="AC56" s="462">
        <v>-579.09904665359795</v>
      </c>
      <c r="AD56" s="462">
        <v>-474.31688769385602</v>
      </c>
      <c r="AE56" s="462">
        <v>5694.1138767072598</v>
      </c>
      <c r="AF56" s="462">
        <v>5219.7969890134</v>
      </c>
      <c r="AG56" s="462">
        <f t="shared" si="6"/>
        <v>5694.1138767072598</v>
      </c>
      <c r="AH56" s="462">
        <f t="shared" si="7"/>
        <v>0</v>
      </c>
      <c r="AI56" s="462">
        <f t="shared" si="8"/>
        <v>-884.25395344639298</v>
      </c>
      <c r="AK56" s="461">
        <v>2.0833333333333332E-2</v>
      </c>
      <c r="AL56" s="462">
        <v>3179.4275332943798</v>
      </c>
      <c r="AM56" s="462">
        <v>2748.1308635466498</v>
      </c>
      <c r="AN56" s="462">
        <v>68.243547055418105</v>
      </c>
      <c r="AO56" s="462">
        <v>409.30265541186401</v>
      </c>
      <c r="AP56" s="462">
        <v>364.66632234359702</v>
      </c>
      <c r="AQ56" s="462">
        <v>0</v>
      </c>
      <c r="AR56" s="462">
        <v>0</v>
      </c>
      <c r="AS56" s="462">
        <v>175.73090589771499</v>
      </c>
      <c r="AT56" s="462">
        <v>-1589.3229186825499</v>
      </c>
      <c r="AU56" s="462">
        <v>0</v>
      </c>
      <c r="AV56" s="462">
        <v>-472.21869454381903</v>
      </c>
      <c r="AW56" s="462">
        <v>5356.1789088670703</v>
      </c>
      <c r="AX56" s="462">
        <v>4883.9602143232496</v>
      </c>
      <c r="AY56" s="462">
        <f t="shared" si="9"/>
        <v>5356.1789088670703</v>
      </c>
      <c r="AZ56" s="462">
        <f t="shared" si="10"/>
        <v>0</v>
      </c>
      <c r="BA56" s="462">
        <f t="shared" si="11"/>
        <v>-1589.3229186825499</v>
      </c>
    </row>
    <row r="57" spans="1:53" s="448" customFormat="1">
      <c r="A57" s="461">
        <v>3.125E-2</v>
      </c>
      <c r="B57" s="462">
        <v>2997.5270664979498</v>
      </c>
      <c r="C57" s="462">
        <v>4167.3737423129896</v>
      </c>
      <c r="D57" s="462">
        <v>12.0297458738368</v>
      </c>
      <c r="E57" s="462">
        <v>366.152983581944</v>
      </c>
      <c r="F57" s="462">
        <v>81.468568974905807</v>
      </c>
      <c r="G57" s="462">
        <v>0</v>
      </c>
      <c r="H57" s="462">
        <v>0</v>
      </c>
      <c r="I57" s="462">
        <v>11.3146523387498</v>
      </c>
      <c r="J57" s="462">
        <v>-2637.57415399296</v>
      </c>
      <c r="K57" s="462">
        <v>0</v>
      </c>
      <c r="L57" s="462">
        <v>-620.310763367351</v>
      </c>
      <c r="M57" s="462">
        <v>4998.2926055874204</v>
      </c>
      <c r="N57" s="462">
        <v>4377.9818422200697</v>
      </c>
      <c r="O57" s="462">
        <f t="shared" si="3"/>
        <v>4998.2926055874204</v>
      </c>
      <c r="P57" s="462">
        <f t="shared" si="4"/>
        <v>0</v>
      </c>
      <c r="Q57" s="462">
        <f t="shared" si="5"/>
        <v>-2637.57415399296</v>
      </c>
      <c r="S57" s="461">
        <v>3.125E-2</v>
      </c>
      <c r="T57" s="462">
        <v>3671.9298880091601</v>
      </c>
      <c r="U57" s="462">
        <v>2738.9172533419501</v>
      </c>
      <c r="V57" s="462">
        <v>43.165141335978397</v>
      </c>
      <c r="W57" s="462">
        <v>389.43731392945398</v>
      </c>
      <c r="X57" s="462">
        <v>136.668409572472</v>
      </c>
      <c r="Y57" s="462">
        <v>0</v>
      </c>
      <c r="Z57" s="462">
        <v>0</v>
      </c>
      <c r="AA57" s="462">
        <v>173.23955146278701</v>
      </c>
      <c r="AB57" s="462">
        <v>-637.58896180151805</v>
      </c>
      <c r="AC57" s="462">
        <v>-917.71112445481197</v>
      </c>
      <c r="AD57" s="462">
        <v>-471.789810638348</v>
      </c>
      <c r="AE57" s="462">
        <v>5598.0574713954702</v>
      </c>
      <c r="AF57" s="462">
        <v>5126.2676607571302</v>
      </c>
      <c r="AG57" s="462">
        <f t="shared" si="6"/>
        <v>5598.0574713954702</v>
      </c>
      <c r="AH57" s="462">
        <f t="shared" si="7"/>
        <v>0</v>
      </c>
      <c r="AI57" s="462">
        <f t="shared" si="8"/>
        <v>-637.58896180151805</v>
      </c>
      <c r="AK57" s="461">
        <v>3.125E-2</v>
      </c>
      <c r="AL57" s="462">
        <v>3178.3004639843998</v>
      </c>
      <c r="AM57" s="462">
        <v>2760.6545751522699</v>
      </c>
      <c r="AN57" s="462">
        <v>68.277013409121295</v>
      </c>
      <c r="AO57" s="462">
        <v>411.49279984159898</v>
      </c>
      <c r="AP57" s="462">
        <v>361.68791963985399</v>
      </c>
      <c r="AQ57" s="462">
        <v>0</v>
      </c>
      <c r="AR57" s="462">
        <v>0</v>
      </c>
      <c r="AS57" s="462">
        <v>175.67967030063201</v>
      </c>
      <c r="AT57" s="462">
        <v>-1668.6338227096401</v>
      </c>
      <c r="AU57" s="462">
        <v>0</v>
      </c>
      <c r="AV57" s="462">
        <v>-473.46974428021502</v>
      </c>
      <c r="AW57" s="462">
        <v>5287.4586196182399</v>
      </c>
      <c r="AX57" s="462">
        <v>4813.9888753380201</v>
      </c>
      <c r="AY57" s="462">
        <f t="shared" si="9"/>
        <v>5287.4586196182399</v>
      </c>
      <c r="AZ57" s="462">
        <f t="shared" si="10"/>
        <v>0</v>
      </c>
      <c r="BA57" s="462">
        <f t="shared" si="11"/>
        <v>-1668.6338227096401</v>
      </c>
    </row>
    <row r="58" spans="1:53" s="448" customFormat="1">
      <c r="A58" s="461">
        <v>4.1666666666666699E-2</v>
      </c>
      <c r="B58" s="462">
        <v>3003.98222558219</v>
      </c>
      <c r="C58" s="462">
        <v>4323.9750490761498</v>
      </c>
      <c r="D58" s="462">
        <v>12.048242289814301</v>
      </c>
      <c r="E58" s="462">
        <v>416.86660125998299</v>
      </c>
      <c r="F58" s="462">
        <v>84.118047900793499</v>
      </c>
      <c r="G58" s="462">
        <v>0</v>
      </c>
      <c r="H58" s="462">
        <v>0</v>
      </c>
      <c r="I58" s="462">
        <v>9.4874749828977691</v>
      </c>
      <c r="J58" s="462">
        <v>-2635.9207824457499</v>
      </c>
      <c r="K58" s="462">
        <v>0</v>
      </c>
      <c r="L58" s="462">
        <v>-605.76696798701403</v>
      </c>
      <c r="M58" s="462">
        <v>5214.5568586460804</v>
      </c>
      <c r="N58" s="462">
        <v>4608.7898906590599</v>
      </c>
      <c r="O58" s="462">
        <f t="shared" si="3"/>
        <v>5214.5568586460804</v>
      </c>
      <c r="P58" s="462">
        <f t="shared" si="4"/>
        <v>0</v>
      </c>
      <c r="Q58" s="462">
        <f t="shared" si="5"/>
        <v>-2635.9207824457499</v>
      </c>
      <c r="S58" s="461">
        <v>4.1666666666666699E-2</v>
      </c>
      <c r="T58" s="462">
        <v>3672.3700860231902</v>
      </c>
      <c r="U58" s="462">
        <v>2717.5901322957102</v>
      </c>
      <c r="V58" s="462">
        <v>43.1651418471128</v>
      </c>
      <c r="W58" s="462">
        <v>385.440303824757</v>
      </c>
      <c r="X58" s="462">
        <v>130.91455302657101</v>
      </c>
      <c r="Y58" s="462">
        <v>0</v>
      </c>
      <c r="Z58" s="462">
        <v>0</v>
      </c>
      <c r="AA58" s="462">
        <v>175.02891252299401</v>
      </c>
      <c r="AB58" s="462">
        <v>-531.35104731639206</v>
      </c>
      <c r="AC58" s="462">
        <v>-988.63771731968404</v>
      </c>
      <c r="AD58" s="462">
        <v>-469.60457747108399</v>
      </c>
      <c r="AE58" s="462">
        <v>5604.5203649042596</v>
      </c>
      <c r="AF58" s="462">
        <v>5134.9157874331804</v>
      </c>
      <c r="AG58" s="462">
        <f t="shared" si="6"/>
        <v>5604.5203649042596</v>
      </c>
      <c r="AH58" s="462">
        <f t="shared" si="7"/>
        <v>0</v>
      </c>
      <c r="AI58" s="462">
        <f t="shared" si="8"/>
        <v>-531.35104731639206</v>
      </c>
      <c r="AK58" s="461">
        <v>4.1666666666666664E-2</v>
      </c>
      <c r="AL58" s="462">
        <v>3179.5209129894502</v>
      </c>
      <c r="AM58" s="462">
        <v>2762.2459344997101</v>
      </c>
      <c r="AN58" s="462">
        <v>68.250240121899395</v>
      </c>
      <c r="AO58" s="462">
        <v>414.00104327962703</v>
      </c>
      <c r="AP58" s="462">
        <v>319.44977692505699</v>
      </c>
      <c r="AQ58" s="462">
        <v>0</v>
      </c>
      <c r="AR58" s="462">
        <v>0</v>
      </c>
      <c r="AS58" s="462">
        <v>177.046208453454</v>
      </c>
      <c r="AT58" s="462">
        <v>-1615.2592646749699</v>
      </c>
      <c r="AU58" s="462">
        <v>0</v>
      </c>
      <c r="AV58" s="462">
        <v>-473.49353780820798</v>
      </c>
      <c r="AW58" s="462">
        <v>5305.2548515942299</v>
      </c>
      <c r="AX58" s="462">
        <v>4831.7613137860199</v>
      </c>
      <c r="AY58" s="462">
        <f t="shared" si="9"/>
        <v>5305.2548515942299</v>
      </c>
      <c r="AZ58" s="462">
        <f t="shared" si="10"/>
        <v>0</v>
      </c>
      <c r="BA58" s="462">
        <f t="shared" si="11"/>
        <v>-1615.2592646749699</v>
      </c>
    </row>
    <row r="59" spans="1:53" s="448" customFormat="1">
      <c r="A59" s="461">
        <v>5.2083333333333301E-2</v>
      </c>
      <c r="B59" s="462">
        <v>3004.5894926712599</v>
      </c>
      <c r="C59" s="462">
        <v>4300.0474032994298</v>
      </c>
      <c r="D59" s="462">
        <v>12.048242289814301</v>
      </c>
      <c r="E59" s="462">
        <v>420.38542563774303</v>
      </c>
      <c r="F59" s="462">
        <v>84.118977018051993</v>
      </c>
      <c r="G59" s="462">
        <v>0</v>
      </c>
      <c r="H59" s="462">
        <v>0</v>
      </c>
      <c r="I59" s="462">
        <v>9.4046715436124</v>
      </c>
      <c r="J59" s="462">
        <v>-2659.4574416056898</v>
      </c>
      <c r="K59" s="462">
        <v>0</v>
      </c>
      <c r="L59" s="462">
        <v>-603.73097697693402</v>
      </c>
      <c r="M59" s="462">
        <v>5171.1367708542202</v>
      </c>
      <c r="N59" s="462">
        <v>4567.4057938772803</v>
      </c>
      <c r="O59" s="462">
        <f t="shared" si="3"/>
        <v>5171.1367708542202</v>
      </c>
      <c r="P59" s="462">
        <f t="shared" si="4"/>
        <v>0</v>
      </c>
      <c r="Q59" s="462">
        <f t="shared" si="5"/>
        <v>-2659.4574416056898</v>
      </c>
      <c r="S59" s="461">
        <v>5.2083333333333301E-2</v>
      </c>
      <c r="T59" s="462">
        <v>3674.79801451905</v>
      </c>
      <c r="U59" s="462">
        <v>2704.20565294281</v>
      </c>
      <c r="V59" s="462">
        <v>43.151743225371199</v>
      </c>
      <c r="W59" s="462">
        <v>381.67825841088302</v>
      </c>
      <c r="X59" s="462">
        <v>130.44693011628601</v>
      </c>
      <c r="Y59" s="462">
        <v>0</v>
      </c>
      <c r="Z59" s="462">
        <v>0</v>
      </c>
      <c r="AA59" s="462">
        <v>175.251655461946</v>
      </c>
      <c r="AB59" s="462">
        <v>-532.80043916325496</v>
      </c>
      <c r="AC59" s="462">
        <v>-988.74224232341601</v>
      </c>
      <c r="AD59" s="462">
        <v>-468.29532554859202</v>
      </c>
      <c r="AE59" s="462">
        <v>5587.9895731896804</v>
      </c>
      <c r="AF59" s="462">
        <v>5119.6942476410904</v>
      </c>
      <c r="AG59" s="462">
        <f t="shared" si="6"/>
        <v>5587.9895731896804</v>
      </c>
      <c r="AH59" s="462">
        <f t="shared" si="7"/>
        <v>0</v>
      </c>
      <c r="AI59" s="462">
        <f t="shared" si="8"/>
        <v>-532.80043916325496</v>
      </c>
      <c r="AK59" s="461">
        <v>5.2083333333333336E-2</v>
      </c>
      <c r="AL59" s="462">
        <v>3179.49427494566</v>
      </c>
      <c r="AM59" s="462">
        <v>2747.9667755237101</v>
      </c>
      <c r="AN59" s="462">
        <v>68.210082744307897</v>
      </c>
      <c r="AO59" s="462">
        <v>414.87703744444002</v>
      </c>
      <c r="AP59" s="462">
        <v>313.97054815228898</v>
      </c>
      <c r="AQ59" s="462">
        <v>0</v>
      </c>
      <c r="AR59" s="462">
        <v>0</v>
      </c>
      <c r="AS59" s="462">
        <v>180.137194003871</v>
      </c>
      <c r="AT59" s="462">
        <v>-1630.69689084281</v>
      </c>
      <c r="AU59" s="462">
        <v>0</v>
      </c>
      <c r="AV59" s="462">
        <v>-472.13963790096301</v>
      </c>
      <c r="AW59" s="462">
        <v>5273.9590219714701</v>
      </c>
      <c r="AX59" s="462">
        <v>4801.8193840705098</v>
      </c>
      <c r="AY59" s="462">
        <f t="shared" si="9"/>
        <v>5273.9590219714701</v>
      </c>
      <c r="AZ59" s="462">
        <f t="shared" si="10"/>
        <v>0</v>
      </c>
      <c r="BA59" s="462">
        <f t="shared" si="11"/>
        <v>-1630.69689084281</v>
      </c>
    </row>
    <row r="60" spans="1:53" s="448" customFormat="1">
      <c r="A60" s="461">
        <v>6.25E-2</v>
      </c>
      <c r="B60" s="462">
        <v>3004.2758316849199</v>
      </c>
      <c r="C60" s="462">
        <v>4271.8198359309999</v>
      </c>
      <c r="D60" s="462">
        <v>12.068322770231299</v>
      </c>
      <c r="E60" s="462">
        <v>417.838959051693</v>
      </c>
      <c r="F60" s="462">
        <v>84.110747849368295</v>
      </c>
      <c r="G60" s="462">
        <v>0</v>
      </c>
      <c r="H60" s="462">
        <v>0</v>
      </c>
      <c r="I60" s="462">
        <v>10.919349066598601</v>
      </c>
      <c r="J60" s="462">
        <v>-2712.4798306466</v>
      </c>
      <c r="K60" s="462">
        <v>0</v>
      </c>
      <c r="L60" s="462">
        <v>-600.89450834824299</v>
      </c>
      <c r="M60" s="462">
        <v>5088.5532157072203</v>
      </c>
      <c r="N60" s="462">
        <v>4487.6587073589699</v>
      </c>
      <c r="O60" s="462">
        <f t="shared" si="3"/>
        <v>5088.5532157072203</v>
      </c>
      <c r="P60" s="462">
        <f t="shared" si="4"/>
        <v>0</v>
      </c>
      <c r="Q60" s="462">
        <f t="shared" si="5"/>
        <v>-2712.4798306466</v>
      </c>
      <c r="S60" s="461">
        <v>6.25E-2</v>
      </c>
      <c r="T60" s="462">
        <v>3674.6979798786201</v>
      </c>
      <c r="U60" s="462">
        <v>2685.1401624042401</v>
      </c>
      <c r="V60" s="462">
        <v>43.1986395515193</v>
      </c>
      <c r="W60" s="462">
        <v>382.38894039426401</v>
      </c>
      <c r="X60" s="462">
        <v>130.47241183425501</v>
      </c>
      <c r="Y60" s="462">
        <v>0</v>
      </c>
      <c r="Z60" s="462">
        <v>0</v>
      </c>
      <c r="AA60" s="462">
        <v>175.06595635698599</v>
      </c>
      <c r="AB60" s="462">
        <v>-555.60092150919604</v>
      </c>
      <c r="AC60" s="462">
        <v>-987.71088358466204</v>
      </c>
      <c r="AD60" s="462">
        <v>-466.561385320157</v>
      </c>
      <c r="AE60" s="462">
        <v>5547.6522853260203</v>
      </c>
      <c r="AF60" s="462">
        <v>5081.09090000587</v>
      </c>
      <c r="AG60" s="462">
        <f t="shared" si="6"/>
        <v>5547.6522853260203</v>
      </c>
      <c r="AH60" s="462">
        <f t="shared" si="7"/>
        <v>0</v>
      </c>
      <c r="AI60" s="462">
        <f t="shared" si="8"/>
        <v>-555.60092150919604</v>
      </c>
      <c r="AK60" s="461">
        <v>6.25E-2</v>
      </c>
      <c r="AL60" s="462">
        <v>3187.9442336749698</v>
      </c>
      <c r="AM60" s="462">
        <v>2741.4209558267798</v>
      </c>
      <c r="AN60" s="462">
        <v>68.250240632547701</v>
      </c>
      <c r="AO60" s="462">
        <v>413.71715215908898</v>
      </c>
      <c r="AP60" s="462">
        <v>314.00204867654497</v>
      </c>
      <c r="AQ60" s="462">
        <v>0</v>
      </c>
      <c r="AR60" s="462">
        <v>0</v>
      </c>
      <c r="AS60" s="462">
        <v>174.05431962400101</v>
      </c>
      <c r="AT60" s="462">
        <v>-1661.5469761075601</v>
      </c>
      <c r="AU60" s="462">
        <v>0</v>
      </c>
      <c r="AV60" s="462">
        <v>-471.835501182435</v>
      </c>
      <c r="AW60" s="462">
        <v>5237.8419744863704</v>
      </c>
      <c r="AX60" s="462">
        <v>4766.0064733039399</v>
      </c>
      <c r="AY60" s="462">
        <f t="shared" si="9"/>
        <v>5237.8419744863704</v>
      </c>
      <c r="AZ60" s="462">
        <f t="shared" si="10"/>
        <v>0</v>
      </c>
      <c r="BA60" s="462">
        <f t="shared" si="11"/>
        <v>-1661.5469761075601</v>
      </c>
    </row>
    <row r="61" spans="1:53" s="448" customFormat="1">
      <c r="A61" s="461">
        <v>7.2916666666666699E-2</v>
      </c>
      <c r="B61" s="462">
        <v>3003.9622032816601</v>
      </c>
      <c r="C61" s="462">
        <v>4263.0682669008902</v>
      </c>
      <c r="D61" s="462">
        <v>12.061629276759</v>
      </c>
      <c r="E61" s="462">
        <v>415.57871578676401</v>
      </c>
      <c r="F61" s="462">
        <v>84.084186859513906</v>
      </c>
      <c r="G61" s="462">
        <v>0</v>
      </c>
      <c r="H61" s="462">
        <v>0</v>
      </c>
      <c r="I61" s="462">
        <v>11.0552745944857</v>
      </c>
      <c r="J61" s="462">
        <v>-2677.0528974301801</v>
      </c>
      <c r="K61" s="462">
        <v>0</v>
      </c>
      <c r="L61" s="462">
        <v>-599.91172922815497</v>
      </c>
      <c r="M61" s="462">
        <v>5112.7573792698904</v>
      </c>
      <c r="N61" s="462">
        <v>4512.8456500417396</v>
      </c>
      <c r="O61" s="462">
        <f t="shared" si="3"/>
        <v>5112.7573792698904</v>
      </c>
      <c r="P61" s="462">
        <f t="shared" si="4"/>
        <v>0</v>
      </c>
      <c r="Q61" s="462">
        <f t="shared" si="5"/>
        <v>-2677.0528974301801</v>
      </c>
      <c r="S61" s="461">
        <v>7.2916666666666699E-2</v>
      </c>
      <c r="T61" s="462">
        <v>3680.4141868879201</v>
      </c>
      <c r="U61" s="462">
        <v>2676.2262392528701</v>
      </c>
      <c r="V61" s="462">
        <v>43.171841541334402</v>
      </c>
      <c r="W61" s="462">
        <v>383.246885393855</v>
      </c>
      <c r="X61" s="462">
        <v>130.41933712252001</v>
      </c>
      <c r="Y61" s="462">
        <v>0</v>
      </c>
      <c r="Z61" s="462">
        <v>0</v>
      </c>
      <c r="AA61" s="462">
        <v>166.00046006716701</v>
      </c>
      <c r="AB61" s="462">
        <v>-505.93697564471103</v>
      </c>
      <c r="AC61" s="462">
        <v>-986.902534204836</v>
      </c>
      <c r="AD61" s="462">
        <v>-465.97567138024499</v>
      </c>
      <c r="AE61" s="462">
        <v>5586.6394404161201</v>
      </c>
      <c r="AF61" s="462">
        <v>5120.6637690358803</v>
      </c>
      <c r="AG61" s="462">
        <f t="shared" si="6"/>
        <v>5586.6394404161201</v>
      </c>
      <c r="AH61" s="462">
        <f t="shared" si="7"/>
        <v>0</v>
      </c>
      <c r="AI61" s="462">
        <f t="shared" si="8"/>
        <v>-505.93697564471103</v>
      </c>
      <c r="AK61" s="461">
        <v>7.2916666666666671E-2</v>
      </c>
      <c r="AL61" s="462">
        <v>3200.2423965040898</v>
      </c>
      <c r="AM61" s="462">
        <v>2718.9243079255798</v>
      </c>
      <c r="AN61" s="462">
        <v>68.263626254862103</v>
      </c>
      <c r="AO61" s="462">
        <v>413.44489350138599</v>
      </c>
      <c r="AP61" s="462">
        <v>315.047768987415</v>
      </c>
      <c r="AQ61" s="462">
        <v>0</v>
      </c>
      <c r="AR61" s="462">
        <v>0</v>
      </c>
      <c r="AS61" s="462">
        <v>177.30389409462899</v>
      </c>
      <c r="AT61" s="462">
        <v>-1615.02641753388</v>
      </c>
      <c r="AU61" s="462">
        <v>0</v>
      </c>
      <c r="AV61" s="462">
        <v>-470.35901742045598</v>
      </c>
      <c r="AW61" s="462">
        <v>5278.2004697340899</v>
      </c>
      <c r="AX61" s="462">
        <v>4807.8414523136298</v>
      </c>
      <c r="AY61" s="462">
        <f t="shared" si="9"/>
        <v>5278.2004697340899</v>
      </c>
      <c r="AZ61" s="462">
        <f t="shared" si="10"/>
        <v>0</v>
      </c>
      <c r="BA61" s="462">
        <f t="shared" si="11"/>
        <v>-1615.02641753388</v>
      </c>
    </row>
    <row r="62" spans="1:53" s="448" customFormat="1">
      <c r="A62" s="461">
        <v>8.3333333333333301E-2</v>
      </c>
      <c r="B62" s="462">
        <v>3003.5484470841802</v>
      </c>
      <c r="C62" s="462">
        <v>4268.0930065888097</v>
      </c>
      <c r="D62" s="462">
        <v>12.081709757176</v>
      </c>
      <c r="E62" s="462">
        <v>419.16578974196602</v>
      </c>
      <c r="F62" s="462">
        <v>84.074147927260796</v>
      </c>
      <c r="G62" s="462">
        <v>0</v>
      </c>
      <c r="H62" s="462">
        <v>0</v>
      </c>
      <c r="I62" s="462">
        <v>10.642079182660201</v>
      </c>
      <c r="J62" s="462">
        <v>-2672.5904587622199</v>
      </c>
      <c r="K62" s="462">
        <v>0</v>
      </c>
      <c r="L62" s="462">
        <v>-600.57409122717195</v>
      </c>
      <c r="M62" s="462">
        <v>5125.0147215198404</v>
      </c>
      <c r="N62" s="462">
        <v>4524.44063029267</v>
      </c>
      <c r="O62" s="462">
        <f t="shared" si="3"/>
        <v>5125.0147215198404</v>
      </c>
      <c r="P62" s="462">
        <f t="shared" si="4"/>
        <v>0</v>
      </c>
      <c r="Q62" s="462">
        <f t="shared" si="5"/>
        <v>-2672.5904587622199</v>
      </c>
      <c r="S62" s="461">
        <v>8.3333333333333301E-2</v>
      </c>
      <c r="T62" s="462">
        <v>3676.04531279091</v>
      </c>
      <c r="U62" s="462">
        <v>2681.1796056789399</v>
      </c>
      <c r="V62" s="462">
        <v>43.238836950147501</v>
      </c>
      <c r="W62" s="462">
        <v>384.72521194310502</v>
      </c>
      <c r="X62" s="462">
        <v>129.24377021841201</v>
      </c>
      <c r="Y62" s="462">
        <v>0</v>
      </c>
      <c r="Z62" s="462">
        <v>0</v>
      </c>
      <c r="AA62" s="462">
        <v>165.291977978651</v>
      </c>
      <c r="AB62" s="462">
        <v>-535.16397320190697</v>
      </c>
      <c r="AC62" s="462">
        <v>-982.16387029913506</v>
      </c>
      <c r="AD62" s="462">
        <v>-466.26406152771801</v>
      </c>
      <c r="AE62" s="462">
        <v>5562.3968720591201</v>
      </c>
      <c r="AF62" s="462">
        <v>5096.1328105313996</v>
      </c>
      <c r="AG62" s="462">
        <f t="shared" si="6"/>
        <v>5562.3968720591201</v>
      </c>
      <c r="AH62" s="462">
        <f t="shared" si="7"/>
        <v>0</v>
      </c>
      <c r="AI62" s="462">
        <f t="shared" si="8"/>
        <v>-535.16397320190697</v>
      </c>
      <c r="AK62" s="461">
        <v>8.3333333333333301E-2</v>
      </c>
      <c r="AL62" s="462">
        <v>3214.5613382688098</v>
      </c>
      <c r="AM62" s="462">
        <v>2719.3334646009198</v>
      </c>
      <c r="AN62" s="462">
        <v>68.223467855974107</v>
      </c>
      <c r="AO62" s="462">
        <v>411.78572316753099</v>
      </c>
      <c r="AP62" s="462">
        <v>330.22681572448801</v>
      </c>
      <c r="AQ62" s="462">
        <v>0</v>
      </c>
      <c r="AR62" s="462">
        <v>0</v>
      </c>
      <c r="AS62" s="462">
        <v>179.33860366936099</v>
      </c>
      <c r="AT62" s="462">
        <v>-1626.6654317136999</v>
      </c>
      <c r="AU62" s="462">
        <v>0</v>
      </c>
      <c r="AV62" s="462">
        <v>-471.25244324128897</v>
      </c>
      <c r="AW62" s="462">
        <v>5296.80398157338</v>
      </c>
      <c r="AX62" s="462">
        <v>4825.5515383320999</v>
      </c>
      <c r="AY62" s="462">
        <f t="shared" si="9"/>
        <v>5296.80398157338</v>
      </c>
      <c r="AZ62" s="462">
        <f t="shared" si="10"/>
        <v>0</v>
      </c>
      <c r="BA62" s="462">
        <f t="shared" si="11"/>
        <v>-1626.6654317136999</v>
      </c>
    </row>
    <row r="63" spans="1:53" s="448" customFormat="1">
      <c r="A63" s="461">
        <v>9.375E-2</v>
      </c>
      <c r="B63" s="462">
        <v>3004.40262872729</v>
      </c>
      <c r="C63" s="462">
        <v>4249.0090673161803</v>
      </c>
      <c r="D63" s="462">
        <v>12.101790237593001</v>
      </c>
      <c r="E63" s="462">
        <v>417.948330311137</v>
      </c>
      <c r="F63" s="462">
        <v>84.074933810147002</v>
      </c>
      <c r="G63" s="462">
        <v>0</v>
      </c>
      <c r="H63" s="462">
        <v>0</v>
      </c>
      <c r="I63" s="462">
        <v>9.8880789606735995</v>
      </c>
      <c r="J63" s="462">
        <v>-2694.8770191364001</v>
      </c>
      <c r="K63" s="462">
        <v>0</v>
      </c>
      <c r="L63" s="462">
        <v>-598.72543635224304</v>
      </c>
      <c r="M63" s="462">
        <v>5082.5478102266197</v>
      </c>
      <c r="N63" s="462">
        <v>4483.82237387437</v>
      </c>
      <c r="O63" s="462">
        <f t="shared" si="3"/>
        <v>5082.5478102266197</v>
      </c>
      <c r="P63" s="462">
        <f t="shared" si="4"/>
        <v>0</v>
      </c>
      <c r="Q63" s="462">
        <f t="shared" si="5"/>
        <v>-2694.8770191364001</v>
      </c>
      <c r="S63" s="461">
        <v>9.375E-2</v>
      </c>
      <c r="T63" s="462">
        <v>3676.3054386815602</v>
      </c>
      <c r="U63" s="462">
        <v>2675.3403980082599</v>
      </c>
      <c r="V63" s="462">
        <v>43.205339245740902</v>
      </c>
      <c r="W63" s="462">
        <v>386.200747662259</v>
      </c>
      <c r="X63" s="462">
        <v>129.25642899995501</v>
      </c>
      <c r="Y63" s="462">
        <v>0</v>
      </c>
      <c r="Z63" s="462">
        <v>0</v>
      </c>
      <c r="AA63" s="462">
        <v>165.448826863313</v>
      </c>
      <c r="AB63" s="462">
        <v>-616.78482390615397</v>
      </c>
      <c r="AC63" s="462">
        <v>-981.89208827620701</v>
      </c>
      <c r="AD63" s="462">
        <v>-465.81626011806497</v>
      </c>
      <c r="AE63" s="462">
        <v>5477.0802672787204</v>
      </c>
      <c r="AF63" s="462">
        <v>5011.2640071606602</v>
      </c>
      <c r="AG63" s="462">
        <f t="shared" si="6"/>
        <v>5477.0802672787204</v>
      </c>
      <c r="AH63" s="462">
        <f t="shared" si="7"/>
        <v>0</v>
      </c>
      <c r="AI63" s="462">
        <f t="shared" si="8"/>
        <v>-616.78482390615397</v>
      </c>
      <c r="AK63" s="461">
        <v>9.375E-2</v>
      </c>
      <c r="AL63" s="462">
        <v>3218.5628739446402</v>
      </c>
      <c r="AM63" s="462">
        <v>2710.3705939707402</v>
      </c>
      <c r="AN63" s="462">
        <v>68.1766158799566</v>
      </c>
      <c r="AO63" s="462">
        <v>412.44255532094502</v>
      </c>
      <c r="AP63" s="462">
        <v>331.95411690590203</v>
      </c>
      <c r="AQ63" s="462">
        <v>0</v>
      </c>
      <c r="AR63" s="462">
        <v>0</v>
      </c>
      <c r="AS63" s="462">
        <v>192.43288828259199</v>
      </c>
      <c r="AT63" s="462">
        <v>-1688.09594368431</v>
      </c>
      <c r="AU63" s="462">
        <v>0</v>
      </c>
      <c r="AV63" s="462">
        <v>-470.80749884513398</v>
      </c>
      <c r="AW63" s="462">
        <v>5245.8437006204704</v>
      </c>
      <c r="AX63" s="462">
        <v>4775.0362017753296</v>
      </c>
      <c r="AY63" s="462">
        <f t="shared" si="9"/>
        <v>5245.8437006204704</v>
      </c>
      <c r="AZ63" s="462">
        <f t="shared" si="10"/>
        <v>0</v>
      </c>
      <c r="BA63" s="462">
        <f t="shared" si="11"/>
        <v>-1688.09594368431</v>
      </c>
    </row>
    <row r="64" spans="1:53" s="448" customFormat="1">
      <c r="A64" s="461">
        <v>0.104166666666667</v>
      </c>
      <c r="B64" s="462">
        <v>3002.87451502052</v>
      </c>
      <c r="C64" s="462">
        <v>4236.4326949727501</v>
      </c>
      <c r="D64" s="462">
        <v>12.048242289814301</v>
      </c>
      <c r="E64" s="462">
        <v>409.63209410687602</v>
      </c>
      <c r="F64" s="462">
        <v>83.886987984520999</v>
      </c>
      <c r="G64" s="462">
        <v>0</v>
      </c>
      <c r="H64" s="462">
        <v>0</v>
      </c>
      <c r="I64" s="462">
        <v>10.641714120898</v>
      </c>
      <c r="J64" s="462">
        <v>-2677.9758440988498</v>
      </c>
      <c r="K64" s="462">
        <v>0</v>
      </c>
      <c r="L64" s="462">
        <v>-596.95776365168297</v>
      </c>
      <c r="M64" s="462">
        <v>5077.54040439653</v>
      </c>
      <c r="N64" s="462">
        <v>4480.5826407448503</v>
      </c>
      <c r="O64" s="462">
        <f t="shared" si="3"/>
        <v>5077.54040439653</v>
      </c>
      <c r="P64" s="462">
        <f t="shared" si="4"/>
        <v>0</v>
      </c>
      <c r="Q64" s="462">
        <f t="shared" si="5"/>
        <v>-2677.9758440988498</v>
      </c>
      <c r="S64" s="461">
        <v>0.104166666666667</v>
      </c>
      <c r="T64" s="462">
        <v>3673.2772534901101</v>
      </c>
      <c r="U64" s="462">
        <v>2678.4161144209602</v>
      </c>
      <c r="V64" s="462">
        <v>43.252236338590698</v>
      </c>
      <c r="W64" s="462">
        <v>384.74907772988797</v>
      </c>
      <c r="X64" s="462">
        <v>129.244363616127</v>
      </c>
      <c r="Y64" s="462">
        <v>0</v>
      </c>
      <c r="Z64" s="462">
        <v>0</v>
      </c>
      <c r="AA64" s="462">
        <v>167.169895215369</v>
      </c>
      <c r="AB64" s="462">
        <v>-590.92526213951203</v>
      </c>
      <c r="AC64" s="462">
        <v>-979.75969313395296</v>
      </c>
      <c r="AD64" s="462">
        <v>-465.88559516522599</v>
      </c>
      <c r="AE64" s="462">
        <v>5505.4239855375799</v>
      </c>
      <c r="AF64" s="462">
        <v>5039.5383903723496</v>
      </c>
      <c r="AG64" s="462">
        <f t="shared" si="6"/>
        <v>5505.4239855375799</v>
      </c>
      <c r="AH64" s="462">
        <f t="shared" si="7"/>
        <v>0</v>
      </c>
      <c r="AI64" s="462">
        <f t="shared" si="8"/>
        <v>-590.92526213951203</v>
      </c>
      <c r="AK64" s="461">
        <v>0.104166666666667</v>
      </c>
      <c r="AL64" s="462">
        <v>3218.96975540935</v>
      </c>
      <c r="AM64" s="462">
        <v>2708.28296242233</v>
      </c>
      <c r="AN64" s="462">
        <v>68.143150547549894</v>
      </c>
      <c r="AO64" s="462">
        <v>410.63610915349699</v>
      </c>
      <c r="AP64" s="462">
        <v>332.03035148463903</v>
      </c>
      <c r="AQ64" s="462">
        <v>0</v>
      </c>
      <c r="AR64" s="462">
        <v>0</v>
      </c>
      <c r="AS64" s="462">
        <v>193.74241646530899</v>
      </c>
      <c r="AT64" s="462">
        <v>-1679.72835423436</v>
      </c>
      <c r="AU64" s="462">
        <v>0</v>
      </c>
      <c r="AV64" s="462">
        <v>-470.544803924679</v>
      </c>
      <c r="AW64" s="462">
        <v>5252.0763912483098</v>
      </c>
      <c r="AX64" s="462">
        <v>4781.5315873236304</v>
      </c>
      <c r="AY64" s="462">
        <f t="shared" si="9"/>
        <v>5252.0763912483098</v>
      </c>
      <c r="AZ64" s="462">
        <f t="shared" si="10"/>
        <v>0</v>
      </c>
      <c r="BA64" s="462">
        <f t="shared" si="11"/>
        <v>-1679.72835423436</v>
      </c>
    </row>
    <row r="65" spans="1:53" s="448" customFormat="1">
      <c r="A65" s="461">
        <v>0.114583333333333</v>
      </c>
      <c r="B65" s="462">
        <v>3004.1890629520899</v>
      </c>
      <c r="C65" s="462">
        <v>4229.9181112534898</v>
      </c>
      <c r="D65" s="462">
        <v>12.081709757176</v>
      </c>
      <c r="E65" s="462">
        <v>414.18749238115902</v>
      </c>
      <c r="F65" s="462">
        <v>83.338965651878993</v>
      </c>
      <c r="G65" s="462">
        <v>0</v>
      </c>
      <c r="H65" s="462">
        <v>0</v>
      </c>
      <c r="I65" s="462">
        <v>11.618378785998001</v>
      </c>
      <c r="J65" s="462">
        <v>-2641.8201543164</v>
      </c>
      <c r="K65" s="462">
        <v>0</v>
      </c>
      <c r="L65" s="462">
        <v>-596.68844757797694</v>
      </c>
      <c r="M65" s="462">
        <v>5113.5135664653799</v>
      </c>
      <c r="N65" s="462">
        <v>4516.8251188874101</v>
      </c>
      <c r="O65" s="462">
        <f t="shared" si="3"/>
        <v>5113.5135664653799</v>
      </c>
      <c r="P65" s="462">
        <f t="shared" si="4"/>
        <v>0</v>
      </c>
      <c r="Q65" s="462">
        <f t="shared" si="5"/>
        <v>-2641.8201543164</v>
      </c>
      <c r="S65" s="461">
        <v>0.114583333333333</v>
      </c>
      <c r="T65" s="462">
        <v>3681.6081702626898</v>
      </c>
      <c r="U65" s="462">
        <v>2679.0153281165599</v>
      </c>
      <c r="V65" s="462">
        <v>43.178541491123298</v>
      </c>
      <c r="W65" s="462">
        <v>382.16857954369601</v>
      </c>
      <c r="X65" s="462">
        <v>129.19029565644101</v>
      </c>
      <c r="Y65" s="462">
        <v>0</v>
      </c>
      <c r="Z65" s="462">
        <v>0</v>
      </c>
      <c r="AA65" s="462">
        <v>165.23376492662899</v>
      </c>
      <c r="AB65" s="462">
        <v>-574.50088121762201</v>
      </c>
      <c r="AC65" s="462">
        <v>-979.04889758873799</v>
      </c>
      <c r="AD65" s="462">
        <v>-466.22158562948499</v>
      </c>
      <c r="AE65" s="462">
        <v>5526.8449011907796</v>
      </c>
      <c r="AF65" s="462">
        <v>5060.6233155612999</v>
      </c>
      <c r="AG65" s="462">
        <f t="shared" si="6"/>
        <v>5526.8449011907796</v>
      </c>
      <c r="AH65" s="462">
        <f t="shared" si="7"/>
        <v>0</v>
      </c>
      <c r="AI65" s="462">
        <f t="shared" si="8"/>
        <v>-574.50088121762201</v>
      </c>
      <c r="AK65" s="461">
        <v>0.114583333333333</v>
      </c>
      <c r="AL65" s="462">
        <v>3219.3031868645598</v>
      </c>
      <c r="AM65" s="462">
        <v>2699.22641601755</v>
      </c>
      <c r="AN65" s="462">
        <v>68.196695079400598</v>
      </c>
      <c r="AO65" s="462">
        <v>409.02444058716702</v>
      </c>
      <c r="AP65" s="462">
        <v>327.83926134797298</v>
      </c>
      <c r="AQ65" s="462">
        <v>0</v>
      </c>
      <c r="AR65" s="462">
        <v>0</v>
      </c>
      <c r="AS65" s="462">
        <v>198.41474149352899</v>
      </c>
      <c r="AT65" s="462">
        <v>-1711.6457716344801</v>
      </c>
      <c r="AU65" s="462">
        <v>0</v>
      </c>
      <c r="AV65" s="462">
        <v>-469.61608118435299</v>
      </c>
      <c r="AW65" s="462">
        <v>5210.3589697556999</v>
      </c>
      <c r="AX65" s="462">
        <v>4740.7428885713498</v>
      </c>
      <c r="AY65" s="462">
        <f t="shared" si="9"/>
        <v>5210.3589697556999</v>
      </c>
      <c r="AZ65" s="462">
        <f t="shared" si="10"/>
        <v>0</v>
      </c>
      <c r="BA65" s="462">
        <f t="shared" si="11"/>
        <v>-1711.6457716344801</v>
      </c>
    </row>
    <row r="66" spans="1:53" s="448" customFormat="1">
      <c r="A66" s="461">
        <v>0.125</v>
      </c>
      <c r="B66" s="462">
        <v>3004.71624083901</v>
      </c>
      <c r="C66" s="462">
        <v>4109.2760081643801</v>
      </c>
      <c r="D66" s="462">
        <v>12.0884032506483</v>
      </c>
      <c r="E66" s="462">
        <v>414.733177335069</v>
      </c>
      <c r="F66" s="462">
        <v>80.0246799461368</v>
      </c>
      <c r="G66" s="462">
        <v>0</v>
      </c>
      <c r="H66" s="462">
        <v>0</v>
      </c>
      <c r="I66" s="462">
        <v>13.29846340692</v>
      </c>
      <c r="J66" s="462">
        <v>-2519.7879852398</v>
      </c>
      <c r="K66" s="462">
        <v>0</v>
      </c>
      <c r="L66" s="462">
        <v>-585.26271524942604</v>
      </c>
      <c r="M66" s="462">
        <v>5114.3489877023603</v>
      </c>
      <c r="N66" s="462">
        <v>4529.0862724529397</v>
      </c>
      <c r="O66" s="462">
        <f t="shared" si="3"/>
        <v>5114.3489877023603</v>
      </c>
      <c r="P66" s="462">
        <f t="shared" si="4"/>
        <v>0</v>
      </c>
      <c r="Q66" s="462">
        <f t="shared" si="5"/>
        <v>-2519.7879852398</v>
      </c>
      <c r="S66" s="461">
        <v>0.125</v>
      </c>
      <c r="T66" s="462">
        <v>3681.6948354680299</v>
      </c>
      <c r="U66" s="462">
        <v>2681.8105210246899</v>
      </c>
      <c r="V66" s="462">
        <v>43.191940112864899</v>
      </c>
      <c r="W66" s="462">
        <v>382.30213333216199</v>
      </c>
      <c r="X66" s="462">
        <v>128.07474399902799</v>
      </c>
      <c r="Y66" s="462">
        <v>0</v>
      </c>
      <c r="Z66" s="462">
        <v>0</v>
      </c>
      <c r="AA66" s="462">
        <v>166.42967512745099</v>
      </c>
      <c r="AB66" s="462">
        <v>-584.59314856393405</v>
      </c>
      <c r="AC66" s="462">
        <v>-976.393856161293</v>
      </c>
      <c r="AD66" s="462">
        <v>-466.49731371903101</v>
      </c>
      <c r="AE66" s="462">
        <v>5522.5168443389903</v>
      </c>
      <c r="AF66" s="462">
        <v>5056.0195306199603</v>
      </c>
      <c r="AG66" s="462">
        <f t="shared" si="6"/>
        <v>5522.5168443389903</v>
      </c>
      <c r="AH66" s="462">
        <f t="shared" si="7"/>
        <v>0</v>
      </c>
      <c r="AI66" s="462">
        <f t="shared" si="8"/>
        <v>-584.59314856393405</v>
      </c>
      <c r="AK66" s="461">
        <v>0.125</v>
      </c>
      <c r="AL66" s="462">
        <v>3218.8096829102601</v>
      </c>
      <c r="AM66" s="462">
        <v>2679.3506284802702</v>
      </c>
      <c r="AN66" s="462">
        <v>68.203388656530095</v>
      </c>
      <c r="AO66" s="462">
        <v>408.49375145100601</v>
      </c>
      <c r="AP66" s="462">
        <v>257.67831138072302</v>
      </c>
      <c r="AQ66" s="462">
        <v>0</v>
      </c>
      <c r="AR66" s="462">
        <v>0</v>
      </c>
      <c r="AS66" s="462">
        <v>203.152101542792</v>
      </c>
      <c r="AT66" s="462">
        <v>-1547.2920796035801</v>
      </c>
      <c r="AU66" s="462">
        <v>-44.273385087065101</v>
      </c>
      <c r="AV66" s="462">
        <v>-467.098767608841</v>
      </c>
      <c r="AW66" s="462">
        <v>5244.1223997309398</v>
      </c>
      <c r="AX66" s="462">
        <v>4777.0236321221</v>
      </c>
      <c r="AY66" s="462">
        <f t="shared" si="9"/>
        <v>5244.1223997309398</v>
      </c>
      <c r="AZ66" s="462">
        <f t="shared" si="10"/>
        <v>0</v>
      </c>
      <c r="BA66" s="462">
        <f t="shared" si="11"/>
        <v>-1547.2920796035801</v>
      </c>
    </row>
    <row r="67" spans="1:53" s="448" customFormat="1">
      <c r="A67" s="461">
        <v>0.13541666666666699</v>
      </c>
      <c r="B67" s="462">
        <v>3005.6371200397898</v>
      </c>
      <c r="C67" s="462">
        <v>4131.9343329353796</v>
      </c>
      <c r="D67" s="462">
        <v>12.081709757176</v>
      </c>
      <c r="E67" s="462">
        <v>414.41034888629503</v>
      </c>
      <c r="F67" s="462">
        <v>80.005909980279895</v>
      </c>
      <c r="G67" s="462">
        <v>0</v>
      </c>
      <c r="H67" s="462">
        <v>0</v>
      </c>
      <c r="I67" s="462">
        <v>13.4764475693859</v>
      </c>
      <c r="J67" s="462">
        <v>-2571.87634611162</v>
      </c>
      <c r="K67" s="462">
        <v>0</v>
      </c>
      <c r="L67" s="462">
        <v>-587.45348157644696</v>
      </c>
      <c r="M67" s="462">
        <v>5085.6695230566902</v>
      </c>
      <c r="N67" s="462">
        <v>4498.2160414802402</v>
      </c>
      <c r="O67" s="462">
        <f t="shared" si="3"/>
        <v>5085.6695230566902</v>
      </c>
      <c r="P67" s="462">
        <f t="shared" si="4"/>
        <v>0</v>
      </c>
      <c r="Q67" s="462">
        <f t="shared" si="5"/>
        <v>-2571.87634611162</v>
      </c>
      <c r="S67" s="461">
        <v>0.13541666666666699</v>
      </c>
      <c r="T67" s="462">
        <v>3681.1345568030902</v>
      </c>
      <c r="U67" s="462">
        <v>2685.5213370071401</v>
      </c>
      <c r="V67" s="462">
        <v>43.185240929777699</v>
      </c>
      <c r="W67" s="462">
        <v>385.76620188120899</v>
      </c>
      <c r="X67" s="462">
        <v>128.071342776422</v>
      </c>
      <c r="Y67" s="462">
        <v>0</v>
      </c>
      <c r="Z67" s="462">
        <v>0</v>
      </c>
      <c r="AA67" s="462">
        <v>161.18497710836999</v>
      </c>
      <c r="AB67" s="462">
        <v>-592.83530187909503</v>
      </c>
      <c r="AC67" s="462">
        <v>-975.47399784869697</v>
      </c>
      <c r="AD67" s="462">
        <v>-466.93094502273402</v>
      </c>
      <c r="AE67" s="462">
        <v>5516.5543567782097</v>
      </c>
      <c r="AF67" s="462">
        <v>5049.6234117554804</v>
      </c>
      <c r="AG67" s="462">
        <f t="shared" si="6"/>
        <v>5516.5543567782097</v>
      </c>
      <c r="AH67" s="462">
        <f t="shared" si="7"/>
        <v>0</v>
      </c>
      <c r="AI67" s="462">
        <f t="shared" si="8"/>
        <v>-592.83530187909503</v>
      </c>
      <c r="AK67" s="461">
        <v>0.13541666666666699</v>
      </c>
      <c r="AL67" s="462">
        <v>3220.09014892595</v>
      </c>
      <c r="AM67" s="462">
        <v>2665.1419799109399</v>
      </c>
      <c r="AN67" s="462">
        <v>68.3439445845828</v>
      </c>
      <c r="AO67" s="462">
        <v>408.15155808071802</v>
      </c>
      <c r="AP67" s="462">
        <v>250.27961167839001</v>
      </c>
      <c r="AQ67" s="462">
        <v>0</v>
      </c>
      <c r="AR67" s="462">
        <v>0</v>
      </c>
      <c r="AS67" s="462">
        <v>214.183532301593</v>
      </c>
      <c r="AT67" s="462">
        <v>-1505.5473587617601</v>
      </c>
      <c r="AU67" s="462">
        <v>-51.384068034203203</v>
      </c>
      <c r="AV67" s="462">
        <v>-465.84043167646797</v>
      </c>
      <c r="AW67" s="462">
        <v>5269.2593486861997</v>
      </c>
      <c r="AX67" s="462">
        <v>4803.4189170097397</v>
      </c>
      <c r="AY67" s="462">
        <f t="shared" si="9"/>
        <v>5269.2593486861997</v>
      </c>
      <c r="AZ67" s="462">
        <f t="shared" si="10"/>
        <v>0</v>
      </c>
      <c r="BA67" s="462">
        <f t="shared" si="11"/>
        <v>-1505.5473587617601</v>
      </c>
    </row>
    <row r="68" spans="1:53" s="448" customFormat="1">
      <c r="A68" s="461">
        <v>0.14583333333333301</v>
      </c>
      <c r="B68" s="462">
        <v>3006.6313926204898</v>
      </c>
      <c r="C68" s="462">
        <v>4121.0017497338204</v>
      </c>
      <c r="D68" s="462">
        <v>12.1084837310653</v>
      </c>
      <c r="E68" s="462">
        <v>407.712032572998</v>
      </c>
      <c r="F68" s="462">
        <v>80.008863168048805</v>
      </c>
      <c r="G68" s="462">
        <v>0</v>
      </c>
      <c r="H68" s="462">
        <v>0</v>
      </c>
      <c r="I68" s="462">
        <v>14.226481614034901</v>
      </c>
      <c r="J68" s="462">
        <v>-2567.2268811392701</v>
      </c>
      <c r="K68" s="462">
        <v>0</v>
      </c>
      <c r="L68" s="462">
        <v>-586.08220022762202</v>
      </c>
      <c r="M68" s="462">
        <v>5074.46212230119</v>
      </c>
      <c r="N68" s="462">
        <v>4488.37992207356</v>
      </c>
      <c r="O68" s="462">
        <f t="shared" si="3"/>
        <v>5074.46212230119</v>
      </c>
      <c r="P68" s="462">
        <f t="shared" si="4"/>
        <v>0</v>
      </c>
      <c r="Q68" s="462">
        <f t="shared" si="5"/>
        <v>-2567.2268811392701</v>
      </c>
      <c r="S68" s="461">
        <v>0.14583333333333301</v>
      </c>
      <c r="T68" s="462">
        <v>3682.2884970098899</v>
      </c>
      <c r="U68" s="462">
        <v>2672.7919266382</v>
      </c>
      <c r="V68" s="462">
        <v>43.245536644369103</v>
      </c>
      <c r="W68" s="462">
        <v>379.495062281439</v>
      </c>
      <c r="X68" s="462">
        <v>128.04217311938001</v>
      </c>
      <c r="Y68" s="462">
        <v>0</v>
      </c>
      <c r="Z68" s="462">
        <v>0</v>
      </c>
      <c r="AA68" s="462">
        <v>137.955468073096</v>
      </c>
      <c r="AB68" s="462">
        <v>-589.50583919385895</v>
      </c>
      <c r="AC68" s="462">
        <v>-944.93054979282397</v>
      </c>
      <c r="AD68" s="462">
        <v>-465.21101960632399</v>
      </c>
      <c r="AE68" s="462">
        <v>5509.3822747796903</v>
      </c>
      <c r="AF68" s="462">
        <v>5044.1712551733599</v>
      </c>
      <c r="AG68" s="462">
        <f t="shared" si="6"/>
        <v>5509.3822747796903</v>
      </c>
      <c r="AH68" s="462">
        <f t="shared" si="7"/>
        <v>0</v>
      </c>
      <c r="AI68" s="462">
        <f t="shared" si="8"/>
        <v>-589.50583919385895</v>
      </c>
      <c r="AK68" s="461">
        <v>0.14583333333333301</v>
      </c>
      <c r="AL68" s="462">
        <v>3219.3632364400401</v>
      </c>
      <c r="AM68" s="462">
        <v>2659.2970434720801</v>
      </c>
      <c r="AN68" s="462">
        <v>68.370716339859896</v>
      </c>
      <c r="AO68" s="462">
        <v>407.15978121988098</v>
      </c>
      <c r="AP68" s="462">
        <v>250.577946468378</v>
      </c>
      <c r="AQ68" s="462">
        <v>0</v>
      </c>
      <c r="AR68" s="462">
        <v>0</v>
      </c>
      <c r="AS68" s="462">
        <v>227.35193080216399</v>
      </c>
      <c r="AT68" s="462">
        <v>-1521.5792445807799</v>
      </c>
      <c r="AU68" s="462">
        <v>-51.239371170184498</v>
      </c>
      <c r="AV68" s="462">
        <v>-465.338100192257</v>
      </c>
      <c r="AW68" s="462">
        <v>5259.30203899144</v>
      </c>
      <c r="AX68" s="462">
        <v>4793.9639387991801</v>
      </c>
      <c r="AY68" s="462">
        <f t="shared" si="9"/>
        <v>5259.30203899144</v>
      </c>
      <c r="AZ68" s="462">
        <f t="shared" si="10"/>
        <v>0</v>
      </c>
      <c r="BA68" s="462">
        <f t="shared" si="11"/>
        <v>-1521.5792445807799</v>
      </c>
    </row>
    <row r="69" spans="1:53" s="448" customFormat="1">
      <c r="A69" s="461">
        <v>0.15625</v>
      </c>
      <c r="B69" s="462">
        <v>3008.0527641684998</v>
      </c>
      <c r="C69" s="462">
        <v>4065.6825680369998</v>
      </c>
      <c r="D69" s="462">
        <v>12.095096744120699</v>
      </c>
      <c r="E69" s="462">
        <v>400.32815966912301</v>
      </c>
      <c r="F69" s="462">
        <v>79.9978795969418</v>
      </c>
      <c r="G69" s="462">
        <v>0</v>
      </c>
      <c r="H69" s="462">
        <v>0</v>
      </c>
      <c r="I69" s="462">
        <v>15.8921001799565</v>
      </c>
      <c r="J69" s="462">
        <v>-2495.3972670069002</v>
      </c>
      <c r="K69" s="462">
        <v>0</v>
      </c>
      <c r="L69" s="462">
        <v>-580.48025655922697</v>
      </c>
      <c r="M69" s="462">
        <v>5086.6513013887397</v>
      </c>
      <c r="N69" s="462">
        <v>4506.1710448295198</v>
      </c>
      <c r="O69" s="462">
        <f t="shared" si="3"/>
        <v>5086.6513013887397</v>
      </c>
      <c r="P69" s="462">
        <f t="shared" si="4"/>
        <v>0</v>
      </c>
      <c r="Q69" s="462">
        <f t="shared" si="5"/>
        <v>-2495.3972670069002</v>
      </c>
      <c r="S69" s="461">
        <v>0.15625</v>
      </c>
      <c r="T69" s="462">
        <v>3681.7882261017398</v>
      </c>
      <c r="U69" s="462">
        <v>2679.5978705510101</v>
      </c>
      <c r="V69" s="462">
        <v>43.232137255925799</v>
      </c>
      <c r="W69" s="462">
        <v>376.956189358345</v>
      </c>
      <c r="X69" s="462">
        <v>128.02590958536001</v>
      </c>
      <c r="Y69" s="462">
        <v>0</v>
      </c>
      <c r="Z69" s="462">
        <v>0</v>
      </c>
      <c r="AA69" s="462">
        <v>130.33580405052899</v>
      </c>
      <c r="AB69" s="462">
        <v>-519.43228348099694</v>
      </c>
      <c r="AC69" s="462">
        <v>-972.28933896694105</v>
      </c>
      <c r="AD69" s="462">
        <v>-465.59098864015601</v>
      </c>
      <c r="AE69" s="462">
        <v>5548.2145144549804</v>
      </c>
      <c r="AF69" s="462">
        <v>5082.6235258148199</v>
      </c>
      <c r="AG69" s="462">
        <f t="shared" si="6"/>
        <v>5548.2145144549804</v>
      </c>
      <c r="AH69" s="462">
        <f t="shared" si="7"/>
        <v>0</v>
      </c>
      <c r="AI69" s="462">
        <f t="shared" si="8"/>
        <v>-519.43228348099694</v>
      </c>
      <c r="AK69" s="461">
        <v>0.15625</v>
      </c>
      <c r="AL69" s="462">
        <v>3231.1211647612799</v>
      </c>
      <c r="AM69" s="462">
        <v>2660.0280286207098</v>
      </c>
      <c r="AN69" s="462">
        <v>68.323865385138802</v>
      </c>
      <c r="AO69" s="462">
        <v>408.02608929851601</v>
      </c>
      <c r="AP69" s="462">
        <v>247.74131929405101</v>
      </c>
      <c r="AQ69" s="462">
        <v>0</v>
      </c>
      <c r="AR69" s="462">
        <v>0</v>
      </c>
      <c r="AS69" s="462">
        <v>240.96565479551001</v>
      </c>
      <c r="AT69" s="462">
        <v>-1413.8443306817701</v>
      </c>
      <c r="AU69" s="462">
        <v>-193.90838772086099</v>
      </c>
      <c r="AV69" s="462">
        <v>-466.24691518336402</v>
      </c>
      <c r="AW69" s="462">
        <v>5248.45340375257</v>
      </c>
      <c r="AX69" s="462">
        <v>4782.2064885691998</v>
      </c>
      <c r="AY69" s="462">
        <f t="shared" si="9"/>
        <v>5248.45340375257</v>
      </c>
      <c r="AZ69" s="462">
        <f t="shared" si="10"/>
        <v>0</v>
      </c>
      <c r="BA69" s="462">
        <f t="shared" si="11"/>
        <v>-1413.8443306817701</v>
      </c>
    </row>
    <row r="70" spans="1:53" s="448" customFormat="1">
      <c r="A70" s="461">
        <v>0.16666666666666699</v>
      </c>
      <c r="B70" s="462">
        <v>3009.1004241201199</v>
      </c>
      <c r="C70" s="462">
        <v>3901.8840239788801</v>
      </c>
      <c r="D70" s="462">
        <v>12.095096744120699</v>
      </c>
      <c r="E70" s="462">
        <v>413.57451881881701</v>
      </c>
      <c r="F70" s="462">
        <v>81.060403606811803</v>
      </c>
      <c r="G70" s="462">
        <v>0</v>
      </c>
      <c r="H70" s="462">
        <v>0</v>
      </c>
      <c r="I70" s="462">
        <v>17.869145927626001</v>
      </c>
      <c r="J70" s="462">
        <v>-2343.6871927649499</v>
      </c>
      <c r="K70" s="462">
        <v>-6.1693774238123096</v>
      </c>
      <c r="L70" s="462">
        <v>-565.76545654555298</v>
      </c>
      <c r="M70" s="462">
        <v>5085.7270430076096</v>
      </c>
      <c r="N70" s="462">
        <v>4519.96158646206</v>
      </c>
      <c r="O70" s="462">
        <f t="shared" si="3"/>
        <v>5085.7270430076096</v>
      </c>
      <c r="P70" s="462">
        <f t="shared" si="4"/>
        <v>0</v>
      </c>
      <c r="Q70" s="462">
        <f t="shared" si="5"/>
        <v>-2343.6871927649499</v>
      </c>
      <c r="S70" s="461">
        <v>0.16666666666666699</v>
      </c>
      <c r="T70" s="462">
        <v>3681.58812425221</v>
      </c>
      <c r="U70" s="462">
        <v>2687.1634562305799</v>
      </c>
      <c r="V70" s="462">
        <v>43.245536644369103</v>
      </c>
      <c r="W70" s="462">
        <v>381.57343405906101</v>
      </c>
      <c r="X70" s="462">
        <v>128.00505248753001</v>
      </c>
      <c r="Y70" s="462">
        <v>0</v>
      </c>
      <c r="Z70" s="462">
        <v>0</v>
      </c>
      <c r="AA70" s="462">
        <v>132.28806423980399</v>
      </c>
      <c r="AB70" s="462">
        <v>-516.79542330749905</v>
      </c>
      <c r="AC70" s="462">
        <v>-968.90258848692304</v>
      </c>
      <c r="AD70" s="462">
        <v>-466.54608047143302</v>
      </c>
      <c r="AE70" s="462">
        <v>5568.1656561191303</v>
      </c>
      <c r="AF70" s="462">
        <v>5101.6195756477</v>
      </c>
      <c r="AG70" s="462">
        <f t="shared" si="6"/>
        <v>5568.1656561191303</v>
      </c>
      <c r="AH70" s="462">
        <f t="shared" si="7"/>
        <v>0</v>
      </c>
      <c r="AI70" s="462">
        <f t="shared" si="8"/>
        <v>-516.79542330749905</v>
      </c>
      <c r="AK70" s="461">
        <v>0.16666666666666699</v>
      </c>
      <c r="AL70" s="462">
        <v>3247.5542814390901</v>
      </c>
      <c r="AM70" s="462">
        <v>2723.1286586101201</v>
      </c>
      <c r="AN70" s="462">
        <v>68.303785164398306</v>
      </c>
      <c r="AO70" s="462">
        <v>411.39696687022303</v>
      </c>
      <c r="AP70" s="462">
        <v>208.397663210394</v>
      </c>
      <c r="AQ70" s="462">
        <v>0</v>
      </c>
      <c r="AR70" s="462">
        <v>0</v>
      </c>
      <c r="AS70" s="462">
        <v>237.725406179153</v>
      </c>
      <c r="AT70" s="462">
        <v>-1336.03238758723</v>
      </c>
      <c r="AU70" s="462">
        <v>-305.29395778509303</v>
      </c>
      <c r="AV70" s="462">
        <v>-473.12044399315101</v>
      </c>
      <c r="AW70" s="462">
        <v>5255.1804161010596</v>
      </c>
      <c r="AX70" s="462">
        <v>4782.0599721079097</v>
      </c>
      <c r="AY70" s="462">
        <f t="shared" si="9"/>
        <v>5255.1804161010596</v>
      </c>
      <c r="AZ70" s="462">
        <f t="shared" si="10"/>
        <v>0</v>
      </c>
      <c r="BA70" s="462">
        <f t="shared" si="11"/>
        <v>-1336.03238758723</v>
      </c>
    </row>
    <row r="71" spans="1:53" s="448" customFormat="1">
      <c r="A71" s="461">
        <v>0.17708333333333301</v>
      </c>
      <c r="B71" s="462">
        <v>3010.4550492358298</v>
      </c>
      <c r="C71" s="462">
        <v>3862.0442075408801</v>
      </c>
      <c r="D71" s="462">
        <v>12.048242289814301</v>
      </c>
      <c r="E71" s="462">
        <v>416.495534764105</v>
      </c>
      <c r="F71" s="462">
        <v>81.065723974043394</v>
      </c>
      <c r="G71" s="462">
        <v>0</v>
      </c>
      <c r="H71" s="462">
        <v>0</v>
      </c>
      <c r="I71" s="462">
        <v>21.8738400346822</v>
      </c>
      <c r="J71" s="462">
        <v>-2285.7417232340399</v>
      </c>
      <c r="K71" s="462">
        <v>-4.9100473557724902</v>
      </c>
      <c r="L71" s="462">
        <v>-562.26893773300696</v>
      </c>
      <c r="M71" s="462">
        <v>5113.3308272495497</v>
      </c>
      <c r="N71" s="462">
        <v>4551.0618895165398</v>
      </c>
      <c r="O71" s="462">
        <f t="shared" si="3"/>
        <v>5113.3308272495497</v>
      </c>
      <c r="P71" s="462">
        <f t="shared" si="4"/>
        <v>0</v>
      </c>
      <c r="Q71" s="462">
        <f t="shared" si="5"/>
        <v>-2285.7417232340399</v>
      </c>
      <c r="S71" s="461">
        <v>0.17708333333333301</v>
      </c>
      <c r="T71" s="462">
        <v>3683.3756714628598</v>
      </c>
      <c r="U71" s="462">
        <v>2686.1289191507699</v>
      </c>
      <c r="V71" s="462">
        <v>43.245536644369103</v>
      </c>
      <c r="W71" s="462">
        <v>382.30371501739398</v>
      </c>
      <c r="X71" s="462">
        <v>127.99561191808201</v>
      </c>
      <c r="Y71" s="462">
        <v>0</v>
      </c>
      <c r="Z71" s="462">
        <v>0</v>
      </c>
      <c r="AA71" s="462">
        <v>128.10740560076201</v>
      </c>
      <c r="AB71" s="462">
        <v>-442.59141406535599</v>
      </c>
      <c r="AC71" s="462">
        <v>-968.14998294021598</v>
      </c>
      <c r="AD71" s="462">
        <v>-466.53371173465501</v>
      </c>
      <c r="AE71" s="462">
        <v>5640.4154627886601</v>
      </c>
      <c r="AF71" s="462">
        <v>5173.8817510540102</v>
      </c>
      <c r="AG71" s="462">
        <f t="shared" si="6"/>
        <v>5640.4154627886601</v>
      </c>
      <c r="AH71" s="462">
        <f t="shared" si="7"/>
        <v>0</v>
      </c>
      <c r="AI71" s="462">
        <f t="shared" si="8"/>
        <v>-442.59141406535599</v>
      </c>
      <c r="AK71" s="461">
        <v>0.17708333333333301</v>
      </c>
      <c r="AL71" s="462">
        <v>3259.3588914666602</v>
      </c>
      <c r="AM71" s="462">
        <v>2748.0819479745101</v>
      </c>
      <c r="AN71" s="462">
        <v>68.404182693563001</v>
      </c>
      <c r="AO71" s="462">
        <v>410.29039958381401</v>
      </c>
      <c r="AP71" s="462">
        <v>203.792733419211</v>
      </c>
      <c r="AQ71" s="462">
        <v>0</v>
      </c>
      <c r="AR71" s="462">
        <v>0</v>
      </c>
      <c r="AS71" s="462">
        <v>230.37887237078499</v>
      </c>
      <c r="AT71" s="462">
        <v>-1361.89639217936</v>
      </c>
      <c r="AU71" s="462">
        <v>-304.70337016897298</v>
      </c>
      <c r="AV71" s="462">
        <v>-476.02047466283301</v>
      </c>
      <c r="AW71" s="462">
        <v>5253.7072651602002</v>
      </c>
      <c r="AX71" s="462">
        <v>4777.6867904973697</v>
      </c>
      <c r="AY71" s="462">
        <f t="shared" si="9"/>
        <v>5253.7072651602002</v>
      </c>
      <c r="AZ71" s="462">
        <f t="shared" si="10"/>
        <v>0</v>
      </c>
      <c r="BA71" s="462">
        <f t="shared" si="11"/>
        <v>-1361.89639217936</v>
      </c>
    </row>
    <row r="72" spans="1:53" s="448" customFormat="1">
      <c r="A72" s="461">
        <v>0.1875</v>
      </c>
      <c r="B72" s="462">
        <v>3010.41500463477</v>
      </c>
      <c r="C72" s="462">
        <v>3743.7379612301602</v>
      </c>
      <c r="D72" s="462">
        <v>12.1151772245377</v>
      </c>
      <c r="E72" s="462">
        <v>415.14729004818298</v>
      </c>
      <c r="F72" s="462">
        <v>81.1760378591772</v>
      </c>
      <c r="G72" s="462">
        <v>0</v>
      </c>
      <c r="H72" s="462">
        <v>0</v>
      </c>
      <c r="I72" s="462">
        <v>23.572769489392901</v>
      </c>
      <c r="J72" s="462">
        <v>-2182.7729809801799</v>
      </c>
      <c r="K72" s="462">
        <v>-4.9033487980370003</v>
      </c>
      <c r="L72" s="462">
        <v>-550.95000816647803</v>
      </c>
      <c r="M72" s="462">
        <v>5098.4879107080096</v>
      </c>
      <c r="N72" s="462">
        <v>4547.5379025415295</v>
      </c>
      <c r="O72" s="462">
        <f t="shared" si="3"/>
        <v>5098.4879107080096</v>
      </c>
      <c r="P72" s="462">
        <f t="shared" si="4"/>
        <v>0</v>
      </c>
      <c r="Q72" s="462">
        <f t="shared" si="5"/>
        <v>-2182.7729809801799</v>
      </c>
      <c r="S72" s="461">
        <v>0.1875</v>
      </c>
      <c r="T72" s="462">
        <v>3681.8416061361399</v>
      </c>
      <c r="U72" s="462">
        <v>2689.3684110138101</v>
      </c>
      <c r="V72" s="462">
        <v>43.1986395515193</v>
      </c>
      <c r="W72" s="462">
        <v>381.01798539326501</v>
      </c>
      <c r="X72" s="462">
        <v>127.992375404936</v>
      </c>
      <c r="Y72" s="462">
        <v>0</v>
      </c>
      <c r="Z72" s="462">
        <v>0</v>
      </c>
      <c r="AA72" s="462">
        <v>129.85207756454801</v>
      </c>
      <c r="AB72" s="462">
        <v>-490.94979784587201</v>
      </c>
      <c r="AC72" s="462">
        <v>-965.45312300466503</v>
      </c>
      <c r="AD72" s="462">
        <v>-466.70486907220101</v>
      </c>
      <c r="AE72" s="462">
        <v>5596.8681742136896</v>
      </c>
      <c r="AF72" s="462">
        <v>5130.1633051414901</v>
      </c>
      <c r="AG72" s="462">
        <f t="shared" si="6"/>
        <v>5596.8681742136896</v>
      </c>
      <c r="AH72" s="462">
        <f t="shared" si="7"/>
        <v>0</v>
      </c>
      <c r="AI72" s="462">
        <f t="shared" si="8"/>
        <v>-490.94979784587201</v>
      </c>
      <c r="AK72" s="461">
        <v>0.1875</v>
      </c>
      <c r="AL72" s="462">
        <v>3259.0788012287198</v>
      </c>
      <c r="AM72" s="462">
        <v>2755.0694147569002</v>
      </c>
      <c r="AN72" s="462">
        <v>68.270319831991699</v>
      </c>
      <c r="AO72" s="462">
        <v>405.78834641849301</v>
      </c>
      <c r="AP72" s="462">
        <v>203.769611703403</v>
      </c>
      <c r="AQ72" s="462">
        <v>0</v>
      </c>
      <c r="AR72" s="462">
        <v>0</v>
      </c>
      <c r="AS72" s="462">
        <v>223.74039133839801</v>
      </c>
      <c r="AT72" s="462">
        <v>-1343.6499314659</v>
      </c>
      <c r="AU72" s="462">
        <v>-304.15975585331898</v>
      </c>
      <c r="AV72" s="462">
        <v>-476.36003465868203</v>
      </c>
      <c r="AW72" s="462">
        <v>5267.9071979586897</v>
      </c>
      <c r="AX72" s="462">
        <v>4791.5471633000097</v>
      </c>
      <c r="AY72" s="462">
        <f t="shared" si="9"/>
        <v>5267.9071979586897</v>
      </c>
      <c r="AZ72" s="462">
        <f t="shared" si="10"/>
        <v>0</v>
      </c>
      <c r="BA72" s="462">
        <f t="shared" si="11"/>
        <v>-1343.6499314659</v>
      </c>
    </row>
    <row r="73" spans="1:53" s="448" customFormat="1">
      <c r="A73" s="461">
        <v>0.19791666666666699</v>
      </c>
      <c r="B73" s="462">
        <v>3011.4827194699901</v>
      </c>
      <c r="C73" s="462">
        <v>3734.2714628824001</v>
      </c>
      <c r="D73" s="462">
        <v>12.101790237593001</v>
      </c>
      <c r="E73" s="462">
        <v>418.107523917945</v>
      </c>
      <c r="F73" s="462">
        <v>81.401776318983295</v>
      </c>
      <c r="G73" s="462">
        <v>0</v>
      </c>
      <c r="H73" s="462">
        <v>0</v>
      </c>
      <c r="I73" s="462">
        <v>24.469169499155999</v>
      </c>
      <c r="J73" s="462">
        <v>-2196.4722260298599</v>
      </c>
      <c r="K73" s="462">
        <v>-4.8631574196827998</v>
      </c>
      <c r="L73" s="462">
        <v>-550.29610495018198</v>
      </c>
      <c r="M73" s="462">
        <v>5080.4990588765204</v>
      </c>
      <c r="N73" s="462">
        <v>4530.2029539263403</v>
      </c>
      <c r="O73" s="462">
        <f t="shared" si="3"/>
        <v>5080.4990588765204</v>
      </c>
      <c r="P73" s="462">
        <f t="shared" si="4"/>
        <v>0</v>
      </c>
      <c r="Q73" s="462">
        <f t="shared" si="5"/>
        <v>-2196.4722260298599</v>
      </c>
      <c r="S73" s="461">
        <v>0.19791666666666699</v>
      </c>
      <c r="T73" s="462">
        <v>3683.2823459664701</v>
      </c>
      <c r="U73" s="462">
        <v>2691.4505136983898</v>
      </c>
      <c r="V73" s="462">
        <v>43.218738634184199</v>
      </c>
      <c r="W73" s="462">
        <v>376.01006444027701</v>
      </c>
      <c r="X73" s="462">
        <v>127.95177202761499</v>
      </c>
      <c r="Y73" s="462">
        <v>0</v>
      </c>
      <c r="Z73" s="462">
        <v>0</v>
      </c>
      <c r="AA73" s="462">
        <v>132.95554966798099</v>
      </c>
      <c r="AB73" s="462">
        <v>-500.40952343840502</v>
      </c>
      <c r="AC73" s="462">
        <v>-963.04198743028201</v>
      </c>
      <c r="AD73" s="462">
        <v>-466.74748760604399</v>
      </c>
      <c r="AE73" s="462">
        <v>5591.41747356623</v>
      </c>
      <c r="AF73" s="462">
        <v>5124.6699859601904</v>
      </c>
      <c r="AG73" s="462">
        <f t="shared" si="6"/>
        <v>5591.41747356623</v>
      </c>
      <c r="AH73" s="462">
        <f t="shared" si="7"/>
        <v>0</v>
      </c>
      <c r="AI73" s="462">
        <f t="shared" si="8"/>
        <v>-500.40952343840502</v>
      </c>
      <c r="AK73" s="461">
        <v>0.19791666666666699</v>
      </c>
      <c r="AL73" s="462">
        <v>3259.8724065186302</v>
      </c>
      <c r="AM73" s="462">
        <v>2747.01000983625</v>
      </c>
      <c r="AN73" s="462">
        <v>68.437648025969693</v>
      </c>
      <c r="AO73" s="462">
        <v>401.20935667319497</v>
      </c>
      <c r="AP73" s="462">
        <v>204.00608851118801</v>
      </c>
      <c r="AQ73" s="462">
        <v>0</v>
      </c>
      <c r="AR73" s="462">
        <v>0</v>
      </c>
      <c r="AS73" s="462">
        <v>215.54556601122999</v>
      </c>
      <c r="AT73" s="462">
        <v>-1327.7628478358299</v>
      </c>
      <c r="AU73" s="462">
        <v>-304.31410927892603</v>
      </c>
      <c r="AV73" s="462">
        <v>-475.27749031467101</v>
      </c>
      <c r="AW73" s="462">
        <v>5264.0041184617103</v>
      </c>
      <c r="AX73" s="462">
        <v>4788.7266281470402</v>
      </c>
      <c r="AY73" s="462">
        <f t="shared" si="9"/>
        <v>5264.0041184617103</v>
      </c>
      <c r="AZ73" s="462">
        <f t="shared" si="10"/>
        <v>0</v>
      </c>
      <c r="BA73" s="462">
        <f t="shared" si="11"/>
        <v>-1327.7628478358299</v>
      </c>
    </row>
    <row r="74" spans="1:53" s="448" customFormat="1">
      <c r="A74" s="461">
        <v>0.20833333333333301</v>
      </c>
      <c r="B74" s="462">
        <v>3010.5885258088902</v>
      </c>
      <c r="C74" s="462">
        <v>3779.4751421042602</v>
      </c>
      <c r="D74" s="462">
        <v>12.095096744120699</v>
      </c>
      <c r="E74" s="462">
        <v>420.49118417314997</v>
      </c>
      <c r="F74" s="462">
        <v>81.600206029265806</v>
      </c>
      <c r="G74" s="462">
        <v>0</v>
      </c>
      <c r="H74" s="462">
        <v>0</v>
      </c>
      <c r="I74" s="462">
        <v>24.440533388600102</v>
      </c>
      <c r="J74" s="462">
        <v>-2257.2279832566501</v>
      </c>
      <c r="K74" s="462">
        <v>-5.0842100804839996</v>
      </c>
      <c r="L74" s="462">
        <v>-554.68978879968699</v>
      </c>
      <c r="M74" s="462">
        <v>5066.3784949111496</v>
      </c>
      <c r="N74" s="462">
        <v>4511.6887061114603</v>
      </c>
      <c r="O74" s="462">
        <f t="shared" si="3"/>
        <v>5066.3784949111496</v>
      </c>
      <c r="P74" s="462">
        <f t="shared" si="4"/>
        <v>0</v>
      </c>
      <c r="Q74" s="462">
        <f t="shared" si="5"/>
        <v>-2257.2279832566501</v>
      </c>
      <c r="S74" s="461">
        <v>0.20833333333333301</v>
      </c>
      <c r="T74" s="462">
        <v>3685.17662067727</v>
      </c>
      <c r="U74" s="462">
        <v>2700.78187472741</v>
      </c>
      <c r="V74" s="462">
        <v>43.2388366945803</v>
      </c>
      <c r="W74" s="462">
        <v>380.320642675393</v>
      </c>
      <c r="X74" s="462">
        <v>128.998305430378</v>
      </c>
      <c r="Y74" s="462">
        <v>0</v>
      </c>
      <c r="Z74" s="462">
        <v>0</v>
      </c>
      <c r="AA74" s="462">
        <v>128.37044469918101</v>
      </c>
      <c r="AB74" s="462">
        <v>-469.98100434101298</v>
      </c>
      <c r="AC74" s="462">
        <v>-961.10470846386397</v>
      </c>
      <c r="AD74" s="462">
        <v>-467.89205057760199</v>
      </c>
      <c r="AE74" s="462">
        <v>5635.8010120993304</v>
      </c>
      <c r="AF74" s="462">
        <v>5167.9089615217299</v>
      </c>
      <c r="AG74" s="462">
        <f t="shared" si="6"/>
        <v>5635.8010120993304</v>
      </c>
      <c r="AH74" s="462">
        <f t="shared" si="7"/>
        <v>0</v>
      </c>
      <c r="AI74" s="462">
        <f t="shared" si="8"/>
        <v>-469.98100434101298</v>
      </c>
      <c r="AK74" s="461">
        <v>0.20833333333333301</v>
      </c>
      <c r="AL74" s="462">
        <v>3265.42126083831</v>
      </c>
      <c r="AM74" s="462">
        <v>2773.9557171604702</v>
      </c>
      <c r="AN74" s="462">
        <v>68.357330717545494</v>
      </c>
      <c r="AO74" s="462">
        <v>407.438693178177</v>
      </c>
      <c r="AP74" s="462">
        <v>205.82505235647599</v>
      </c>
      <c r="AQ74" s="462">
        <v>0</v>
      </c>
      <c r="AR74" s="462">
        <v>0</v>
      </c>
      <c r="AS74" s="462">
        <v>230.761603906999</v>
      </c>
      <c r="AT74" s="462">
        <v>-1276.1325222257501</v>
      </c>
      <c r="AU74" s="462">
        <v>-304.48189008442699</v>
      </c>
      <c r="AV74" s="462">
        <v>-478.74305874642198</v>
      </c>
      <c r="AW74" s="462">
        <v>5371.1452458477997</v>
      </c>
      <c r="AX74" s="462">
        <v>4892.4021871013701</v>
      </c>
      <c r="AY74" s="462">
        <f t="shared" si="9"/>
        <v>5371.1452458477997</v>
      </c>
      <c r="AZ74" s="462">
        <f t="shared" si="10"/>
        <v>0</v>
      </c>
      <c r="BA74" s="462">
        <f t="shared" si="11"/>
        <v>-1276.1325222257501</v>
      </c>
    </row>
    <row r="75" spans="1:53" s="448" customFormat="1">
      <c r="A75" s="461">
        <v>0.21875</v>
      </c>
      <c r="B75" s="462">
        <v>3007.9393261875198</v>
      </c>
      <c r="C75" s="462">
        <v>3773.4633848251001</v>
      </c>
      <c r="D75" s="462">
        <v>12.095096744120699</v>
      </c>
      <c r="E75" s="462">
        <v>421.24756028396803</v>
      </c>
      <c r="F75" s="462">
        <v>82.0325908418381</v>
      </c>
      <c r="G75" s="462">
        <v>0</v>
      </c>
      <c r="H75" s="462">
        <v>0</v>
      </c>
      <c r="I75" s="462">
        <v>30.975970716802301</v>
      </c>
      <c r="J75" s="462">
        <v>-2274.3136900617101</v>
      </c>
      <c r="K75" s="462">
        <v>-5.1177029011027004</v>
      </c>
      <c r="L75" s="462">
        <v>-554.09353196127199</v>
      </c>
      <c r="M75" s="462">
        <v>5048.3225366365396</v>
      </c>
      <c r="N75" s="462">
        <v>4494.2290046752696</v>
      </c>
      <c r="O75" s="462">
        <f t="shared" si="3"/>
        <v>5048.3225366365396</v>
      </c>
      <c r="P75" s="462">
        <f t="shared" si="4"/>
        <v>0</v>
      </c>
      <c r="Q75" s="462">
        <f t="shared" si="5"/>
        <v>-2274.3136900617101</v>
      </c>
      <c r="S75" s="461">
        <v>0.21875</v>
      </c>
      <c r="T75" s="462">
        <v>3683.9827024398201</v>
      </c>
      <c r="U75" s="462">
        <v>2700.1272323702201</v>
      </c>
      <c r="V75" s="462">
        <v>43.1986395515193</v>
      </c>
      <c r="W75" s="462">
        <v>382.05182745475099</v>
      </c>
      <c r="X75" s="462">
        <v>129.00661410754799</v>
      </c>
      <c r="Y75" s="462">
        <v>0</v>
      </c>
      <c r="Z75" s="462">
        <v>0</v>
      </c>
      <c r="AA75" s="462">
        <v>132.314760879435</v>
      </c>
      <c r="AB75" s="462">
        <v>-474.01484706621898</v>
      </c>
      <c r="AC75" s="462">
        <v>-959.36952534901502</v>
      </c>
      <c r="AD75" s="462">
        <v>-467.90525958493498</v>
      </c>
      <c r="AE75" s="462">
        <v>5637.2974043880504</v>
      </c>
      <c r="AF75" s="462">
        <v>5169.3921448031197</v>
      </c>
      <c r="AG75" s="462">
        <f t="shared" si="6"/>
        <v>5637.2974043880504</v>
      </c>
      <c r="AH75" s="462">
        <f t="shared" si="7"/>
        <v>0</v>
      </c>
      <c r="AI75" s="462">
        <f t="shared" si="8"/>
        <v>-474.01484706621898</v>
      </c>
      <c r="AK75" s="461">
        <v>0.21875</v>
      </c>
      <c r="AL75" s="462">
        <v>3279.0065980413301</v>
      </c>
      <c r="AM75" s="462">
        <v>2773.31039152212</v>
      </c>
      <c r="AN75" s="462">
        <v>68.370715829211605</v>
      </c>
      <c r="AO75" s="462">
        <v>413.53476012863598</v>
      </c>
      <c r="AP75" s="462">
        <v>205.81558454566601</v>
      </c>
      <c r="AQ75" s="462">
        <v>0</v>
      </c>
      <c r="AR75" s="462">
        <v>0</v>
      </c>
      <c r="AS75" s="462">
        <v>236.54742379166899</v>
      </c>
      <c r="AT75" s="462">
        <v>-1290.45944643864</v>
      </c>
      <c r="AU75" s="462">
        <v>-303.52889633804602</v>
      </c>
      <c r="AV75" s="462">
        <v>-479.832498873649</v>
      </c>
      <c r="AW75" s="462">
        <v>5382.5971310819396</v>
      </c>
      <c r="AX75" s="462">
        <v>4902.7646322082901</v>
      </c>
      <c r="AY75" s="462">
        <f t="shared" si="9"/>
        <v>5382.5971310819396</v>
      </c>
      <c r="AZ75" s="462">
        <f t="shared" si="10"/>
        <v>0</v>
      </c>
      <c r="BA75" s="462">
        <f t="shared" si="11"/>
        <v>-1290.45944643864</v>
      </c>
    </row>
    <row r="76" spans="1:53" s="448" customFormat="1">
      <c r="A76" s="461">
        <v>0.22916666666666699</v>
      </c>
      <c r="B76" s="462">
        <v>3006.2109894753999</v>
      </c>
      <c r="C76" s="462">
        <v>3765.3740539146402</v>
      </c>
      <c r="D76" s="462">
        <v>12.048242289814301</v>
      </c>
      <c r="E76" s="462">
        <v>420.92825365675702</v>
      </c>
      <c r="F76" s="462">
        <v>82.240377623407994</v>
      </c>
      <c r="G76" s="462">
        <v>0</v>
      </c>
      <c r="H76" s="462">
        <v>0</v>
      </c>
      <c r="I76" s="462">
        <v>30.974121416591</v>
      </c>
      <c r="J76" s="462">
        <v>-2271.2193129913599</v>
      </c>
      <c r="K76" s="462">
        <v>-4.9837315866866403</v>
      </c>
      <c r="L76" s="462">
        <v>-553.20869152034902</v>
      </c>
      <c r="M76" s="462">
        <v>5041.5729937985698</v>
      </c>
      <c r="N76" s="462">
        <v>4488.3643022782198</v>
      </c>
      <c r="O76" s="462">
        <f t="shared" si="3"/>
        <v>5041.5729937985698</v>
      </c>
      <c r="P76" s="462">
        <f t="shared" si="4"/>
        <v>0</v>
      </c>
      <c r="Q76" s="462">
        <f t="shared" si="5"/>
        <v>-2271.2193129913599</v>
      </c>
      <c r="S76" s="461">
        <v>0.22916666666666699</v>
      </c>
      <c r="T76" s="462">
        <v>3683.5291187063599</v>
      </c>
      <c r="U76" s="462">
        <v>2694.5380607993702</v>
      </c>
      <c r="V76" s="462">
        <v>43.145043531149597</v>
      </c>
      <c r="W76" s="462">
        <v>380.57790306937</v>
      </c>
      <c r="X76" s="462">
        <v>128.98824817096801</v>
      </c>
      <c r="Y76" s="462">
        <v>0</v>
      </c>
      <c r="Z76" s="462">
        <v>0</v>
      </c>
      <c r="AA76" s="462">
        <v>140.50929359723199</v>
      </c>
      <c r="AB76" s="462">
        <v>-453.25573307092998</v>
      </c>
      <c r="AC76" s="462">
        <v>-957.27894446155995</v>
      </c>
      <c r="AD76" s="462">
        <v>-467.38241072502501</v>
      </c>
      <c r="AE76" s="462">
        <v>5660.75299034195</v>
      </c>
      <c r="AF76" s="462">
        <v>5193.3705796169297</v>
      </c>
      <c r="AG76" s="462">
        <f t="shared" si="6"/>
        <v>5660.75299034195</v>
      </c>
      <c r="AH76" s="462">
        <f t="shared" si="7"/>
        <v>0</v>
      </c>
      <c r="AI76" s="462">
        <f t="shared" si="8"/>
        <v>-453.25573307092998</v>
      </c>
      <c r="AK76" s="461">
        <v>0.22916666666666699</v>
      </c>
      <c r="AL76" s="462">
        <v>3268.2690403131</v>
      </c>
      <c r="AM76" s="462">
        <v>2768.6851215213301</v>
      </c>
      <c r="AN76" s="462">
        <v>68.370717361156395</v>
      </c>
      <c r="AO76" s="462">
        <v>409.78303134755299</v>
      </c>
      <c r="AP76" s="462">
        <v>205.762713315479</v>
      </c>
      <c r="AQ76" s="462">
        <v>0</v>
      </c>
      <c r="AR76" s="462">
        <v>0</v>
      </c>
      <c r="AS76" s="462">
        <v>234.85575890211001</v>
      </c>
      <c r="AT76" s="462">
        <v>-1438.00650164339</v>
      </c>
      <c r="AU76" s="462">
        <v>-121.07734293917601</v>
      </c>
      <c r="AV76" s="462">
        <v>-478.56317955415898</v>
      </c>
      <c r="AW76" s="462">
        <v>5396.6425381781601</v>
      </c>
      <c r="AX76" s="462">
        <v>4918.0793586240097</v>
      </c>
      <c r="AY76" s="462">
        <f t="shared" si="9"/>
        <v>5396.6425381781601</v>
      </c>
      <c r="AZ76" s="462">
        <f t="shared" si="10"/>
        <v>0</v>
      </c>
      <c r="BA76" s="462">
        <f t="shared" si="11"/>
        <v>-1438.00650164339</v>
      </c>
    </row>
    <row r="77" spans="1:53" s="448" customFormat="1">
      <c r="A77" s="461">
        <v>0.23958333333333301</v>
      </c>
      <c r="B77" s="462">
        <v>3004.70288177763</v>
      </c>
      <c r="C77" s="462">
        <v>3775.9690152869698</v>
      </c>
      <c r="D77" s="462">
        <v>12.048242289814301</v>
      </c>
      <c r="E77" s="462">
        <v>422.10125918061101</v>
      </c>
      <c r="F77" s="462">
        <v>82.390237810700896</v>
      </c>
      <c r="G77" s="462">
        <v>0</v>
      </c>
      <c r="H77" s="462">
        <v>0</v>
      </c>
      <c r="I77" s="462">
        <v>30.7224954281169</v>
      </c>
      <c r="J77" s="462">
        <v>-2257.4176959853899</v>
      </c>
      <c r="K77" s="462">
        <v>-4.9904301763633701</v>
      </c>
      <c r="L77" s="462">
        <v>-554.19987210525096</v>
      </c>
      <c r="M77" s="462">
        <v>5065.5260056120896</v>
      </c>
      <c r="N77" s="462">
        <v>4511.3261335068401</v>
      </c>
      <c r="O77" s="462">
        <f t="shared" si="3"/>
        <v>5065.5260056120896</v>
      </c>
      <c r="P77" s="462">
        <f t="shared" si="4"/>
        <v>0</v>
      </c>
      <c r="Q77" s="462">
        <f t="shared" si="5"/>
        <v>-2257.4176959853899</v>
      </c>
      <c r="S77" s="461">
        <v>0.23958333333333301</v>
      </c>
      <c r="T77" s="462">
        <v>3683.8025977477801</v>
      </c>
      <c r="U77" s="462">
        <v>2691.9739519176201</v>
      </c>
      <c r="V77" s="462">
        <v>43.198639807086501</v>
      </c>
      <c r="W77" s="462">
        <v>387.227590089834</v>
      </c>
      <c r="X77" s="462">
        <v>128.94052734852701</v>
      </c>
      <c r="Y77" s="462">
        <v>0</v>
      </c>
      <c r="Z77" s="462">
        <v>0</v>
      </c>
      <c r="AA77" s="462">
        <v>145.59077287095599</v>
      </c>
      <c r="AB77" s="462">
        <v>-478.04978429730102</v>
      </c>
      <c r="AC77" s="462">
        <v>-955.83643561046699</v>
      </c>
      <c r="AD77" s="462">
        <v>-467.56894420003101</v>
      </c>
      <c r="AE77" s="462">
        <v>5646.8478598740303</v>
      </c>
      <c r="AF77" s="462">
        <v>5179.278915674</v>
      </c>
      <c r="AG77" s="462">
        <f t="shared" si="6"/>
        <v>5646.8478598740303</v>
      </c>
      <c r="AH77" s="462">
        <f t="shared" si="7"/>
        <v>0</v>
      </c>
      <c r="AI77" s="462">
        <f t="shared" si="8"/>
        <v>-478.04978429730102</v>
      </c>
      <c r="AK77" s="461">
        <v>0.23958333333333301</v>
      </c>
      <c r="AL77" s="462">
        <v>3267.5220678822402</v>
      </c>
      <c r="AM77" s="462">
        <v>2758.4681308761901</v>
      </c>
      <c r="AN77" s="462">
        <v>68.297092608565194</v>
      </c>
      <c r="AO77" s="462">
        <v>412.32045771399498</v>
      </c>
      <c r="AP77" s="462">
        <v>205.54652593468401</v>
      </c>
      <c r="AQ77" s="462">
        <v>0</v>
      </c>
      <c r="AR77" s="462">
        <v>0</v>
      </c>
      <c r="AS77" s="462">
        <v>236.28313533864099</v>
      </c>
      <c r="AT77" s="462">
        <v>-1537.49760796694</v>
      </c>
      <c r="AU77" s="462">
        <v>0</v>
      </c>
      <c r="AV77" s="462">
        <v>-477.67810442149499</v>
      </c>
      <c r="AW77" s="462">
        <v>5410.93980238737</v>
      </c>
      <c r="AX77" s="462">
        <v>4933.2616979658796</v>
      </c>
      <c r="AY77" s="462">
        <f t="shared" si="9"/>
        <v>5410.93980238737</v>
      </c>
      <c r="AZ77" s="462">
        <f t="shared" si="10"/>
        <v>0</v>
      </c>
      <c r="BA77" s="462">
        <f t="shared" si="11"/>
        <v>-1537.49760796694</v>
      </c>
    </row>
    <row r="78" spans="1:53" s="448" customFormat="1">
      <c r="A78" s="461">
        <v>0.25</v>
      </c>
      <c r="B78" s="462">
        <v>3004.6562065204798</v>
      </c>
      <c r="C78" s="462">
        <v>3746.57755826318</v>
      </c>
      <c r="D78" s="462">
        <v>12.048242289814301</v>
      </c>
      <c r="E78" s="462">
        <v>444.29623317788202</v>
      </c>
      <c r="F78" s="462">
        <v>86.676543281623594</v>
      </c>
      <c r="G78" s="462">
        <v>0</v>
      </c>
      <c r="H78" s="462">
        <v>2.8773291206359901</v>
      </c>
      <c r="I78" s="462">
        <v>28.163872806715698</v>
      </c>
      <c r="J78" s="462">
        <v>-2176.48294224543</v>
      </c>
      <c r="K78" s="462">
        <v>-5.0105258495698504</v>
      </c>
      <c r="L78" s="462">
        <v>-552.74929265258697</v>
      </c>
      <c r="M78" s="462">
        <v>5143.8025173653295</v>
      </c>
      <c r="N78" s="462">
        <v>4591.0532247127403</v>
      </c>
      <c r="O78" s="462">
        <f t="shared" si="3"/>
        <v>5143.8025173653295</v>
      </c>
      <c r="P78" s="462">
        <f t="shared" si="4"/>
        <v>0</v>
      </c>
      <c r="Q78" s="462">
        <f t="shared" si="5"/>
        <v>-2176.48294224543</v>
      </c>
      <c r="S78" s="461">
        <v>0.25</v>
      </c>
      <c r="T78" s="462">
        <v>3684.3829224231999</v>
      </c>
      <c r="U78" s="462">
        <v>2721.4203381365701</v>
      </c>
      <c r="V78" s="462">
        <v>43.138343581360701</v>
      </c>
      <c r="W78" s="462">
        <v>422.51199053206398</v>
      </c>
      <c r="X78" s="462">
        <v>131.112875970869</v>
      </c>
      <c r="Y78" s="462">
        <v>0</v>
      </c>
      <c r="Z78" s="462">
        <v>9.6421107813517306</v>
      </c>
      <c r="AA78" s="462">
        <v>141.94316680332</v>
      </c>
      <c r="AB78" s="462">
        <v>-449.20233235215102</v>
      </c>
      <c r="AC78" s="462">
        <v>-953.94793781466103</v>
      </c>
      <c r="AD78" s="462">
        <v>-472.34436322560498</v>
      </c>
      <c r="AE78" s="462">
        <v>5751.0014780619204</v>
      </c>
      <c r="AF78" s="462">
        <v>5278.65711483632</v>
      </c>
      <c r="AG78" s="462">
        <f t="shared" si="6"/>
        <v>5751.0014780619204</v>
      </c>
      <c r="AH78" s="462">
        <f t="shared" si="7"/>
        <v>0</v>
      </c>
      <c r="AI78" s="462">
        <f t="shared" si="8"/>
        <v>-449.20233235215102</v>
      </c>
      <c r="AK78" s="461">
        <v>0.25</v>
      </c>
      <c r="AL78" s="462">
        <v>3267.98896635758</v>
      </c>
      <c r="AM78" s="462">
        <v>2757.0960899769502</v>
      </c>
      <c r="AN78" s="462">
        <v>68.283705964954294</v>
      </c>
      <c r="AO78" s="462">
        <v>439.77644372345799</v>
      </c>
      <c r="AP78" s="462">
        <v>207.97281106086501</v>
      </c>
      <c r="AQ78" s="462">
        <v>0</v>
      </c>
      <c r="AR78" s="462">
        <v>0</v>
      </c>
      <c r="AS78" s="462">
        <v>233.07075108227801</v>
      </c>
      <c r="AT78" s="462">
        <v>-1410.49190491431</v>
      </c>
      <c r="AU78" s="462">
        <v>-95.500833882907003</v>
      </c>
      <c r="AV78" s="462">
        <v>-479.03717773080598</v>
      </c>
      <c r="AW78" s="462">
        <v>5468.1960293688699</v>
      </c>
      <c r="AX78" s="462">
        <v>4989.1588516380698</v>
      </c>
      <c r="AY78" s="462">
        <f t="shared" si="9"/>
        <v>5468.1960293688699</v>
      </c>
      <c r="AZ78" s="462">
        <f t="shared" si="10"/>
        <v>0</v>
      </c>
      <c r="BA78" s="462">
        <f t="shared" si="11"/>
        <v>-1410.49190491431</v>
      </c>
    </row>
    <row r="79" spans="1:53" s="448" customFormat="1">
      <c r="A79" s="461">
        <v>0.26041666666666702</v>
      </c>
      <c r="B79" s="462">
        <v>3004.5427359564201</v>
      </c>
      <c r="C79" s="462">
        <v>3747.4960071291098</v>
      </c>
      <c r="D79" s="462">
        <v>12.148644691899401</v>
      </c>
      <c r="E79" s="462">
        <v>452.24752451858097</v>
      </c>
      <c r="F79" s="462">
        <v>86.644904279273703</v>
      </c>
      <c r="G79" s="462">
        <v>0</v>
      </c>
      <c r="H79" s="462">
        <v>21.5081554336548</v>
      </c>
      <c r="I79" s="462">
        <v>28.781214971820599</v>
      </c>
      <c r="J79" s="462">
        <v>-2136.3910651354299</v>
      </c>
      <c r="K79" s="462">
        <v>-4.9569373238034196</v>
      </c>
      <c r="L79" s="462">
        <v>-553.52401901062694</v>
      </c>
      <c r="M79" s="462">
        <v>5212.0211845215299</v>
      </c>
      <c r="N79" s="462">
        <v>4658.4971655109002</v>
      </c>
      <c r="O79" s="462">
        <f t="shared" si="3"/>
        <v>5212.0211845215299</v>
      </c>
      <c r="P79" s="462">
        <f t="shared" si="4"/>
        <v>0</v>
      </c>
      <c r="Q79" s="462">
        <f t="shared" si="5"/>
        <v>-2136.3910651354299</v>
      </c>
      <c r="S79" s="461">
        <v>0.26041666666666702</v>
      </c>
      <c r="T79" s="462">
        <v>3684.4629273374899</v>
      </c>
      <c r="U79" s="462">
        <v>2728.3016637164401</v>
      </c>
      <c r="V79" s="462">
        <v>43.1986395515193</v>
      </c>
      <c r="W79" s="462">
        <v>428.60156375319099</v>
      </c>
      <c r="X79" s="462">
        <v>131.08904023833901</v>
      </c>
      <c r="Y79" s="462">
        <v>0</v>
      </c>
      <c r="Z79" s="462">
        <v>20.6306630948385</v>
      </c>
      <c r="AA79" s="462">
        <v>140.56080696088901</v>
      </c>
      <c r="AB79" s="462">
        <v>-451.922580569974</v>
      </c>
      <c r="AC79" s="462">
        <v>-878.92379467124999</v>
      </c>
      <c r="AD79" s="462">
        <v>-473.51051310039702</v>
      </c>
      <c r="AE79" s="462">
        <v>5845.9989294114803</v>
      </c>
      <c r="AF79" s="462">
        <v>5372.4884163110901</v>
      </c>
      <c r="AG79" s="462">
        <f t="shared" si="6"/>
        <v>5845.9989294114803</v>
      </c>
      <c r="AH79" s="462">
        <f t="shared" si="7"/>
        <v>0</v>
      </c>
      <c r="AI79" s="462">
        <f t="shared" si="8"/>
        <v>-451.922580569974</v>
      </c>
      <c r="AK79" s="461">
        <v>0.26041666666666702</v>
      </c>
      <c r="AL79" s="462">
        <v>3268.5491631158802</v>
      </c>
      <c r="AM79" s="462">
        <v>2782.5882686210498</v>
      </c>
      <c r="AN79" s="462">
        <v>68.390796049952101</v>
      </c>
      <c r="AO79" s="462">
        <v>447.60240444815201</v>
      </c>
      <c r="AP79" s="462">
        <v>207.90345694690001</v>
      </c>
      <c r="AQ79" s="462">
        <v>0</v>
      </c>
      <c r="AR79" s="462">
        <v>0</v>
      </c>
      <c r="AS79" s="462">
        <v>245.47154286062701</v>
      </c>
      <c r="AT79" s="462">
        <v>-1251.11624677908</v>
      </c>
      <c r="AU79" s="462">
        <v>-285.06630300349599</v>
      </c>
      <c r="AV79" s="462">
        <v>-482.124524018187</v>
      </c>
      <c r="AW79" s="462">
        <v>5484.3230822599899</v>
      </c>
      <c r="AX79" s="462">
        <v>5002.1985582418001</v>
      </c>
      <c r="AY79" s="462">
        <f t="shared" si="9"/>
        <v>5484.3230822599899</v>
      </c>
      <c r="AZ79" s="462">
        <f t="shared" si="10"/>
        <v>0</v>
      </c>
      <c r="BA79" s="462">
        <f t="shared" si="11"/>
        <v>-1251.11624677908</v>
      </c>
    </row>
    <row r="80" spans="1:53" s="448" customFormat="1">
      <c r="A80" s="461">
        <v>0.27083333333333298</v>
      </c>
      <c r="B80" s="462">
        <v>3005.8773550631399</v>
      </c>
      <c r="C80" s="462">
        <v>3765.5568168188101</v>
      </c>
      <c r="D80" s="462">
        <v>12.0549357832866</v>
      </c>
      <c r="E80" s="462">
        <v>453.87746561242</v>
      </c>
      <c r="F80" s="462">
        <v>86.651171736137499</v>
      </c>
      <c r="G80" s="462">
        <v>0</v>
      </c>
      <c r="H80" s="462">
        <v>21.535827331543</v>
      </c>
      <c r="I80" s="462">
        <v>34.383970075988998</v>
      </c>
      <c r="J80" s="462">
        <v>-2142.7973237043402</v>
      </c>
      <c r="K80" s="462">
        <v>-4.9770330289511504</v>
      </c>
      <c r="L80" s="462">
        <v>-555.47856764935398</v>
      </c>
      <c r="M80" s="462">
        <v>5232.1631856880404</v>
      </c>
      <c r="N80" s="462">
        <v>4676.6846180386901</v>
      </c>
      <c r="O80" s="462">
        <f t="shared" si="3"/>
        <v>5232.1631856880404</v>
      </c>
      <c r="P80" s="462">
        <f t="shared" si="4"/>
        <v>0</v>
      </c>
      <c r="Q80" s="462">
        <f t="shared" si="5"/>
        <v>-2142.7973237043402</v>
      </c>
      <c r="S80" s="461">
        <v>0.27083333333333298</v>
      </c>
      <c r="T80" s="462">
        <v>3682.3485373353501</v>
      </c>
      <c r="U80" s="462">
        <v>2752.6446093415202</v>
      </c>
      <c r="V80" s="462">
        <v>43.198639295952098</v>
      </c>
      <c r="W80" s="462">
        <v>422.315219607936</v>
      </c>
      <c r="X80" s="462">
        <v>131.09307367907201</v>
      </c>
      <c r="Y80" s="462">
        <v>0</v>
      </c>
      <c r="Z80" s="462">
        <v>20.608635485331199</v>
      </c>
      <c r="AA80" s="462">
        <v>144.48207298637001</v>
      </c>
      <c r="AB80" s="462">
        <v>-851.90770888031398</v>
      </c>
      <c r="AC80" s="462">
        <v>-402.765159072784</v>
      </c>
      <c r="AD80" s="462">
        <v>-475.36779989272702</v>
      </c>
      <c r="AE80" s="462">
        <v>5942.01791977843</v>
      </c>
      <c r="AF80" s="462">
        <v>5466.6501198857004</v>
      </c>
      <c r="AG80" s="462">
        <f t="shared" si="6"/>
        <v>5942.01791977843</v>
      </c>
      <c r="AH80" s="462">
        <f t="shared" si="7"/>
        <v>0</v>
      </c>
      <c r="AI80" s="462">
        <f t="shared" si="8"/>
        <v>-851.90770888031398</v>
      </c>
      <c r="AK80" s="461">
        <v>0.27083333333333298</v>
      </c>
      <c r="AL80" s="462">
        <v>3268.60921269137</v>
      </c>
      <c r="AM80" s="462">
        <v>2797.5572189628501</v>
      </c>
      <c r="AN80" s="462">
        <v>68.390795539303895</v>
      </c>
      <c r="AO80" s="462">
        <v>447.89041221892302</v>
      </c>
      <c r="AP80" s="462">
        <v>207.357320607237</v>
      </c>
      <c r="AQ80" s="462">
        <v>0</v>
      </c>
      <c r="AR80" s="462">
        <v>0</v>
      </c>
      <c r="AS80" s="462">
        <v>242.18403721180999</v>
      </c>
      <c r="AT80" s="462">
        <v>-1179.3380253687101</v>
      </c>
      <c r="AU80" s="462">
        <v>-301.79068965078699</v>
      </c>
      <c r="AV80" s="462">
        <v>-483.55745338915</v>
      </c>
      <c r="AW80" s="462">
        <v>5550.8602822119901</v>
      </c>
      <c r="AX80" s="462">
        <v>5067.3028288228397</v>
      </c>
      <c r="AY80" s="462">
        <f t="shared" si="9"/>
        <v>5550.8602822119901</v>
      </c>
      <c r="AZ80" s="462">
        <f t="shared" si="10"/>
        <v>0</v>
      </c>
      <c r="BA80" s="462">
        <f t="shared" si="11"/>
        <v>-1179.3380253687101</v>
      </c>
    </row>
    <row r="81" spans="1:53" s="448" customFormat="1">
      <c r="A81" s="461">
        <v>0.28125</v>
      </c>
      <c r="B81" s="462">
        <v>3007.2986940280798</v>
      </c>
      <c r="C81" s="462">
        <v>3768.2055897981299</v>
      </c>
      <c r="D81" s="462">
        <v>12.061629276759</v>
      </c>
      <c r="E81" s="462">
        <v>448.65799619658299</v>
      </c>
      <c r="F81" s="462">
        <v>86.651251250275607</v>
      </c>
      <c r="G81" s="462">
        <v>0</v>
      </c>
      <c r="H81" s="462">
        <v>21.596678254445401</v>
      </c>
      <c r="I81" s="462">
        <v>39.576659095228102</v>
      </c>
      <c r="J81" s="462">
        <v>-2091.1717953696402</v>
      </c>
      <c r="K81" s="462">
        <v>-4.9703344712156499</v>
      </c>
      <c r="L81" s="462">
        <v>-555.56351863264899</v>
      </c>
      <c r="M81" s="462">
        <v>5287.9063680586396</v>
      </c>
      <c r="N81" s="462">
        <v>4732.3428494259897</v>
      </c>
      <c r="O81" s="462">
        <f t="shared" si="3"/>
        <v>5287.9063680586396</v>
      </c>
      <c r="P81" s="462">
        <f t="shared" si="4"/>
        <v>0</v>
      </c>
      <c r="Q81" s="462">
        <f t="shared" si="5"/>
        <v>-2091.1717953696402</v>
      </c>
      <c r="S81" s="461">
        <v>0.28125</v>
      </c>
      <c r="T81" s="462">
        <v>3681.8949698862202</v>
      </c>
      <c r="U81" s="462">
        <v>2843.8340121674901</v>
      </c>
      <c r="V81" s="462">
        <v>40.505424321689802</v>
      </c>
      <c r="W81" s="462">
        <v>420.92190316136498</v>
      </c>
      <c r="X81" s="462">
        <v>131.056590811121</v>
      </c>
      <c r="Y81" s="462">
        <v>0</v>
      </c>
      <c r="Z81" s="462">
        <v>20.730091904958101</v>
      </c>
      <c r="AA81" s="462">
        <v>153.605350386711</v>
      </c>
      <c r="AB81" s="462">
        <v>-987.93971203132696</v>
      </c>
      <c r="AC81" s="462">
        <v>-310.270708932302</v>
      </c>
      <c r="AD81" s="462">
        <v>-483.78153743992198</v>
      </c>
      <c r="AE81" s="462">
        <v>5994.3379216759204</v>
      </c>
      <c r="AF81" s="462">
        <v>5510.5563842359998</v>
      </c>
      <c r="AG81" s="462">
        <f t="shared" si="6"/>
        <v>5994.3379216759204</v>
      </c>
      <c r="AH81" s="462">
        <f t="shared" si="7"/>
        <v>0</v>
      </c>
      <c r="AI81" s="462">
        <f t="shared" si="8"/>
        <v>-987.93971203132696</v>
      </c>
      <c r="AK81" s="461">
        <v>0.28125</v>
      </c>
      <c r="AL81" s="462">
        <v>3270.7566851592001</v>
      </c>
      <c r="AM81" s="462">
        <v>2791.9420711949901</v>
      </c>
      <c r="AN81" s="462">
        <v>68.256934209677297</v>
      </c>
      <c r="AO81" s="462">
        <v>445.48037302422301</v>
      </c>
      <c r="AP81" s="462">
        <v>209.182063778132</v>
      </c>
      <c r="AQ81" s="462">
        <v>0</v>
      </c>
      <c r="AR81" s="462">
        <v>0</v>
      </c>
      <c r="AS81" s="462">
        <v>230.428024006833</v>
      </c>
      <c r="AT81" s="462">
        <v>-1367.0441406396999</v>
      </c>
      <c r="AU81" s="462">
        <v>-40.247260442724802</v>
      </c>
      <c r="AV81" s="462">
        <v>-482.87113970823202</v>
      </c>
      <c r="AW81" s="462">
        <v>5608.75475029063</v>
      </c>
      <c r="AX81" s="462">
        <v>5125.8836105824003</v>
      </c>
      <c r="AY81" s="462">
        <f t="shared" si="9"/>
        <v>5608.75475029063</v>
      </c>
      <c r="AZ81" s="462">
        <f t="shared" si="10"/>
        <v>0</v>
      </c>
      <c r="BA81" s="462">
        <f t="shared" si="11"/>
        <v>-1367.0441406396999</v>
      </c>
    </row>
    <row r="82" spans="1:53" s="448" customFormat="1">
      <c r="A82" s="461">
        <v>0.29166666666666702</v>
      </c>
      <c r="B82" s="462">
        <v>3007.6590465631002</v>
      </c>
      <c r="C82" s="462">
        <v>3784.5439570246899</v>
      </c>
      <c r="D82" s="462">
        <v>12.0549357832866</v>
      </c>
      <c r="E82" s="462">
        <v>440.14553531484</v>
      </c>
      <c r="F82" s="462">
        <v>97.167390326757797</v>
      </c>
      <c r="G82" s="462">
        <v>0</v>
      </c>
      <c r="H82" s="462">
        <v>23.795594837188698</v>
      </c>
      <c r="I82" s="462">
        <v>39.959082528816801</v>
      </c>
      <c r="J82" s="462">
        <v>-2050.98642109808</v>
      </c>
      <c r="K82" s="462">
        <v>-5.0842100804839996</v>
      </c>
      <c r="L82" s="462">
        <v>-556.74863902335903</v>
      </c>
      <c r="M82" s="462">
        <v>5349.2549112001298</v>
      </c>
      <c r="N82" s="462">
        <v>4792.5062721767699</v>
      </c>
      <c r="O82" s="462">
        <f t="shared" si="3"/>
        <v>5349.2549112001298</v>
      </c>
      <c r="P82" s="462">
        <f t="shared" si="4"/>
        <v>0</v>
      </c>
      <c r="Q82" s="462">
        <f t="shared" si="5"/>
        <v>-2050.98642109808</v>
      </c>
      <c r="S82" s="461">
        <v>0.29166666666666702</v>
      </c>
      <c r="T82" s="462">
        <v>3679.58712204127</v>
      </c>
      <c r="U82" s="462">
        <v>2821.26982119066</v>
      </c>
      <c r="V82" s="462">
        <v>42.629178321041501</v>
      </c>
      <c r="W82" s="462">
        <v>421.97813889509803</v>
      </c>
      <c r="X82" s="462">
        <v>141.92178616655099</v>
      </c>
      <c r="Y82" s="462">
        <v>0</v>
      </c>
      <c r="Z82" s="462">
        <v>20.720769306182898</v>
      </c>
      <c r="AA82" s="462">
        <v>158.61208744280299</v>
      </c>
      <c r="AB82" s="462">
        <v>-903.14918843700605</v>
      </c>
      <c r="AC82" s="462">
        <v>-268.47294632864703</v>
      </c>
      <c r="AD82" s="462">
        <v>-481.80296214316002</v>
      </c>
      <c r="AE82" s="462">
        <v>6115.0967685979504</v>
      </c>
      <c r="AF82" s="462">
        <v>5633.2938064547898</v>
      </c>
      <c r="AG82" s="462">
        <f t="shared" si="6"/>
        <v>6115.0967685979504</v>
      </c>
      <c r="AH82" s="462">
        <f t="shared" si="7"/>
        <v>0</v>
      </c>
      <c r="AI82" s="462">
        <f t="shared" si="8"/>
        <v>-903.14918843700605</v>
      </c>
      <c r="AK82" s="461">
        <v>0.29166666666666702</v>
      </c>
      <c r="AL82" s="462">
        <v>3283.6684022463201</v>
      </c>
      <c r="AM82" s="462">
        <v>2739.1875427856098</v>
      </c>
      <c r="AN82" s="462">
        <v>68.256933699029005</v>
      </c>
      <c r="AO82" s="462">
        <v>446.321798013067</v>
      </c>
      <c r="AP82" s="462">
        <v>235.91724830552499</v>
      </c>
      <c r="AQ82" s="462">
        <v>0</v>
      </c>
      <c r="AR82" s="462">
        <v>11.4055889898936</v>
      </c>
      <c r="AS82" s="462">
        <v>224.536146456783</v>
      </c>
      <c r="AT82" s="462">
        <v>-1218.51963683281</v>
      </c>
      <c r="AU82" s="462">
        <v>-102.37313741070101</v>
      </c>
      <c r="AV82" s="462">
        <v>-478.84729633496403</v>
      </c>
      <c r="AW82" s="462">
        <v>5688.4008862527198</v>
      </c>
      <c r="AX82" s="462">
        <v>5209.5535899177503</v>
      </c>
      <c r="AY82" s="462">
        <f t="shared" si="9"/>
        <v>5688.4008862527198</v>
      </c>
      <c r="AZ82" s="462">
        <f t="shared" si="10"/>
        <v>0</v>
      </c>
      <c r="BA82" s="462">
        <f t="shared" si="11"/>
        <v>-1218.51963683281</v>
      </c>
    </row>
    <row r="83" spans="1:53" s="448" customFormat="1">
      <c r="A83" s="461">
        <v>0.30208333333333298</v>
      </c>
      <c r="B83" s="462">
        <v>3008.2062141674801</v>
      </c>
      <c r="C83" s="462">
        <v>3791.8412718354298</v>
      </c>
      <c r="D83" s="462">
        <v>12.048242289814301</v>
      </c>
      <c r="E83" s="462">
        <v>440.58442804235301</v>
      </c>
      <c r="F83" s="462">
        <v>96.875826686743594</v>
      </c>
      <c r="G83" s="462">
        <v>0</v>
      </c>
      <c r="H83" s="462">
        <v>38.359045150756799</v>
      </c>
      <c r="I83" s="462">
        <v>41.117942132063902</v>
      </c>
      <c r="J83" s="462">
        <v>-1961.1440279117401</v>
      </c>
      <c r="K83" s="462">
        <v>-5.0976071959549802</v>
      </c>
      <c r="L83" s="462">
        <v>-557.67914002488396</v>
      </c>
      <c r="M83" s="462">
        <v>5462.7913351969501</v>
      </c>
      <c r="N83" s="462">
        <v>4905.1121951720597</v>
      </c>
      <c r="O83" s="462">
        <f t="shared" si="3"/>
        <v>5462.7913351969501</v>
      </c>
      <c r="P83" s="462">
        <f t="shared" si="4"/>
        <v>0</v>
      </c>
      <c r="Q83" s="462">
        <f t="shared" si="5"/>
        <v>-1961.1440279117401</v>
      </c>
      <c r="S83" s="461">
        <v>0.30208333333333298</v>
      </c>
      <c r="T83" s="462">
        <v>3678.5599064920998</v>
      </c>
      <c r="U83" s="462">
        <v>2803.2487293735799</v>
      </c>
      <c r="V83" s="462">
        <v>43.245536388801902</v>
      </c>
      <c r="W83" s="462">
        <v>420.26372616672001</v>
      </c>
      <c r="X83" s="462">
        <v>141.91180155676801</v>
      </c>
      <c r="Y83" s="462">
        <v>0</v>
      </c>
      <c r="Z83" s="462">
        <v>24.3077918217977</v>
      </c>
      <c r="AA83" s="462">
        <v>158.07694153788799</v>
      </c>
      <c r="AB83" s="462">
        <v>-1039.5350253824799</v>
      </c>
      <c r="AC83" s="462">
        <v>0</v>
      </c>
      <c r="AD83" s="462">
        <v>-480.06543262363101</v>
      </c>
      <c r="AE83" s="462">
        <v>6230.0794079551697</v>
      </c>
      <c r="AF83" s="462">
        <v>5750.0139753315398</v>
      </c>
      <c r="AG83" s="462">
        <f t="shared" si="6"/>
        <v>6230.0794079551697</v>
      </c>
      <c r="AH83" s="462">
        <f t="shared" si="7"/>
        <v>0</v>
      </c>
      <c r="AI83" s="462">
        <f t="shared" si="8"/>
        <v>-1039.5350253824799</v>
      </c>
      <c r="AK83" s="461">
        <v>0.30208333333333298</v>
      </c>
      <c r="AL83" s="462">
        <v>3291.09800666504</v>
      </c>
      <c r="AM83" s="462">
        <v>2723.7882499270299</v>
      </c>
      <c r="AN83" s="462">
        <v>68.3305579409719</v>
      </c>
      <c r="AO83" s="462">
        <v>446.077490850706</v>
      </c>
      <c r="AP83" s="462">
        <v>237.50764081610399</v>
      </c>
      <c r="AQ83" s="462">
        <v>0</v>
      </c>
      <c r="AR83" s="462">
        <v>15.492794551213599</v>
      </c>
      <c r="AS83" s="462">
        <v>211.15774128528699</v>
      </c>
      <c r="AT83" s="462">
        <v>-1125.8214429147699</v>
      </c>
      <c r="AU83" s="462">
        <v>-109.43335247730199</v>
      </c>
      <c r="AV83" s="462">
        <v>-477.67218976660598</v>
      </c>
      <c r="AW83" s="462">
        <v>5758.1976866442801</v>
      </c>
      <c r="AX83" s="462">
        <v>5280.5254968776699</v>
      </c>
      <c r="AY83" s="462">
        <f t="shared" si="9"/>
        <v>5758.1976866442801</v>
      </c>
      <c r="AZ83" s="462">
        <f t="shared" si="10"/>
        <v>0</v>
      </c>
      <c r="BA83" s="462">
        <f t="shared" si="11"/>
        <v>-1125.8214429147699</v>
      </c>
    </row>
    <row r="84" spans="1:53" s="448" customFormat="1">
      <c r="A84" s="461">
        <v>0.3125</v>
      </c>
      <c r="B84" s="462">
        <v>3007.9993605060499</v>
      </c>
      <c r="C84" s="462">
        <v>3750.83255608031</v>
      </c>
      <c r="D84" s="462">
        <v>12.075016263703599</v>
      </c>
      <c r="E84" s="462">
        <v>440.26048798618399</v>
      </c>
      <c r="F84" s="462">
        <v>96.673680507427605</v>
      </c>
      <c r="G84" s="462">
        <v>0</v>
      </c>
      <c r="H84" s="462">
        <v>77.280420880635603</v>
      </c>
      <c r="I84" s="462">
        <v>46.015411458416402</v>
      </c>
      <c r="J84" s="462">
        <v>-1833.1375709046299</v>
      </c>
      <c r="K84" s="462">
        <v>-5.0373201124530604</v>
      </c>
      <c r="L84" s="462">
        <v>-554.25145328587996</v>
      </c>
      <c r="M84" s="462">
        <v>5592.9620426656502</v>
      </c>
      <c r="N84" s="462">
        <v>5038.7105893797698</v>
      </c>
      <c r="O84" s="462">
        <f t="shared" si="3"/>
        <v>5592.9620426656502</v>
      </c>
      <c r="P84" s="462">
        <f t="shared" si="4"/>
        <v>0</v>
      </c>
      <c r="Q84" s="462">
        <f t="shared" si="5"/>
        <v>-1833.1375709046299</v>
      </c>
      <c r="S84" s="461">
        <v>0.3125</v>
      </c>
      <c r="T84" s="462">
        <v>3677.8795634605799</v>
      </c>
      <c r="U84" s="462">
        <v>2803.78846145336</v>
      </c>
      <c r="V84" s="462">
        <v>43.218737867482602</v>
      </c>
      <c r="W84" s="462">
        <v>424.03848822673302</v>
      </c>
      <c r="X84" s="462">
        <v>141.89614306658601</v>
      </c>
      <c r="Y84" s="462">
        <v>0</v>
      </c>
      <c r="Z84" s="462">
        <v>33.989420712788899</v>
      </c>
      <c r="AA84" s="462">
        <v>149.55900206784401</v>
      </c>
      <c r="AB84" s="462">
        <v>-966.41474828855598</v>
      </c>
      <c r="AC84" s="462">
        <v>0</v>
      </c>
      <c r="AD84" s="462">
        <v>-480.37121528442998</v>
      </c>
      <c r="AE84" s="462">
        <v>6307.95506856682</v>
      </c>
      <c r="AF84" s="462">
        <v>5827.58385328239</v>
      </c>
      <c r="AG84" s="462">
        <f t="shared" si="6"/>
        <v>6307.95506856682</v>
      </c>
      <c r="AH84" s="462">
        <f t="shared" si="7"/>
        <v>0</v>
      </c>
      <c r="AI84" s="462">
        <f t="shared" si="8"/>
        <v>-966.41474828855598</v>
      </c>
      <c r="AK84" s="461">
        <v>0.3125</v>
      </c>
      <c r="AL84" s="462">
        <v>3305.4036131254502</v>
      </c>
      <c r="AM84" s="462">
        <v>2743.7381470100599</v>
      </c>
      <c r="AN84" s="462">
        <v>68.270319831991699</v>
      </c>
      <c r="AO84" s="462">
        <v>448.30018938410899</v>
      </c>
      <c r="AP84" s="462">
        <v>237.355609686935</v>
      </c>
      <c r="AQ84" s="462">
        <v>0</v>
      </c>
      <c r="AR84" s="462">
        <v>15.4147237904867</v>
      </c>
      <c r="AS84" s="462">
        <v>227.635690140517</v>
      </c>
      <c r="AT84" s="462">
        <v>-1170.5546698579501</v>
      </c>
      <c r="AU84" s="462">
        <v>-109.35952748920801</v>
      </c>
      <c r="AV84" s="462">
        <v>-480.72260384035297</v>
      </c>
      <c r="AW84" s="462">
        <v>5766.20409562239</v>
      </c>
      <c r="AX84" s="462">
        <v>5285.4814917820404</v>
      </c>
      <c r="AY84" s="462">
        <f t="shared" si="9"/>
        <v>5766.20409562239</v>
      </c>
      <c r="AZ84" s="462">
        <f t="shared" si="10"/>
        <v>0</v>
      </c>
      <c r="BA84" s="462">
        <f t="shared" si="11"/>
        <v>-1170.5546698579501</v>
      </c>
    </row>
    <row r="85" spans="1:53" s="448" customFormat="1">
      <c r="A85" s="461">
        <v>0.32291666666666702</v>
      </c>
      <c r="B85" s="462">
        <v>3008.5599034633501</v>
      </c>
      <c r="C85" s="462">
        <v>3714.80811108434</v>
      </c>
      <c r="D85" s="462">
        <v>12.148644691899401</v>
      </c>
      <c r="E85" s="462">
        <v>441.81244254901401</v>
      </c>
      <c r="F85" s="462">
        <v>96.663591470375096</v>
      </c>
      <c r="G85" s="462">
        <v>52.705220038262397</v>
      </c>
      <c r="H85" s="462">
        <v>131.18804918924999</v>
      </c>
      <c r="I85" s="462">
        <v>50.213958235399502</v>
      </c>
      <c r="J85" s="462">
        <v>-1811.77694744526</v>
      </c>
      <c r="K85" s="462">
        <v>-4.9636358815389201</v>
      </c>
      <c r="L85" s="462">
        <v>-552.33107236481601</v>
      </c>
      <c r="M85" s="462">
        <v>5691.3593373950898</v>
      </c>
      <c r="N85" s="462">
        <v>5139.0282650302797</v>
      </c>
      <c r="O85" s="462">
        <f t="shared" si="3"/>
        <v>5691.3593373950898</v>
      </c>
      <c r="P85" s="462">
        <f t="shared" si="4"/>
        <v>0</v>
      </c>
      <c r="Q85" s="462">
        <f t="shared" si="5"/>
        <v>-1811.77694744526</v>
      </c>
      <c r="S85" s="461">
        <v>0.32291666666666702</v>
      </c>
      <c r="T85" s="462">
        <v>3678.8733961328298</v>
      </c>
      <c r="U85" s="462">
        <v>2838.9444756684702</v>
      </c>
      <c r="V85" s="462">
        <v>43.232136489224203</v>
      </c>
      <c r="W85" s="462">
        <v>424.031792812638</v>
      </c>
      <c r="X85" s="462">
        <v>141.880461284158</v>
      </c>
      <c r="Y85" s="462">
        <v>0</v>
      </c>
      <c r="Z85" s="462">
        <v>51.393635627746598</v>
      </c>
      <c r="AA85" s="462">
        <v>153.60644811038</v>
      </c>
      <c r="AB85" s="462">
        <v>-897.99590404960497</v>
      </c>
      <c r="AC85" s="462">
        <v>0</v>
      </c>
      <c r="AD85" s="462">
        <v>-484.07523408335101</v>
      </c>
      <c r="AE85" s="462">
        <v>6433.96644207585</v>
      </c>
      <c r="AF85" s="462">
        <v>5949.8912079924903</v>
      </c>
      <c r="AG85" s="462">
        <f t="shared" si="6"/>
        <v>6433.96644207585</v>
      </c>
      <c r="AH85" s="462">
        <f t="shared" si="7"/>
        <v>0</v>
      </c>
      <c r="AI85" s="462">
        <f t="shared" si="8"/>
        <v>-897.99590404960497</v>
      </c>
      <c r="AK85" s="461">
        <v>0.32291666666666702</v>
      </c>
      <c r="AL85" s="462">
        <v>3324.4577439749601</v>
      </c>
      <c r="AM85" s="462">
        <v>2722.7708387459502</v>
      </c>
      <c r="AN85" s="462">
        <v>68.270320342639906</v>
      </c>
      <c r="AO85" s="462">
        <v>450.981904595657</v>
      </c>
      <c r="AP85" s="462">
        <v>243.94464440806499</v>
      </c>
      <c r="AQ85" s="462">
        <v>0</v>
      </c>
      <c r="AR85" s="462">
        <v>17.349388235092199</v>
      </c>
      <c r="AS85" s="462">
        <v>237.53903111180699</v>
      </c>
      <c r="AT85" s="462">
        <v>-1175.85736851972</v>
      </c>
      <c r="AU85" s="462">
        <v>-109.359528513261</v>
      </c>
      <c r="AV85" s="462">
        <v>-480.089280945035</v>
      </c>
      <c r="AW85" s="462">
        <v>5780.0969743811902</v>
      </c>
      <c r="AX85" s="462">
        <v>5300.0076934361596</v>
      </c>
      <c r="AY85" s="462">
        <f t="shared" si="9"/>
        <v>5780.0969743811902</v>
      </c>
      <c r="AZ85" s="462">
        <f t="shared" si="10"/>
        <v>0</v>
      </c>
      <c r="BA85" s="462">
        <f t="shared" si="11"/>
        <v>-1175.85736851972</v>
      </c>
    </row>
    <row r="86" spans="1:53" s="448" customFormat="1">
      <c r="A86" s="461">
        <v>0.33333333333333298</v>
      </c>
      <c r="B86" s="462">
        <v>3008.3997250590701</v>
      </c>
      <c r="C86" s="462">
        <v>3681.0334448025001</v>
      </c>
      <c r="D86" s="462">
        <v>12.061629276759</v>
      </c>
      <c r="E86" s="462">
        <v>440.79986171118799</v>
      </c>
      <c r="F86" s="462">
        <v>95.595286346965906</v>
      </c>
      <c r="G86" s="462">
        <v>71.072886388745005</v>
      </c>
      <c r="H86" s="462">
        <v>179.841731811523</v>
      </c>
      <c r="I86" s="462">
        <v>48.9387888279687</v>
      </c>
      <c r="J86" s="462">
        <v>-1721.7705624442301</v>
      </c>
      <c r="K86" s="462">
        <v>-4.9904301444221302</v>
      </c>
      <c r="L86" s="462">
        <v>-549.83339668199699</v>
      </c>
      <c r="M86" s="462">
        <v>5810.98236163607</v>
      </c>
      <c r="N86" s="462">
        <v>5261.1489649540699</v>
      </c>
      <c r="O86" s="462">
        <f t="shared" si="3"/>
        <v>5810.98236163607</v>
      </c>
      <c r="P86" s="462">
        <f t="shared" si="4"/>
        <v>0</v>
      </c>
      <c r="Q86" s="462">
        <f t="shared" si="5"/>
        <v>-1721.7705624442301</v>
      </c>
      <c r="S86" s="461">
        <v>0.33333333333333298</v>
      </c>
      <c r="T86" s="462">
        <v>3678.6466205504298</v>
      </c>
      <c r="U86" s="462">
        <v>3130.1174702876001</v>
      </c>
      <c r="V86" s="462">
        <v>43.212038428828201</v>
      </c>
      <c r="W86" s="462">
        <v>433.01214265134502</v>
      </c>
      <c r="X86" s="462">
        <v>130.97413958501099</v>
      </c>
      <c r="Y86" s="462">
        <v>0</v>
      </c>
      <c r="Z86" s="462">
        <v>77.199482383727997</v>
      </c>
      <c r="AA86" s="462">
        <v>157.18093250686101</v>
      </c>
      <c r="AB86" s="462">
        <v>-1091.4887279300899</v>
      </c>
      <c r="AC86" s="462">
        <v>0</v>
      </c>
      <c r="AD86" s="462">
        <v>-511.958777323932</v>
      </c>
      <c r="AE86" s="462">
        <v>6558.8540984637102</v>
      </c>
      <c r="AF86" s="462">
        <v>6046.8953211397802</v>
      </c>
      <c r="AG86" s="462">
        <f t="shared" si="6"/>
        <v>6558.8540984637102</v>
      </c>
      <c r="AH86" s="462">
        <f t="shared" si="7"/>
        <v>0</v>
      </c>
      <c r="AI86" s="462">
        <f t="shared" si="8"/>
        <v>-1091.4887279300899</v>
      </c>
      <c r="AK86" s="461">
        <v>0.33333333333333298</v>
      </c>
      <c r="AL86" s="462">
        <v>3338.5165740345901</v>
      </c>
      <c r="AM86" s="462">
        <v>2700.5139262274101</v>
      </c>
      <c r="AN86" s="462">
        <v>65.084372185943295</v>
      </c>
      <c r="AO86" s="462">
        <v>447.786180568671</v>
      </c>
      <c r="AP86" s="462">
        <v>324.99573605533999</v>
      </c>
      <c r="AQ86" s="462">
        <v>0</v>
      </c>
      <c r="AR86" s="462">
        <v>26.771293749491399</v>
      </c>
      <c r="AS86" s="462">
        <v>244.78682530265701</v>
      </c>
      <c r="AT86" s="462">
        <v>-1191.1301591281001</v>
      </c>
      <c r="AU86" s="462">
        <v>0</v>
      </c>
      <c r="AV86" s="462">
        <v>-479.40499914542698</v>
      </c>
      <c r="AW86" s="462">
        <v>5957.3247489960104</v>
      </c>
      <c r="AX86" s="462">
        <v>5477.91974985058</v>
      </c>
      <c r="AY86" s="462">
        <f t="shared" si="9"/>
        <v>5957.3247489960104</v>
      </c>
      <c r="AZ86" s="462">
        <f t="shared" si="10"/>
        <v>0</v>
      </c>
      <c r="BA86" s="462">
        <f t="shared" si="11"/>
        <v>-1191.1301591281001</v>
      </c>
    </row>
    <row r="87" spans="1:53" s="448" customFormat="1">
      <c r="A87" s="461">
        <v>0.34375</v>
      </c>
      <c r="B87" s="462">
        <v>3008.0260623372801</v>
      </c>
      <c r="C87" s="462">
        <v>3680.9014149223499</v>
      </c>
      <c r="D87" s="462">
        <v>12.048242289814301</v>
      </c>
      <c r="E87" s="462">
        <v>447.49783649090398</v>
      </c>
      <c r="F87" s="462">
        <v>95.585189140652602</v>
      </c>
      <c r="G87" s="462">
        <v>69.062690148979399</v>
      </c>
      <c r="H87" s="462">
        <v>244.949218465169</v>
      </c>
      <c r="I87" s="462">
        <v>46.292381354893301</v>
      </c>
      <c r="J87" s="462">
        <v>-1681.6694587458601</v>
      </c>
      <c r="K87" s="462">
        <v>-4.9904301444221302</v>
      </c>
      <c r="L87" s="462">
        <v>-550.88943747019903</v>
      </c>
      <c r="M87" s="462">
        <v>5917.7031462597597</v>
      </c>
      <c r="N87" s="462">
        <v>5366.8137087895602</v>
      </c>
      <c r="O87" s="462">
        <f t="shared" si="3"/>
        <v>5917.7031462597597</v>
      </c>
      <c r="P87" s="462">
        <f t="shared" si="4"/>
        <v>0</v>
      </c>
      <c r="Q87" s="462">
        <f t="shared" si="5"/>
        <v>-1681.6694587458601</v>
      </c>
      <c r="S87" s="461">
        <v>0.34375</v>
      </c>
      <c r="T87" s="462">
        <v>3680.8010700048699</v>
      </c>
      <c r="U87" s="462">
        <v>3280.9698709436502</v>
      </c>
      <c r="V87" s="462">
        <v>43.185240674210498</v>
      </c>
      <c r="W87" s="462">
        <v>432.59778494887303</v>
      </c>
      <c r="X87" s="462">
        <v>130.92797490648499</v>
      </c>
      <c r="Y87" s="462">
        <v>0</v>
      </c>
      <c r="Z87" s="462">
        <v>112.578047114054</v>
      </c>
      <c r="AA87" s="462">
        <v>149.087166737329</v>
      </c>
      <c r="AB87" s="462">
        <v>-1125.9378669929399</v>
      </c>
      <c r="AC87" s="462">
        <v>0</v>
      </c>
      <c r="AD87" s="462">
        <v>-526.62864635626295</v>
      </c>
      <c r="AE87" s="462">
        <v>6704.2092883365303</v>
      </c>
      <c r="AF87" s="462">
        <v>6177.5806419802702</v>
      </c>
      <c r="AG87" s="462">
        <f t="shared" si="6"/>
        <v>6704.2092883365303</v>
      </c>
      <c r="AH87" s="462">
        <f t="shared" si="7"/>
        <v>0</v>
      </c>
      <c r="AI87" s="462">
        <f t="shared" si="8"/>
        <v>-1125.9378669929399</v>
      </c>
      <c r="AK87" s="461">
        <v>0.34375</v>
      </c>
      <c r="AL87" s="462">
        <v>3366.5809092189902</v>
      </c>
      <c r="AM87" s="462">
        <v>2709.26181373601</v>
      </c>
      <c r="AN87" s="462">
        <v>64.113862226703006</v>
      </c>
      <c r="AO87" s="462">
        <v>440.76253919988801</v>
      </c>
      <c r="AP87" s="462">
        <v>335.18768819961599</v>
      </c>
      <c r="AQ87" s="462">
        <v>0</v>
      </c>
      <c r="AR87" s="462">
        <v>44.9025447387695</v>
      </c>
      <c r="AS87" s="462">
        <v>244.14047012271399</v>
      </c>
      <c r="AT87" s="462">
        <v>-1079.5469835925901</v>
      </c>
      <c r="AU87" s="462">
        <v>0</v>
      </c>
      <c r="AV87" s="462">
        <v>-481.815745269118</v>
      </c>
      <c r="AW87" s="462">
        <v>6125.4028438501</v>
      </c>
      <c r="AX87" s="462">
        <v>5643.5870985809797</v>
      </c>
      <c r="AY87" s="462">
        <f t="shared" si="9"/>
        <v>6125.4028438501</v>
      </c>
      <c r="AZ87" s="462">
        <f t="shared" si="10"/>
        <v>0</v>
      </c>
      <c r="BA87" s="462">
        <f t="shared" si="11"/>
        <v>-1079.5469835925901</v>
      </c>
    </row>
    <row r="88" spans="1:53" s="448" customFormat="1">
      <c r="A88" s="461">
        <v>0.35416666666666702</v>
      </c>
      <c r="B88" s="462">
        <v>3007.3187326201501</v>
      </c>
      <c r="C88" s="462">
        <v>3678.2377435027201</v>
      </c>
      <c r="D88" s="462">
        <v>12.0415487963419</v>
      </c>
      <c r="E88" s="462">
        <v>449.12100145461397</v>
      </c>
      <c r="F88" s="462">
        <v>95.572177686713502</v>
      </c>
      <c r="G88" s="462">
        <v>68.918168005240801</v>
      </c>
      <c r="H88" s="462">
        <v>305.54903147379599</v>
      </c>
      <c r="I88" s="462">
        <v>46.808449424152599</v>
      </c>
      <c r="J88" s="462">
        <v>-1605.5328987451001</v>
      </c>
      <c r="K88" s="462">
        <v>-4.8229660732698498</v>
      </c>
      <c r="L88" s="462">
        <v>-551.39608062949696</v>
      </c>
      <c r="M88" s="462">
        <v>6053.2109881453698</v>
      </c>
      <c r="N88" s="462">
        <v>5501.8149075158699</v>
      </c>
      <c r="O88" s="462">
        <f t="shared" si="3"/>
        <v>6053.2109881453698</v>
      </c>
      <c r="P88" s="462">
        <f t="shared" si="4"/>
        <v>0</v>
      </c>
      <c r="Q88" s="462">
        <f t="shared" si="5"/>
        <v>-1605.5328987451001</v>
      </c>
      <c r="S88" s="461">
        <v>0.35416666666666702</v>
      </c>
      <c r="T88" s="462">
        <v>3681.1879368374898</v>
      </c>
      <c r="U88" s="462">
        <v>3287.19350214411</v>
      </c>
      <c r="V88" s="462">
        <v>43.245536899936297</v>
      </c>
      <c r="W88" s="462">
        <v>433.03224436243403</v>
      </c>
      <c r="X88" s="462">
        <v>130.87905397875801</v>
      </c>
      <c r="Y88" s="462">
        <v>0</v>
      </c>
      <c r="Z88" s="462">
        <v>159.677750254313</v>
      </c>
      <c r="AA88" s="462">
        <v>140.68929577163399</v>
      </c>
      <c r="AB88" s="462">
        <v>-1078.60949789916</v>
      </c>
      <c r="AC88" s="462">
        <v>0</v>
      </c>
      <c r="AD88" s="462">
        <v>-528.09661018289898</v>
      </c>
      <c r="AE88" s="462">
        <v>6797.2958223495098</v>
      </c>
      <c r="AF88" s="462">
        <v>6269.1992121666099</v>
      </c>
      <c r="AG88" s="462">
        <f t="shared" si="6"/>
        <v>6797.2958223495098</v>
      </c>
      <c r="AH88" s="462">
        <f t="shared" si="7"/>
        <v>0</v>
      </c>
      <c r="AI88" s="462">
        <f t="shared" si="8"/>
        <v>-1078.60949789916</v>
      </c>
      <c r="AK88" s="461">
        <v>0.35416666666666702</v>
      </c>
      <c r="AL88" s="462">
        <v>3378.3588486379099</v>
      </c>
      <c r="AM88" s="462">
        <v>2723.0165290678301</v>
      </c>
      <c r="AN88" s="462">
        <v>68.317171297361</v>
      </c>
      <c r="AO88" s="462">
        <v>431.23693113975702</v>
      </c>
      <c r="AP88" s="462">
        <v>335.14440835497601</v>
      </c>
      <c r="AQ88" s="462">
        <v>0</v>
      </c>
      <c r="AR88" s="462">
        <v>66.706382850647003</v>
      </c>
      <c r="AS88" s="462">
        <v>247.034157562611</v>
      </c>
      <c r="AT88" s="462">
        <v>-1041.29871866232</v>
      </c>
      <c r="AU88" s="462">
        <v>0</v>
      </c>
      <c r="AV88" s="462">
        <v>-483.77906807067501</v>
      </c>
      <c r="AW88" s="462">
        <v>6208.5157102487701</v>
      </c>
      <c r="AX88" s="462">
        <v>5724.7366421780898</v>
      </c>
      <c r="AY88" s="462">
        <f t="shared" si="9"/>
        <v>6208.5157102487701</v>
      </c>
      <c r="AZ88" s="462">
        <f t="shared" si="10"/>
        <v>0</v>
      </c>
      <c r="BA88" s="462">
        <f t="shared" si="11"/>
        <v>-1041.29871866232</v>
      </c>
    </row>
    <row r="89" spans="1:53" s="448" customFormat="1">
      <c r="A89" s="461">
        <v>0.36458333333333298</v>
      </c>
      <c r="B89" s="462">
        <v>3005.7372641255502</v>
      </c>
      <c r="C89" s="462">
        <v>3673.4198196226198</v>
      </c>
      <c r="D89" s="462">
        <v>12.0549357832866</v>
      </c>
      <c r="E89" s="462">
        <v>451.40695193917702</v>
      </c>
      <c r="F89" s="462">
        <v>95.577085233967495</v>
      </c>
      <c r="G89" s="462">
        <v>96.633900053286297</v>
      </c>
      <c r="H89" s="462">
        <v>384.59768465169299</v>
      </c>
      <c r="I89" s="462">
        <v>41.024400230447398</v>
      </c>
      <c r="J89" s="462">
        <v>-1560.28828384487</v>
      </c>
      <c r="K89" s="462">
        <v>-4.85645883000607</v>
      </c>
      <c r="L89" s="462">
        <v>-552.20392540016996</v>
      </c>
      <c r="M89" s="462">
        <v>6195.30729896514</v>
      </c>
      <c r="N89" s="462">
        <v>5643.1033735649698</v>
      </c>
      <c r="O89" s="462">
        <f t="shared" si="3"/>
        <v>6195.30729896514</v>
      </c>
      <c r="P89" s="462">
        <f t="shared" si="4"/>
        <v>0</v>
      </c>
      <c r="Q89" s="462">
        <f t="shared" si="5"/>
        <v>-1560.28828384487</v>
      </c>
      <c r="S89" s="461">
        <v>0.36458333333333298</v>
      </c>
      <c r="T89" s="462">
        <v>3681.4680924542899</v>
      </c>
      <c r="U89" s="462">
        <v>3287.3744575259798</v>
      </c>
      <c r="V89" s="462">
        <v>43.185240674210498</v>
      </c>
      <c r="W89" s="462">
        <v>437.38870307087598</v>
      </c>
      <c r="X89" s="462">
        <v>130.87223711453601</v>
      </c>
      <c r="Y89" s="462">
        <v>0</v>
      </c>
      <c r="Z89" s="462">
        <v>232.96604991658501</v>
      </c>
      <c r="AA89" s="462">
        <v>136.91664417159001</v>
      </c>
      <c r="AB89" s="462">
        <v>-1036.4507400760101</v>
      </c>
      <c r="AC89" s="462">
        <v>0</v>
      </c>
      <c r="AD89" s="462">
        <v>-529.785400609475</v>
      </c>
      <c r="AE89" s="462">
        <v>6913.72068485206</v>
      </c>
      <c r="AF89" s="462">
        <v>6383.9352842425797</v>
      </c>
      <c r="AG89" s="462">
        <f t="shared" si="6"/>
        <v>6913.72068485206</v>
      </c>
      <c r="AH89" s="462">
        <f t="shared" si="7"/>
        <v>0</v>
      </c>
      <c r="AI89" s="462">
        <f t="shared" si="8"/>
        <v>-1036.4507400760101</v>
      </c>
      <c r="AK89" s="461">
        <v>0.36458333333333298</v>
      </c>
      <c r="AL89" s="462">
        <v>3393.14464003071</v>
      </c>
      <c r="AM89" s="462">
        <v>2745.35803771464</v>
      </c>
      <c r="AN89" s="462">
        <v>68.343943563286302</v>
      </c>
      <c r="AO89" s="462">
        <v>433.53386168008598</v>
      </c>
      <c r="AP89" s="462">
        <v>331.63247393465599</v>
      </c>
      <c r="AQ89" s="462">
        <v>0</v>
      </c>
      <c r="AR89" s="462">
        <v>93.224804672241206</v>
      </c>
      <c r="AS89" s="462">
        <v>251.31948639559101</v>
      </c>
      <c r="AT89" s="462">
        <v>-1021.10626313825</v>
      </c>
      <c r="AU89" s="462">
        <v>0</v>
      </c>
      <c r="AV89" s="462">
        <v>-487.39187579512799</v>
      </c>
      <c r="AW89" s="462">
        <v>6295.4509848529597</v>
      </c>
      <c r="AX89" s="462">
        <v>5808.05910905783</v>
      </c>
      <c r="AY89" s="462">
        <f t="shared" si="9"/>
        <v>6295.4509848529597</v>
      </c>
      <c r="AZ89" s="462">
        <f t="shared" si="10"/>
        <v>0</v>
      </c>
      <c r="BA89" s="462">
        <f t="shared" si="11"/>
        <v>-1021.10626313825</v>
      </c>
    </row>
    <row r="90" spans="1:53" s="448" customFormat="1">
      <c r="A90" s="461">
        <v>0.375</v>
      </c>
      <c r="B90" s="462">
        <v>3002.34067389444</v>
      </c>
      <c r="C90" s="462">
        <v>3508.6979149455101</v>
      </c>
      <c r="D90" s="462">
        <v>12.0549357832866</v>
      </c>
      <c r="E90" s="462">
        <v>440.86617636454099</v>
      </c>
      <c r="F90" s="462">
        <v>83.781930201767494</v>
      </c>
      <c r="G90" s="462">
        <v>143.47933594201601</v>
      </c>
      <c r="H90" s="462">
        <v>501.371169372559</v>
      </c>
      <c r="I90" s="462">
        <v>37.649072474678597</v>
      </c>
      <c r="J90" s="462">
        <v>-1431.0260513815199</v>
      </c>
      <c r="K90" s="462">
        <v>-4.8363631567995897</v>
      </c>
      <c r="L90" s="462">
        <v>-537.56282047265097</v>
      </c>
      <c r="M90" s="462">
        <v>6294.3787944404803</v>
      </c>
      <c r="N90" s="462">
        <v>5756.8159739678304</v>
      </c>
      <c r="O90" s="462">
        <f t="shared" si="3"/>
        <v>6294.3787944404803</v>
      </c>
      <c r="P90" s="462">
        <f t="shared" si="4"/>
        <v>0</v>
      </c>
      <c r="Q90" s="462">
        <f t="shared" si="5"/>
        <v>-1431.0260513815199</v>
      </c>
      <c r="S90" s="461">
        <v>0.375</v>
      </c>
      <c r="T90" s="462">
        <v>3682.1017157424699</v>
      </c>
      <c r="U90" s="462">
        <v>3258.1413190530202</v>
      </c>
      <c r="V90" s="462">
        <v>43.1919403684321</v>
      </c>
      <c r="W90" s="462">
        <v>434.45515520961902</v>
      </c>
      <c r="X90" s="462">
        <v>130.22944874443999</v>
      </c>
      <c r="Y90" s="462">
        <v>0</v>
      </c>
      <c r="Z90" s="462">
        <v>351.13518585205099</v>
      </c>
      <c r="AA90" s="462">
        <v>135.57979901589201</v>
      </c>
      <c r="AB90" s="462">
        <v>-965.37204902451504</v>
      </c>
      <c r="AC90" s="462">
        <v>0</v>
      </c>
      <c r="AD90" s="462">
        <v>-529.31510626840497</v>
      </c>
      <c r="AE90" s="462">
        <v>7069.4625149614103</v>
      </c>
      <c r="AF90" s="462">
        <v>6540.1474086930002</v>
      </c>
      <c r="AG90" s="462">
        <f t="shared" si="6"/>
        <v>7069.4625149614103</v>
      </c>
      <c r="AH90" s="462">
        <f t="shared" si="7"/>
        <v>0</v>
      </c>
      <c r="AI90" s="462">
        <f t="shared" si="8"/>
        <v>-965.37204902451504</v>
      </c>
      <c r="AK90" s="461">
        <v>0.375</v>
      </c>
      <c r="AL90" s="462">
        <v>3401.7346927262602</v>
      </c>
      <c r="AM90" s="462">
        <v>2749.5367527130302</v>
      </c>
      <c r="AN90" s="462">
        <v>68.317171297361</v>
      </c>
      <c r="AO90" s="462">
        <v>442.98101931172999</v>
      </c>
      <c r="AP90" s="462">
        <v>284.95307285665098</v>
      </c>
      <c r="AQ90" s="462">
        <v>0</v>
      </c>
      <c r="AR90" s="462">
        <v>131.438737838745</v>
      </c>
      <c r="AS90" s="462">
        <v>244.759640159594</v>
      </c>
      <c r="AT90" s="462">
        <v>-922.63568870430697</v>
      </c>
      <c r="AU90" s="462">
        <v>0</v>
      </c>
      <c r="AV90" s="462">
        <v>-488.99725379758303</v>
      </c>
      <c r="AW90" s="462">
        <v>6401.0853981990704</v>
      </c>
      <c r="AX90" s="462">
        <v>5912.0881444014904</v>
      </c>
      <c r="AY90" s="462">
        <f t="shared" si="9"/>
        <v>6401.0853981990704</v>
      </c>
      <c r="AZ90" s="462">
        <f t="shared" si="10"/>
        <v>0</v>
      </c>
      <c r="BA90" s="462">
        <f t="shared" si="11"/>
        <v>-922.63568870430697</v>
      </c>
    </row>
    <row r="91" spans="1:53" s="448" customFormat="1">
      <c r="A91" s="461">
        <v>0.38541666666666702</v>
      </c>
      <c r="B91" s="462">
        <v>3002.5741968040202</v>
      </c>
      <c r="C91" s="462">
        <v>3434.1431334018198</v>
      </c>
      <c r="D91" s="462">
        <v>12.0549357832866</v>
      </c>
      <c r="E91" s="462">
        <v>435.68419253174699</v>
      </c>
      <c r="F91" s="462">
        <v>83.791237712872899</v>
      </c>
      <c r="G91" s="462">
        <v>149.64787513350501</v>
      </c>
      <c r="H91" s="462">
        <v>653.82781518554702</v>
      </c>
      <c r="I91" s="462">
        <v>35.477142743361199</v>
      </c>
      <c r="J91" s="462">
        <v>-1398.5983510399101</v>
      </c>
      <c r="K91" s="462">
        <v>-4.8832530928892801</v>
      </c>
      <c r="L91" s="462">
        <v>-531.99365105227798</v>
      </c>
      <c r="M91" s="462">
        <v>6403.7189251633699</v>
      </c>
      <c r="N91" s="462">
        <v>5871.7252741110897</v>
      </c>
      <c r="O91" s="462">
        <f t="shared" si="3"/>
        <v>6403.7189251633699</v>
      </c>
      <c r="P91" s="462">
        <f t="shared" si="4"/>
        <v>0</v>
      </c>
      <c r="Q91" s="462">
        <f t="shared" si="5"/>
        <v>-1398.5983510399101</v>
      </c>
      <c r="S91" s="461">
        <v>0.38541666666666702</v>
      </c>
      <c r="T91" s="462">
        <v>3683.0488449557001</v>
      </c>
      <c r="U91" s="462">
        <v>3245.8605723589499</v>
      </c>
      <c r="V91" s="462">
        <v>43.198639295952098</v>
      </c>
      <c r="W91" s="462">
        <v>437.46748311265299</v>
      </c>
      <c r="X91" s="462">
        <v>130.39453642548099</v>
      </c>
      <c r="Y91" s="462">
        <v>0</v>
      </c>
      <c r="Z91" s="462">
        <v>481.75654073079397</v>
      </c>
      <c r="AA91" s="462">
        <v>127.325025775985</v>
      </c>
      <c r="AB91" s="462">
        <v>-929.49983060043405</v>
      </c>
      <c r="AC91" s="462">
        <v>0</v>
      </c>
      <c r="AD91" s="462">
        <v>-530.91775464228795</v>
      </c>
      <c r="AE91" s="462">
        <v>7219.5518120550796</v>
      </c>
      <c r="AF91" s="462">
        <v>6688.6340574127898</v>
      </c>
      <c r="AG91" s="462">
        <f t="shared" si="6"/>
        <v>7219.5518120550796</v>
      </c>
      <c r="AH91" s="462">
        <f t="shared" si="7"/>
        <v>0</v>
      </c>
      <c r="AI91" s="462">
        <f t="shared" si="8"/>
        <v>-929.49983060043405</v>
      </c>
      <c r="AK91" s="461">
        <v>0.38541666666666702</v>
      </c>
      <c r="AL91" s="462">
        <v>3434.0540320630598</v>
      </c>
      <c r="AM91" s="462">
        <v>2760.2261467231001</v>
      </c>
      <c r="AN91" s="462">
        <v>68.377410938285905</v>
      </c>
      <c r="AO91" s="462">
        <v>446.22794703831102</v>
      </c>
      <c r="AP91" s="462">
        <v>280.53755444897303</v>
      </c>
      <c r="AQ91" s="462">
        <v>0</v>
      </c>
      <c r="AR91" s="462">
        <v>172.25937852986701</v>
      </c>
      <c r="AS91" s="462">
        <v>254.038621259189</v>
      </c>
      <c r="AT91" s="462">
        <v>-862.14608851133005</v>
      </c>
      <c r="AU91" s="462">
        <v>0</v>
      </c>
      <c r="AV91" s="462">
        <v>-492.80484061792703</v>
      </c>
      <c r="AW91" s="462">
        <v>6553.5750024894596</v>
      </c>
      <c r="AX91" s="462">
        <v>6060.77016187153</v>
      </c>
      <c r="AY91" s="462">
        <f t="shared" si="9"/>
        <v>6553.5750024894596</v>
      </c>
      <c r="AZ91" s="462">
        <f t="shared" si="10"/>
        <v>0</v>
      </c>
      <c r="BA91" s="462">
        <f t="shared" si="11"/>
        <v>-862.14608851133005</v>
      </c>
    </row>
    <row r="92" spans="1:53" s="448" customFormat="1">
      <c r="A92" s="461">
        <v>0.39583333333333298</v>
      </c>
      <c r="B92" s="462">
        <v>3001.13286812162</v>
      </c>
      <c r="C92" s="462">
        <v>3411.5416119941701</v>
      </c>
      <c r="D92" s="462">
        <v>12.048242289814301</v>
      </c>
      <c r="E92" s="462">
        <v>434.46987832651598</v>
      </c>
      <c r="F92" s="462">
        <v>83.776537400423706</v>
      </c>
      <c r="G92" s="462">
        <v>157.59011709586801</v>
      </c>
      <c r="H92" s="462">
        <v>750.52163399251299</v>
      </c>
      <c r="I92" s="462">
        <v>30.682614630344801</v>
      </c>
      <c r="J92" s="462">
        <v>-1367.08690529203</v>
      </c>
      <c r="K92" s="462">
        <v>-4.8028703042396401</v>
      </c>
      <c r="L92" s="462">
        <v>-530.85797083305295</v>
      </c>
      <c r="M92" s="462">
        <v>6509.8737282550001</v>
      </c>
      <c r="N92" s="462">
        <v>5979.0157574219502</v>
      </c>
      <c r="O92" s="462">
        <f t="shared" si="3"/>
        <v>6509.8737282550001</v>
      </c>
      <c r="P92" s="462">
        <f t="shared" si="4"/>
        <v>0</v>
      </c>
      <c r="Q92" s="462">
        <f t="shared" si="5"/>
        <v>-1367.08690529203</v>
      </c>
      <c r="S92" s="461">
        <v>0.39583333333333298</v>
      </c>
      <c r="T92" s="462">
        <v>3681.9216273347602</v>
      </c>
      <c r="U92" s="462">
        <v>3236.1075235933799</v>
      </c>
      <c r="V92" s="462">
        <v>43.258935521677898</v>
      </c>
      <c r="W92" s="462">
        <v>434.94780310840099</v>
      </c>
      <c r="X92" s="462">
        <v>130.28955494181301</v>
      </c>
      <c r="Y92" s="462">
        <v>0</v>
      </c>
      <c r="Z92" s="462">
        <v>628.56772176106801</v>
      </c>
      <c r="AA92" s="462">
        <v>122.567951927763</v>
      </c>
      <c r="AB92" s="462">
        <v>-927.29176678771501</v>
      </c>
      <c r="AC92" s="462">
        <v>0</v>
      </c>
      <c r="AD92" s="462">
        <v>-532.71990551290605</v>
      </c>
      <c r="AE92" s="462">
        <v>7350.3693514011502</v>
      </c>
      <c r="AF92" s="462">
        <v>6817.6494458882398</v>
      </c>
      <c r="AG92" s="462">
        <f t="shared" si="6"/>
        <v>7350.3693514011502</v>
      </c>
      <c r="AH92" s="462">
        <f t="shared" si="7"/>
        <v>0</v>
      </c>
      <c r="AI92" s="462">
        <f t="shared" si="8"/>
        <v>-927.29176678771501</v>
      </c>
      <c r="AK92" s="461">
        <v>0.39583333333333298</v>
      </c>
      <c r="AL92" s="462">
        <v>3464.5192919094402</v>
      </c>
      <c r="AM92" s="462">
        <v>2748.0598950677399</v>
      </c>
      <c r="AN92" s="462">
        <v>68.283706986250806</v>
      </c>
      <c r="AO92" s="462">
        <v>443.96379704285499</v>
      </c>
      <c r="AP92" s="462">
        <v>280.45897084690301</v>
      </c>
      <c r="AQ92" s="462">
        <v>0</v>
      </c>
      <c r="AR92" s="462">
        <v>209.14804115804</v>
      </c>
      <c r="AS92" s="462">
        <v>255.945509411519</v>
      </c>
      <c r="AT92" s="462">
        <v>-824.196226882725</v>
      </c>
      <c r="AU92" s="462">
        <v>0</v>
      </c>
      <c r="AV92" s="462">
        <v>-493.86072580554901</v>
      </c>
      <c r="AW92" s="462">
        <v>6646.1829855400201</v>
      </c>
      <c r="AX92" s="462">
        <v>6152.3222597344802</v>
      </c>
      <c r="AY92" s="462">
        <f t="shared" si="9"/>
        <v>6646.1829855400201</v>
      </c>
      <c r="AZ92" s="462">
        <f t="shared" si="10"/>
        <v>0</v>
      </c>
      <c r="BA92" s="462">
        <f t="shared" si="11"/>
        <v>-824.196226882725</v>
      </c>
    </row>
    <row r="93" spans="1:53" s="448" customFormat="1">
      <c r="A93" s="461">
        <v>0.40625</v>
      </c>
      <c r="B93" s="462">
        <v>3000.8992963374299</v>
      </c>
      <c r="C93" s="462">
        <v>3387.84088594472</v>
      </c>
      <c r="D93" s="462">
        <v>12.048242289814301</v>
      </c>
      <c r="E93" s="462">
        <v>438.78924702858001</v>
      </c>
      <c r="F93" s="462">
        <v>83.776015656969093</v>
      </c>
      <c r="G93" s="462">
        <v>157.70179441414601</v>
      </c>
      <c r="H93" s="462">
        <v>856.98373010253897</v>
      </c>
      <c r="I93" s="462">
        <v>27.008045868441499</v>
      </c>
      <c r="J93" s="462">
        <v>-1326.3916540760599</v>
      </c>
      <c r="K93" s="462">
        <v>-4.7224875155900001</v>
      </c>
      <c r="L93" s="462">
        <v>-530.03296770926295</v>
      </c>
      <c r="M93" s="462">
        <v>6633.9331160509901</v>
      </c>
      <c r="N93" s="462">
        <v>6103.9001483417296</v>
      </c>
      <c r="O93" s="462">
        <f t="shared" si="3"/>
        <v>6633.9331160509901</v>
      </c>
      <c r="P93" s="462">
        <f t="shared" si="4"/>
        <v>0</v>
      </c>
      <c r="Q93" s="462">
        <f t="shared" si="5"/>
        <v>-1326.3916540760599</v>
      </c>
      <c r="S93" s="461">
        <v>0.40625</v>
      </c>
      <c r="T93" s="462">
        <v>3680.7877331384302</v>
      </c>
      <c r="U93" s="462">
        <v>3238.1419097155199</v>
      </c>
      <c r="V93" s="462">
        <v>43.265634960332299</v>
      </c>
      <c r="W93" s="462">
        <v>433.12924407745197</v>
      </c>
      <c r="X93" s="462">
        <v>130.287855716954</v>
      </c>
      <c r="Y93" s="462">
        <v>0</v>
      </c>
      <c r="Z93" s="462">
        <v>729.47030131022098</v>
      </c>
      <c r="AA93" s="462">
        <v>108.721352363324</v>
      </c>
      <c r="AB93" s="462">
        <v>-902.98369431103799</v>
      </c>
      <c r="AC93" s="462">
        <v>0</v>
      </c>
      <c r="AD93" s="462">
        <v>-534.61890211076798</v>
      </c>
      <c r="AE93" s="462">
        <v>7460.8203369712</v>
      </c>
      <c r="AF93" s="462">
        <v>6926.2014348604298</v>
      </c>
      <c r="AG93" s="462">
        <f t="shared" si="6"/>
        <v>7460.8203369712</v>
      </c>
      <c r="AH93" s="462">
        <f t="shared" si="7"/>
        <v>0</v>
      </c>
      <c r="AI93" s="462">
        <f t="shared" si="8"/>
        <v>-902.98369431103799</v>
      </c>
      <c r="AK93" s="461">
        <v>0.40625</v>
      </c>
      <c r="AL93" s="462">
        <v>3482.7197841759798</v>
      </c>
      <c r="AM93" s="462">
        <v>2709.1817656107701</v>
      </c>
      <c r="AN93" s="462">
        <v>68.310479252176094</v>
      </c>
      <c r="AO93" s="462">
        <v>445.94076107101699</v>
      </c>
      <c r="AP93" s="462">
        <v>279.05552705187301</v>
      </c>
      <c r="AQ93" s="462">
        <v>0</v>
      </c>
      <c r="AR93" s="462">
        <v>218.391612447103</v>
      </c>
      <c r="AS93" s="462">
        <v>257.66605851558199</v>
      </c>
      <c r="AT93" s="462">
        <v>-661.94547364984601</v>
      </c>
      <c r="AU93" s="462">
        <v>-80.232780678357898</v>
      </c>
      <c r="AV93" s="462">
        <v>-491.36292105867801</v>
      </c>
      <c r="AW93" s="462">
        <v>6719.0877337962902</v>
      </c>
      <c r="AX93" s="462">
        <v>6227.7248127376197</v>
      </c>
      <c r="AY93" s="462">
        <f t="shared" si="9"/>
        <v>6719.0877337962902</v>
      </c>
      <c r="AZ93" s="462">
        <f t="shared" si="10"/>
        <v>0</v>
      </c>
      <c r="BA93" s="462">
        <f t="shared" si="11"/>
        <v>-661.94547364984601</v>
      </c>
    </row>
    <row r="94" spans="1:53" s="448" customFormat="1">
      <c r="A94" s="461">
        <v>0.41666666666666702</v>
      </c>
      <c r="B94" s="462">
        <v>3000.5923637564001</v>
      </c>
      <c r="C94" s="462">
        <v>3242.2409091153199</v>
      </c>
      <c r="D94" s="462">
        <v>12.048242289814301</v>
      </c>
      <c r="E94" s="462">
        <v>418.615242804307</v>
      </c>
      <c r="F94" s="462">
        <v>81.601975491148906</v>
      </c>
      <c r="G94" s="462">
        <v>0</v>
      </c>
      <c r="H94" s="462">
        <v>989.79260664876301</v>
      </c>
      <c r="I94" s="462">
        <v>28.853788895639301</v>
      </c>
      <c r="J94" s="462">
        <v>-982.37443678973705</v>
      </c>
      <c r="K94" s="462">
        <v>-37.297605628709199</v>
      </c>
      <c r="L94" s="462">
        <v>-514.37576541485601</v>
      </c>
      <c r="M94" s="462">
        <v>6754.0730865829501</v>
      </c>
      <c r="N94" s="462">
        <v>6239.6973211680897</v>
      </c>
      <c r="O94" s="462">
        <f t="shared" si="3"/>
        <v>6754.0730865829501</v>
      </c>
      <c r="P94" s="462">
        <f t="shared" si="4"/>
        <v>0</v>
      </c>
      <c r="Q94" s="462">
        <f t="shared" si="5"/>
        <v>-982.37443678973705</v>
      </c>
      <c r="S94" s="461">
        <v>0.41666666666666702</v>
      </c>
      <c r="T94" s="462">
        <v>3680.8077140115902</v>
      </c>
      <c r="U94" s="462">
        <v>3306.32708887735</v>
      </c>
      <c r="V94" s="462">
        <v>43.185240418643303</v>
      </c>
      <c r="W94" s="462">
        <v>422.32521503359902</v>
      </c>
      <c r="X94" s="462">
        <v>126.685342068848</v>
      </c>
      <c r="Y94" s="462">
        <v>0</v>
      </c>
      <c r="Z94" s="462">
        <v>770.59685526529995</v>
      </c>
      <c r="AA94" s="462">
        <v>109.483908830345</v>
      </c>
      <c r="AB94" s="462">
        <v>-869.94578250159395</v>
      </c>
      <c r="AC94" s="462">
        <v>0</v>
      </c>
      <c r="AD94" s="462">
        <v>-541.17021755101803</v>
      </c>
      <c r="AE94" s="462">
        <v>7589.4655820040898</v>
      </c>
      <c r="AF94" s="462">
        <v>7048.2953644530699</v>
      </c>
      <c r="AG94" s="462">
        <f t="shared" si="6"/>
        <v>7589.4655820040898</v>
      </c>
      <c r="AH94" s="462">
        <f t="shared" si="7"/>
        <v>0</v>
      </c>
      <c r="AI94" s="462">
        <f t="shared" si="8"/>
        <v>-869.94578250159395</v>
      </c>
      <c r="AK94" s="461">
        <v>0.41666666666666702</v>
      </c>
      <c r="AL94" s="462">
        <v>3482.8197908171501</v>
      </c>
      <c r="AM94" s="462">
        <v>2753.3947516993098</v>
      </c>
      <c r="AN94" s="462">
        <v>68.330556919675402</v>
      </c>
      <c r="AO94" s="462">
        <v>445.24903152909798</v>
      </c>
      <c r="AP94" s="462">
        <v>246.761662919797</v>
      </c>
      <c r="AQ94" s="462">
        <v>0</v>
      </c>
      <c r="AR94" s="462">
        <v>225.01025534057601</v>
      </c>
      <c r="AS94" s="462">
        <v>246.55632742327199</v>
      </c>
      <c r="AT94" s="462">
        <v>-578.64735980763896</v>
      </c>
      <c r="AU94" s="462">
        <v>-109.07765696483099</v>
      </c>
      <c r="AV94" s="462">
        <v>-495.35382366699901</v>
      </c>
      <c r="AW94" s="462">
        <v>6780.3973598764096</v>
      </c>
      <c r="AX94" s="462">
        <v>6285.0435362094104</v>
      </c>
      <c r="AY94" s="462">
        <f t="shared" si="9"/>
        <v>6780.3973598764096</v>
      </c>
      <c r="AZ94" s="462">
        <f t="shared" si="10"/>
        <v>0</v>
      </c>
      <c r="BA94" s="462">
        <f t="shared" si="11"/>
        <v>-578.64735980763896</v>
      </c>
    </row>
    <row r="95" spans="1:53" s="448" customFormat="1">
      <c r="A95" s="461">
        <v>0.42708333333333298</v>
      </c>
      <c r="B95" s="462">
        <v>2999.3711826306599</v>
      </c>
      <c r="C95" s="462">
        <v>3234.6982514238498</v>
      </c>
      <c r="D95" s="462">
        <v>12.0415487963419</v>
      </c>
      <c r="E95" s="462">
        <v>419.526532314017</v>
      </c>
      <c r="F95" s="462">
        <v>81.589367054074401</v>
      </c>
      <c r="G95" s="462">
        <v>0</v>
      </c>
      <c r="H95" s="462">
        <v>1125.4845819498701</v>
      </c>
      <c r="I95" s="462">
        <v>33.211498169776299</v>
      </c>
      <c r="J95" s="462">
        <v>-740.87411477685498</v>
      </c>
      <c r="K95" s="462">
        <v>-312.42103481976301</v>
      </c>
      <c r="L95" s="462">
        <v>-515.26151747731603</v>
      </c>
      <c r="M95" s="462">
        <v>6852.62781274197</v>
      </c>
      <c r="N95" s="462">
        <v>6337.36629526466</v>
      </c>
      <c r="O95" s="462">
        <f t="shared" si="3"/>
        <v>6852.62781274197</v>
      </c>
      <c r="P95" s="462">
        <f t="shared" si="4"/>
        <v>0</v>
      </c>
      <c r="Q95" s="462">
        <f t="shared" si="5"/>
        <v>-740.87411477685498</v>
      </c>
      <c r="S95" s="461">
        <v>0.42708333333333298</v>
      </c>
      <c r="T95" s="462">
        <v>3679.3403330170499</v>
      </c>
      <c r="U95" s="462">
        <v>3320.5122318010099</v>
      </c>
      <c r="V95" s="462">
        <v>43.1986395515193</v>
      </c>
      <c r="W95" s="462">
        <v>425.16168325768302</v>
      </c>
      <c r="X95" s="462">
        <v>126.43106892949299</v>
      </c>
      <c r="Y95" s="462">
        <v>0</v>
      </c>
      <c r="Z95" s="462">
        <v>737.399882161459</v>
      </c>
      <c r="AA95" s="462">
        <v>96.534066280735104</v>
      </c>
      <c r="AB95" s="462">
        <v>-869.78822203147502</v>
      </c>
      <c r="AC95" s="462">
        <v>0</v>
      </c>
      <c r="AD95" s="462">
        <v>-541.73208659271097</v>
      </c>
      <c r="AE95" s="462">
        <v>7558.7896829674801</v>
      </c>
      <c r="AF95" s="462">
        <v>7017.0575963747697</v>
      </c>
      <c r="AG95" s="462">
        <f t="shared" si="6"/>
        <v>7558.7896829674801</v>
      </c>
      <c r="AH95" s="462">
        <f t="shared" si="7"/>
        <v>0</v>
      </c>
      <c r="AI95" s="462">
        <f t="shared" si="8"/>
        <v>-869.78822203147502</v>
      </c>
      <c r="AK95" s="461">
        <v>0.42708333333333298</v>
      </c>
      <c r="AL95" s="462">
        <v>3492.1434480744001</v>
      </c>
      <c r="AM95" s="462">
        <v>2727.0878915630801</v>
      </c>
      <c r="AN95" s="462">
        <v>68.3439445845828</v>
      </c>
      <c r="AO95" s="462">
        <v>446.58627370843101</v>
      </c>
      <c r="AP95" s="462">
        <v>243.93330201264101</v>
      </c>
      <c r="AQ95" s="462">
        <v>0</v>
      </c>
      <c r="AR95" s="462">
        <v>234.212515920003</v>
      </c>
      <c r="AS95" s="462">
        <v>247.29733148240399</v>
      </c>
      <c r="AT95" s="462">
        <v>-637.12864843419698</v>
      </c>
      <c r="AU95" s="462">
        <v>0</v>
      </c>
      <c r="AV95" s="462">
        <v>-493.52938747943801</v>
      </c>
      <c r="AW95" s="462">
        <v>6822.4760589113503</v>
      </c>
      <c r="AX95" s="462">
        <v>6328.9466714319096</v>
      </c>
      <c r="AY95" s="462">
        <f t="shared" si="9"/>
        <v>6822.4760589113503</v>
      </c>
      <c r="AZ95" s="462">
        <f t="shared" si="10"/>
        <v>0</v>
      </c>
      <c r="BA95" s="462">
        <f t="shared" si="11"/>
        <v>-637.12864843419698</v>
      </c>
    </row>
    <row r="96" spans="1:53" s="448" customFormat="1">
      <c r="A96" s="461">
        <v>0.4375</v>
      </c>
      <c r="B96" s="462">
        <v>2998.82396615166</v>
      </c>
      <c r="C96" s="462">
        <v>3190.6793490464202</v>
      </c>
      <c r="D96" s="462">
        <v>12.1419509430915</v>
      </c>
      <c r="E96" s="462">
        <v>412.66088402527902</v>
      </c>
      <c r="F96" s="462">
        <v>81.385003192767698</v>
      </c>
      <c r="G96" s="462">
        <v>0</v>
      </c>
      <c r="H96" s="462">
        <v>1283.46201245117</v>
      </c>
      <c r="I96" s="462">
        <v>34.323980053299998</v>
      </c>
      <c r="J96" s="462">
        <v>-782.63345387862898</v>
      </c>
      <c r="K96" s="462">
        <v>-312.889930219946</v>
      </c>
      <c r="L96" s="462">
        <v>-512.47372707239697</v>
      </c>
      <c r="M96" s="462">
        <v>6917.9537617651204</v>
      </c>
      <c r="N96" s="462">
        <v>6405.4800346927204</v>
      </c>
      <c r="O96" s="462">
        <f t="shared" si="3"/>
        <v>6917.9537617651204</v>
      </c>
      <c r="P96" s="462">
        <f t="shared" si="4"/>
        <v>0</v>
      </c>
      <c r="Q96" s="462">
        <f t="shared" si="5"/>
        <v>-782.63345387862898</v>
      </c>
      <c r="S96" s="461">
        <v>0.4375</v>
      </c>
      <c r="T96" s="462">
        <v>3677.6861219020998</v>
      </c>
      <c r="U96" s="462">
        <v>3316.3345056452599</v>
      </c>
      <c r="V96" s="462">
        <v>43.191939857297697</v>
      </c>
      <c r="W96" s="462">
        <v>419.59385217794699</v>
      </c>
      <c r="X96" s="462">
        <v>126.40246715961101</v>
      </c>
      <c r="Y96" s="462">
        <v>41.401926998785903</v>
      </c>
      <c r="Z96" s="462">
        <v>742.259701660156</v>
      </c>
      <c r="AA96" s="462">
        <v>98.149882334558498</v>
      </c>
      <c r="AB96" s="462">
        <v>-844.82562294727404</v>
      </c>
      <c r="AC96" s="462">
        <v>0</v>
      </c>
      <c r="AD96" s="462">
        <v>-541.621722090856</v>
      </c>
      <c r="AE96" s="462">
        <v>7620.1947747884396</v>
      </c>
      <c r="AF96" s="462">
        <v>7078.5730526975904</v>
      </c>
      <c r="AG96" s="462">
        <f t="shared" si="6"/>
        <v>7620.1947747884396</v>
      </c>
      <c r="AH96" s="462">
        <f t="shared" si="7"/>
        <v>0</v>
      </c>
      <c r="AI96" s="462">
        <f t="shared" si="8"/>
        <v>-844.82562294727404</v>
      </c>
      <c r="AK96" s="461">
        <v>0.4375</v>
      </c>
      <c r="AL96" s="462">
        <v>3505.5087120501198</v>
      </c>
      <c r="AM96" s="462">
        <v>2702.1261933010101</v>
      </c>
      <c r="AN96" s="462">
        <v>68.337251007453204</v>
      </c>
      <c r="AO96" s="462">
        <v>444.50617716036402</v>
      </c>
      <c r="AP96" s="462">
        <v>244.00910628649399</v>
      </c>
      <c r="AQ96" s="462">
        <v>0</v>
      </c>
      <c r="AR96" s="462">
        <v>241.61821269734699</v>
      </c>
      <c r="AS96" s="462">
        <v>237.84255257547201</v>
      </c>
      <c r="AT96" s="462">
        <v>-556.08212784409</v>
      </c>
      <c r="AU96" s="462">
        <v>0</v>
      </c>
      <c r="AV96" s="462">
        <v>-491.74464681990997</v>
      </c>
      <c r="AW96" s="462">
        <v>6887.86607723417</v>
      </c>
      <c r="AX96" s="462">
        <v>6396.1214304142604</v>
      </c>
      <c r="AY96" s="462">
        <f t="shared" si="9"/>
        <v>6887.86607723417</v>
      </c>
      <c r="AZ96" s="462">
        <f t="shared" si="10"/>
        <v>0</v>
      </c>
      <c r="BA96" s="462">
        <f t="shared" si="11"/>
        <v>-556.08212784409</v>
      </c>
    </row>
    <row r="97" spans="1:53" s="448" customFormat="1">
      <c r="A97" s="461">
        <v>0.44791666666666702</v>
      </c>
      <c r="B97" s="462">
        <v>2997.6628845106102</v>
      </c>
      <c r="C97" s="462">
        <v>2972.3980246679298</v>
      </c>
      <c r="D97" s="462">
        <v>12.048242289814301</v>
      </c>
      <c r="E97" s="462">
        <v>404.55090293719798</v>
      </c>
      <c r="F97" s="462">
        <v>81.175522106513895</v>
      </c>
      <c r="G97" s="462">
        <v>0</v>
      </c>
      <c r="H97" s="462">
        <v>1432.21517081706</v>
      </c>
      <c r="I97" s="462">
        <v>33.676066007102399</v>
      </c>
      <c r="J97" s="462">
        <v>-623.71282880532397</v>
      </c>
      <c r="K97" s="462">
        <v>-312.68228250022003</v>
      </c>
      <c r="L97" s="462">
        <v>-492.86383132237802</v>
      </c>
      <c r="M97" s="462">
        <v>6997.3317020306804</v>
      </c>
      <c r="N97" s="462">
        <v>6504.4678707083003</v>
      </c>
      <c r="O97" s="462">
        <f t="shared" si="3"/>
        <v>6997.3317020306804</v>
      </c>
      <c r="P97" s="462">
        <f t="shared" si="4"/>
        <v>0</v>
      </c>
      <c r="Q97" s="462">
        <f t="shared" si="5"/>
        <v>-623.71282880532397</v>
      </c>
      <c r="S97" s="461">
        <v>0.44791666666666702</v>
      </c>
      <c r="T97" s="462">
        <v>3677.1325035282098</v>
      </c>
      <c r="U97" s="462">
        <v>3315.1987103444199</v>
      </c>
      <c r="V97" s="462">
        <v>43.245536133234701</v>
      </c>
      <c r="W97" s="462">
        <v>420.36066916278901</v>
      </c>
      <c r="X97" s="462">
        <v>129.24297162709399</v>
      </c>
      <c r="Y97" s="462">
        <v>88.638627100204801</v>
      </c>
      <c r="Z97" s="462">
        <v>729.51586555989604</v>
      </c>
      <c r="AA97" s="462">
        <v>101.19448530461401</v>
      </c>
      <c r="AB97" s="462">
        <v>-891.72243421977498</v>
      </c>
      <c r="AC97" s="462">
        <v>0</v>
      </c>
      <c r="AD97" s="462">
        <v>-541.94614513108502</v>
      </c>
      <c r="AE97" s="462">
        <v>7612.8069345406802</v>
      </c>
      <c r="AF97" s="462">
        <v>7070.8607894096003</v>
      </c>
      <c r="AG97" s="462">
        <f t="shared" si="6"/>
        <v>7612.8069345406802</v>
      </c>
      <c r="AH97" s="462">
        <f t="shared" si="7"/>
        <v>0</v>
      </c>
      <c r="AI97" s="462">
        <f t="shared" si="8"/>
        <v>-891.72243421977498</v>
      </c>
      <c r="AK97" s="461">
        <v>0.44791666666666702</v>
      </c>
      <c r="AL97" s="462">
        <v>3507.8762903101001</v>
      </c>
      <c r="AM97" s="462">
        <v>2706.4039500632002</v>
      </c>
      <c r="AN97" s="462">
        <v>68.377409406341201</v>
      </c>
      <c r="AO97" s="462">
        <v>447.30784260383302</v>
      </c>
      <c r="AP97" s="462">
        <v>242.07982771559401</v>
      </c>
      <c r="AQ97" s="462">
        <v>0</v>
      </c>
      <c r="AR97" s="462">
        <v>260.976001495361</v>
      </c>
      <c r="AS97" s="462">
        <v>242.79551768975</v>
      </c>
      <c r="AT97" s="462">
        <v>-598.50749777032695</v>
      </c>
      <c r="AU97" s="462">
        <v>0</v>
      </c>
      <c r="AV97" s="462">
        <v>-492.83145103878098</v>
      </c>
      <c r="AW97" s="462">
        <v>6877.3093415138501</v>
      </c>
      <c r="AX97" s="462">
        <v>6384.4778904750701</v>
      </c>
      <c r="AY97" s="462">
        <f t="shared" si="9"/>
        <v>6877.3093415138501</v>
      </c>
      <c r="AZ97" s="462">
        <f t="shared" si="10"/>
        <v>0</v>
      </c>
      <c r="BA97" s="462">
        <f t="shared" si="11"/>
        <v>-598.50749777032695</v>
      </c>
    </row>
    <row r="98" spans="1:53" s="448" customFormat="1">
      <c r="A98" s="461">
        <v>0.45833333333333298</v>
      </c>
      <c r="B98" s="462">
        <v>2994.1261870503699</v>
      </c>
      <c r="C98" s="462">
        <v>2776.9991870260301</v>
      </c>
      <c r="D98" s="462">
        <v>12.0348553028696</v>
      </c>
      <c r="E98" s="462">
        <v>404.84364526430801</v>
      </c>
      <c r="F98" s="462">
        <v>80.271384541403705</v>
      </c>
      <c r="G98" s="462">
        <v>0</v>
      </c>
      <c r="H98" s="462">
        <v>1550.19100390625</v>
      </c>
      <c r="I98" s="462">
        <v>33.881263760977703</v>
      </c>
      <c r="J98" s="462">
        <v>-255.38851823797299</v>
      </c>
      <c r="K98" s="462">
        <v>-520.90713397703496</v>
      </c>
      <c r="L98" s="462">
        <v>-475.44501058454</v>
      </c>
      <c r="M98" s="462">
        <v>7076.0518746371999</v>
      </c>
      <c r="N98" s="462">
        <v>6600.6068640526601</v>
      </c>
      <c r="O98" s="462">
        <f t="shared" si="3"/>
        <v>7076.0518746371999</v>
      </c>
      <c r="P98" s="462">
        <f t="shared" si="4"/>
        <v>0</v>
      </c>
      <c r="Q98" s="462">
        <f t="shared" si="5"/>
        <v>-255.38851823797299</v>
      </c>
      <c r="S98" s="461">
        <v>0.45833333333333298</v>
      </c>
      <c r="T98" s="462">
        <v>3674.3511073609802</v>
      </c>
      <c r="U98" s="462">
        <v>3346.7129564775901</v>
      </c>
      <c r="V98" s="462">
        <v>43.191940623999301</v>
      </c>
      <c r="W98" s="462">
        <v>413.52024276277803</v>
      </c>
      <c r="X98" s="462">
        <v>155.113909140028</v>
      </c>
      <c r="Y98" s="462">
        <v>0</v>
      </c>
      <c r="Z98" s="462">
        <v>874.762471272786</v>
      </c>
      <c r="AA98" s="462">
        <v>108.66915636871499</v>
      </c>
      <c r="AB98" s="462">
        <v>-860.16071856498695</v>
      </c>
      <c r="AC98" s="462">
        <v>0</v>
      </c>
      <c r="AD98" s="462">
        <v>-546.41692287564501</v>
      </c>
      <c r="AE98" s="462">
        <v>7756.1610654418901</v>
      </c>
      <c r="AF98" s="462">
        <v>7209.74414256624</v>
      </c>
      <c r="AG98" s="462">
        <f t="shared" si="6"/>
        <v>7756.1610654418901</v>
      </c>
      <c r="AH98" s="462">
        <f t="shared" si="7"/>
        <v>0</v>
      </c>
      <c r="AI98" s="462">
        <f t="shared" si="8"/>
        <v>-860.16071856498695</v>
      </c>
      <c r="AK98" s="461">
        <v>0.45833333333333298</v>
      </c>
      <c r="AL98" s="462">
        <v>3510.2638796677602</v>
      </c>
      <c r="AM98" s="462">
        <v>2738.48875357209</v>
      </c>
      <c r="AN98" s="462">
        <v>68.357330717545494</v>
      </c>
      <c r="AO98" s="462">
        <v>442.02019111185598</v>
      </c>
      <c r="AP98" s="462">
        <v>224.41987802565899</v>
      </c>
      <c r="AQ98" s="462">
        <v>0</v>
      </c>
      <c r="AR98" s="462">
        <v>275.06506792195597</v>
      </c>
      <c r="AS98" s="462">
        <v>239.42767611486801</v>
      </c>
      <c r="AT98" s="462">
        <v>-566.10001891925697</v>
      </c>
      <c r="AU98" s="462">
        <v>0</v>
      </c>
      <c r="AV98" s="462">
        <v>-495.865388191509</v>
      </c>
      <c r="AW98" s="462">
        <v>6931.9427582124799</v>
      </c>
      <c r="AX98" s="462">
        <v>6436.0773700209702</v>
      </c>
      <c r="AY98" s="462">
        <f t="shared" si="9"/>
        <v>6931.9427582124799</v>
      </c>
      <c r="AZ98" s="462">
        <f t="shared" si="10"/>
        <v>0</v>
      </c>
      <c r="BA98" s="462">
        <f t="shared" si="11"/>
        <v>-566.10001891925697</v>
      </c>
    </row>
    <row r="99" spans="1:53" s="448" customFormat="1">
      <c r="A99" s="461">
        <v>0.46875</v>
      </c>
      <c r="B99" s="462">
        <v>2990.2491593556501</v>
      </c>
      <c r="C99" s="462">
        <v>2724.2647297014701</v>
      </c>
      <c r="D99" s="462">
        <v>12.048242289814301</v>
      </c>
      <c r="E99" s="462">
        <v>405.31938985476</v>
      </c>
      <c r="F99" s="462">
        <v>80.054809541404694</v>
      </c>
      <c r="G99" s="462">
        <v>0</v>
      </c>
      <c r="H99" s="462">
        <v>1612.9612956543001</v>
      </c>
      <c r="I99" s="462">
        <v>32.261118268058098</v>
      </c>
      <c r="J99" s="462">
        <v>-182.237640060053</v>
      </c>
      <c r="K99" s="462">
        <v>-527.39135140807798</v>
      </c>
      <c r="L99" s="462">
        <v>-470.94152997104499</v>
      </c>
      <c r="M99" s="462">
        <v>7147.5297531973201</v>
      </c>
      <c r="N99" s="462">
        <v>6676.5882232262802</v>
      </c>
      <c r="O99" s="462">
        <f t="shared" si="3"/>
        <v>7147.5297531973201</v>
      </c>
      <c r="P99" s="462">
        <f t="shared" si="4"/>
        <v>0</v>
      </c>
      <c r="Q99" s="462">
        <f t="shared" si="5"/>
        <v>-182.237640060053</v>
      </c>
      <c r="S99" s="461">
        <v>0.46875</v>
      </c>
      <c r="T99" s="462">
        <v>3672.5568347219601</v>
      </c>
      <c r="U99" s="462">
        <v>3358.0365660316702</v>
      </c>
      <c r="V99" s="462">
        <v>43.225438328405801</v>
      </c>
      <c r="W99" s="462">
        <v>415.37021893510502</v>
      </c>
      <c r="X99" s="462">
        <v>157.90527473090299</v>
      </c>
      <c r="Y99" s="462">
        <v>0</v>
      </c>
      <c r="Z99" s="462">
        <v>922.23100410970096</v>
      </c>
      <c r="AA99" s="462">
        <v>110.99489584776001</v>
      </c>
      <c r="AB99" s="462">
        <v>-888.58557634932004</v>
      </c>
      <c r="AC99" s="462">
        <v>0</v>
      </c>
      <c r="AD99" s="462">
        <v>-548.47218743657095</v>
      </c>
      <c r="AE99" s="462">
        <v>7791.7346563561796</v>
      </c>
      <c r="AF99" s="462">
        <v>7243.26246891961</v>
      </c>
      <c r="AG99" s="462">
        <f t="shared" si="6"/>
        <v>7791.7346563561796</v>
      </c>
      <c r="AH99" s="462">
        <f t="shared" si="7"/>
        <v>0</v>
      </c>
      <c r="AI99" s="462">
        <f t="shared" si="8"/>
        <v>-888.58557634932004</v>
      </c>
      <c r="AK99" s="461">
        <v>0.46875</v>
      </c>
      <c r="AL99" s="462">
        <v>3510.81744947996</v>
      </c>
      <c r="AM99" s="462">
        <v>2742.8182397788</v>
      </c>
      <c r="AN99" s="462">
        <v>68.424263424951704</v>
      </c>
      <c r="AO99" s="462">
        <v>442.38536699237602</v>
      </c>
      <c r="AP99" s="462">
        <v>221.36159970184599</v>
      </c>
      <c r="AQ99" s="462">
        <v>0</v>
      </c>
      <c r="AR99" s="462">
        <v>305.46079003906198</v>
      </c>
      <c r="AS99" s="462">
        <v>238.988043694906</v>
      </c>
      <c r="AT99" s="462">
        <v>-562.72381496570199</v>
      </c>
      <c r="AU99" s="462">
        <v>0</v>
      </c>
      <c r="AV99" s="462">
        <v>-496.84695583135601</v>
      </c>
      <c r="AW99" s="462">
        <v>6967.5319381462004</v>
      </c>
      <c r="AX99" s="462">
        <v>6470.6849823148495</v>
      </c>
      <c r="AY99" s="462">
        <f t="shared" si="9"/>
        <v>6967.5319381462004</v>
      </c>
      <c r="AZ99" s="462">
        <f t="shared" si="10"/>
        <v>0</v>
      </c>
      <c r="BA99" s="462">
        <f t="shared" si="11"/>
        <v>-562.72381496570199</v>
      </c>
    </row>
    <row r="100" spans="1:53" s="448" customFormat="1">
      <c r="A100" s="461">
        <v>0.47916666666666702</v>
      </c>
      <c r="B100" s="462">
        <v>2987.1061469177398</v>
      </c>
      <c r="C100" s="462">
        <v>2698.6532501251199</v>
      </c>
      <c r="D100" s="462">
        <v>12.0549357832866</v>
      </c>
      <c r="E100" s="462">
        <v>405.24763144182401</v>
      </c>
      <c r="F100" s="462">
        <v>80.051480023023103</v>
      </c>
      <c r="G100" s="462">
        <v>0</v>
      </c>
      <c r="H100" s="462">
        <v>1635.7675855305999</v>
      </c>
      <c r="I100" s="462">
        <v>31.374107821529801</v>
      </c>
      <c r="J100" s="462">
        <v>-212.04757878441501</v>
      </c>
      <c r="K100" s="462">
        <v>-527.93393346670996</v>
      </c>
      <c r="L100" s="462">
        <v>-468.57661166461497</v>
      </c>
      <c r="M100" s="462">
        <v>7110.2736253920002</v>
      </c>
      <c r="N100" s="462">
        <v>6641.6970137273902</v>
      </c>
      <c r="O100" s="462">
        <f t="shared" si="3"/>
        <v>7110.2736253920002</v>
      </c>
      <c r="P100" s="462">
        <f t="shared" si="4"/>
        <v>0</v>
      </c>
      <c r="Q100" s="462">
        <f t="shared" si="5"/>
        <v>-212.04757878441501</v>
      </c>
      <c r="S100" s="461">
        <v>0.47916666666666702</v>
      </c>
      <c r="T100" s="462">
        <v>3671.9765588995201</v>
      </c>
      <c r="U100" s="462">
        <v>3336.9649615982798</v>
      </c>
      <c r="V100" s="462">
        <v>43.1986395515193</v>
      </c>
      <c r="W100" s="462">
        <v>413.12810599757398</v>
      </c>
      <c r="X100" s="462">
        <v>157.87942033698599</v>
      </c>
      <c r="Y100" s="462">
        <v>0</v>
      </c>
      <c r="Z100" s="462">
        <v>950.72267012532598</v>
      </c>
      <c r="AA100" s="462">
        <v>120.40014271883599</v>
      </c>
      <c r="AB100" s="462">
        <v>-903.20925927328801</v>
      </c>
      <c r="AC100" s="462">
        <v>0</v>
      </c>
      <c r="AD100" s="462">
        <v>-547.05698618069505</v>
      </c>
      <c r="AE100" s="462">
        <v>7791.0612399547499</v>
      </c>
      <c r="AF100" s="462">
        <v>7244.0042537740601</v>
      </c>
      <c r="AG100" s="462">
        <f t="shared" si="6"/>
        <v>7791.0612399547499</v>
      </c>
      <c r="AH100" s="462">
        <f t="shared" si="7"/>
        <v>0</v>
      </c>
      <c r="AI100" s="462">
        <f t="shared" si="8"/>
        <v>-903.20925927328801</v>
      </c>
      <c r="AK100" s="461">
        <v>0.47916666666666702</v>
      </c>
      <c r="AL100" s="462">
        <v>3510.9775219790399</v>
      </c>
      <c r="AM100" s="462">
        <v>2740.7357124640098</v>
      </c>
      <c r="AN100" s="462">
        <v>68.424261893006999</v>
      </c>
      <c r="AO100" s="462">
        <v>440.90546430919301</v>
      </c>
      <c r="AP100" s="462">
        <v>221.65932323822901</v>
      </c>
      <c r="AQ100" s="462">
        <v>0</v>
      </c>
      <c r="AR100" s="462">
        <v>281.98935129801401</v>
      </c>
      <c r="AS100" s="462">
        <v>237.226601615194</v>
      </c>
      <c r="AT100" s="462">
        <v>-566.93244645375103</v>
      </c>
      <c r="AU100" s="462">
        <v>0</v>
      </c>
      <c r="AV100" s="462">
        <v>-496.137997970833</v>
      </c>
      <c r="AW100" s="462">
        <v>6934.9857903429302</v>
      </c>
      <c r="AX100" s="462">
        <v>6438.8477923721002</v>
      </c>
      <c r="AY100" s="462">
        <f t="shared" si="9"/>
        <v>6934.9857903429302</v>
      </c>
      <c r="AZ100" s="462">
        <f t="shared" si="10"/>
        <v>0</v>
      </c>
      <c r="BA100" s="462">
        <f t="shared" si="11"/>
        <v>-566.93244645375103</v>
      </c>
    </row>
    <row r="101" spans="1:53" s="448" customFormat="1">
      <c r="A101" s="461">
        <v>0.48958333333333298</v>
      </c>
      <c r="B101" s="462">
        <v>2985.3044494087799</v>
      </c>
      <c r="C101" s="462">
        <v>2676.6517948134701</v>
      </c>
      <c r="D101" s="462">
        <v>12.095096744120699</v>
      </c>
      <c r="E101" s="462">
        <v>405.321761110723</v>
      </c>
      <c r="F101" s="462">
        <v>80.043007138059806</v>
      </c>
      <c r="G101" s="462">
        <v>0</v>
      </c>
      <c r="H101" s="462">
        <v>1703.1966173502601</v>
      </c>
      <c r="I101" s="462">
        <v>26.889250960277099</v>
      </c>
      <c r="J101" s="462">
        <v>-160.06395173358499</v>
      </c>
      <c r="K101" s="462">
        <v>-654.71096461419995</v>
      </c>
      <c r="L101" s="462">
        <v>-467.11302315918198</v>
      </c>
      <c r="M101" s="462">
        <v>7074.7270611779004</v>
      </c>
      <c r="N101" s="462">
        <v>6607.6140380187198</v>
      </c>
      <c r="O101" s="462">
        <f t="shared" si="3"/>
        <v>7074.7270611779004</v>
      </c>
      <c r="P101" s="462">
        <f t="shared" si="4"/>
        <v>0</v>
      </c>
      <c r="Q101" s="462">
        <f t="shared" si="5"/>
        <v>-160.06395173358499</v>
      </c>
      <c r="S101" s="461">
        <v>0.48958333333333298</v>
      </c>
      <c r="T101" s="462">
        <v>3671.9432085912699</v>
      </c>
      <c r="U101" s="462">
        <v>3307.97250625383</v>
      </c>
      <c r="V101" s="462">
        <v>43.212038684395402</v>
      </c>
      <c r="W101" s="462">
        <v>412.46094678394297</v>
      </c>
      <c r="X101" s="462">
        <v>158.14551650988699</v>
      </c>
      <c r="Y101" s="462">
        <v>0</v>
      </c>
      <c r="Z101" s="462">
        <v>928.38711767578104</v>
      </c>
      <c r="AA101" s="462">
        <v>130.77639969712999</v>
      </c>
      <c r="AB101" s="462">
        <v>-969.14898521867303</v>
      </c>
      <c r="AC101" s="462">
        <v>0</v>
      </c>
      <c r="AD101" s="462">
        <v>-544.01231374748704</v>
      </c>
      <c r="AE101" s="462">
        <v>7683.7487489775604</v>
      </c>
      <c r="AF101" s="462">
        <v>7139.7364352300701</v>
      </c>
      <c r="AG101" s="462">
        <f t="shared" si="6"/>
        <v>7683.7487489775604</v>
      </c>
      <c r="AH101" s="462">
        <f t="shared" si="7"/>
        <v>0</v>
      </c>
      <c r="AI101" s="462">
        <f t="shared" si="8"/>
        <v>-969.14898521867303</v>
      </c>
      <c r="AK101" s="461">
        <v>0.48958333333333298</v>
      </c>
      <c r="AL101" s="462">
        <v>3519.4074533282501</v>
      </c>
      <c r="AM101" s="462">
        <v>2732.4256275059302</v>
      </c>
      <c r="AN101" s="462">
        <v>68.491193579116796</v>
      </c>
      <c r="AO101" s="462">
        <v>439.28543013966902</v>
      </c>
      <c r="AP101" s="462">
        <v>221.870714374578</v>
      </c>
      <c r="AQ101" s="462">
        <v>0</v>
      </c>
      <c r="AR101" s="462">
        <v>251.65587675984699</v>
      </c>
      <c r="AS101" s="462">
        <v>232.50232060829899</v>
      </c>
      <c r="AT101" s="462">
        <v>-587.62479506203897</v>
      </c>
      <c r="AU101" s="462">
        <v>0</v>
      </c>
      <c r="AV101" s="462">
        <v>-495.11627918062402</v>
      </c>
      <c r="AW101" s="462">
        <v>6878.0138212336396</v>
      </c>
      <c r="AX101" s="462">
        <v>6382.8975420530196</v>
      </c>
      <c r="AY101" s="462">
        <f t="shared" si="9"/>
        <v>6878.0138212336396</v>
      </c>
      <c r="AZ101" s="462">
        <f t="shared" si="10"/>
        <v>0</v>
      </c>
      <c r="BA101" s="462">
        <f t="shared" si="11"/>
        <v>-587.62479506203897</v>
      </c>
    </row>
    <row r="102" spans="1:53" s="448" customFormat="1">
      <c r="A102" s="461">
        <v>0.5</v>
      </c>
      <c r="B102" s="462">
        <v>2981.1137933107898</v>
      </c>
      <c r="C102" s="462">
        <v>2673.0321591781899</v>
      </c>
      <c r="D102" s="462">
        <v>12.048242289814301</v>
      </c>
      <c r="E102" s="462">
        <v>401.79314134209199</v>
      </c>
      <c r="F102" s="462">
        <v>77.892319076462996</v>
      </c>
      <c r="G102" s="462">
        <v>0</v>
      </c>
      <c r="H102" s="462">
        <v>1754.6555748697899</v>
      </c>
      <c r="I102" s="462">
        <v>24.656376107975799</v>
      </c>
      <c r="J102" s="462">
        <v>-17.5760973037466</v>
      </c>
      <c r="K102" s="462">
        <v>-938.44873477297006</v>
      </c>
      <c r="L102" s="462">
        <v>-466.87523901337897</v>
      </c>
      <c r="M102" s="462">
        <v>6969.1667740984103</v>
      </c>
      <c r="N102" s="462">
        <v>6502.2915350850299</v>
      </c>
      <c r="O102" s="462">
        <f t="shared" si="3"/>
        <v>6969.1667740984103</v>
      </c>
      <c r="P102" s="462">
        <f t="shared" si="4"/>
        <v>0</v>
      </c>
      <c r="Q102" s="462">
        <f t="shared" si="5"/>
        <v>-17.5760973037466</v>
      </c>
      <c r="S102" s="461">
        <v>0.5</v>
      </c>
      <c r="T102" s="462">
        <v>3670.2157017060799</v>
      </c>
      <c r="U102" s="462">
        <v>3307.3039000745498</v>
      </c>
      <c r="V102" s="462">
        <v>43.205339245740902</v>
      </c>
      <c r="W102" s="462">
        <v>411.08534211820802</v>
      </c>
      <c r="X102" s="462">
        <v>163.266348573708</v>
      </c>
      <c r="Y102" s="462">
        <v>0</v>
      </c>
      <c r="Z102" s="462">
        <v>884.35996997070299</v>
      </c>
      <c r="AA102" s="462">
        <v>133.39596099912001</v>
      </c>
      <c r="AB102" s="462">
        <v>-1002.65119730508</v>
      </c>
      <c r="AC102" s="462">
        <v>0</v>
      </c>
      <c r="AD102" s="462">
        <v>-542.97303833318301</v>
      </c>
      <c r="AE102" s="462">
        <v>7610.1813653830204</v>
      </c>
      <c r="AF102" s="462">
        <v>7067.2083270498397</v>
      </c>
      <c r="AG102" s="462">
        <f t="shared" si="6"/>
        <v>7610.1813653830204</v>
      </c>
      <c r="AH102" s="462">
        <f t="shared" si="7"/>
        <v>0</v>
      </c>
      <c r="AI102" s="462">
        <f t="shared" si="8"/>
        <v>-1002.65119730508</v>
      </c>
      <c r="AK102" s="461">
        <v>0.5</v>
      </c>
      <c r="AL102" s="462">
        <v>3521.4215890353198</v>
      </c>
      <c r="AM102" s="462">
        <v>2779.59044751691</v>
      </c>
      <c r="AN102" s="462">
        <v>68.430955470136595</v>
      </c>
      <c r="AO102" s="462">
        <v>442.49545812686</v>
      </c>
      <c r="AP102" s="462">
        <v>222.36538183664001</v>
      </c>
      <c r="AQ102" s="462">
        <v>0</v>
      </c>
      <c r="AR102" s="462">
        <v>228.60892179362</v>
      </c>
      <c r="AS102" s="462">
        <v>235.206007403207</v>
      </c>
      <c r="AT102" s="462">
        <v>-678.95471256030805</v>
      </c>
      <c r="AU102" s="462">
        <v>0</v>
      </c>
      <c r="AV102" s="462">
        <v>-499.62241432496899</v>
      </c>
      <c r="AW102" s="462">
        <v>6819.1640486223796</v>
      </c>
      <c r="AX102" s="462">
        <v>6319.5416342974104</v>
      </c>
      <c r="AY102" s="462">
        <f t="shared" si="9"/>
        <v>6819.1640486223796</v>
      </c>
      <c r="AZ102" s="462">
        <f t="shared" si="10"/>
        <v>0</v>
      </c>
      <c r="BA102" s="462">
        <f t="shared" si="11"/>
        <v>-678.95471256030805</v>
      </c>
    </row>
    <row r="103" spans="1:53" s="448" customFormat="1">
      <c r="A103" s="461">
        <v>0.51041666666666696</v>
      </c>
      <c r="B103" s="462">
        <v>2979.6791115760102</v>
      </c>
      <c r="C103" s="462">
        <v>2689.36579415099</v>
      </c>
      <c r="D103" s="462">
        <v>12.048242289814301</v>
      </c>
      <c r="E103" s="462">
        <v>406.44583123563598</v>
      </c>
      <c r="F103" s="462">
        <v>77.909716878818898</v>
      </c>
      <c r="G103" s="462">
        <v>0</v>
      </c>
      <c r="H103" s="462">
        <v>1815.6580296223999</v>
      </c>
      <c r="I103" s="462">
        <v>23.801173574440199</v>
      </c>
      <c r="J103" s="462">
        <v>-128.12355982337201</v>
      </c>
      <c r="K103" s="462">
        <v>-938.254482954948</v>
      </c>
      <c r="L103" s="462">
        <v>-469.31890820862702</v>
      </c>
      <c r="M103" s="462">
        <v>6938.5298565497897</v>
      </c>
      <c r="N103" s="462">
        <v>6469.2109483411596</v>
      </c>
      <c r="O103" s="462">
        <f t="shared" si="3"/>
        <v>6938.5298565497897</v>
      </c>
      <c r="P103" s="462">
        <f t="shared" si="4"/>
        <v>0</v>
      </c>
      <c r="Q103" s="462">
        <f t="shared" si="5"/>
        <v>-128.12355982337201</v>
      </c>
      <c r="S103" s="461">
        <v>0.51041666666666696</v>
      </c>
      <c r="T103" s="462">
        <v>3669.4285986057398</v>
      </c>
      <c r="U103" s="462">
        <v>3326.1660045088202</v>
      </c>
      <c r="V103" s="462">
        <v>43.191940112864899</v>
      </c>
      <c r="W103" s="462">
        <v>405.87926062684602</v>
      </c>
      <c r="X103" s="462">
        <v>163.57711262098999</v>
      </c>
      <c r="Y103" s="462">
        <v>0</v>
      </c>
      <c r="Z103" s="462">
        <v>853.98131441243504</v>
      </c>
      <c r="AA103" s="462">
        <v>134.555705544885</v>
      </c>
      <c r="AB103" s="462">
        <v>-1004.67308224176</v>
      </c>
      <c r="AC103" s="462">
        <v>0</v>
      </c>
      <c r="AD103" s="462">
        <v>-543.80897610813895</v>
      </c>
      <c r="AE103" s="462">
        <v>7592.1068541908298</v>
      </c>
      <c r="AF103" s="462">
        <v>7048.2978780826897</v>
      </c>
      <c r="AG103" s="462">
        <f t="shared" si="6"/>
        <v>7592.1068541908298</v>
      </c>
      <c r="AH103" s="462">
        <f t="shared" si="7"/>
        <v>0</v>
      </c>
      <c r="AI103" s="462">
        <f t="shared" si="8"/>
        <v>-1004.67308224176</v>
      </c>
      <c r="AK103" s="461">
        <v>0.51041666666666696</v>
      </c>
      <c r="AL103" s="462">
        <v>3527.8774394376701</v>
      </c>
      <c r="AM103" s="462">
        <v>2790.1046616117601</v>
      </c>
      <c r="AN103" s="462">
        <v>68.538047597727299</v>
      </c>
      <c r="AO103" s="462">
        <v>447.84326665104697</v>
      </c>
      <c r="AP103" s="462">
        <v>222.29069194210399</v>
      </c>
      <c r="AQ103" s="462">
        <v>0</v>
      </c>
      <c r="AR103" s="462">
        <v>222.00086137898799</v>
      </c>
      <c r="AS103" s="462">
        <v>231.13093531647701</v>
      </c>
      <c r="AT103" s="462">
        <v>-695.82202654182299</v>
      </c>
      <c r="AU103" s="462">
        <v>0</v>
      </c>
      <c r="AV103" s="462">
        <v>-501.12859031713799</v>
      </c>
      <c r="AW103" s="462">
        <v>6813.9638773939496</v>
      </c>
      <c r="AX103" s="462">
        <v>6312.8352870768103</v>
      </c>
      <c r="AY103" s="462">
        <f t="shared" si="9"/>
        <v>6813.9638773939496</v>
      </c>
      <c r="AZ103" s="462">
        <f t="shared" si="10"/>
        <v>0</v>
      </c>
      <c r="BA103" s="462">
        <f t="shared" si="11"/>
        <v>-695.82202654182299</v>
      </c>
    </row>
    <row r="104" spans="1:53" s="448" customFormat="1">
      <c r="A104" s="461">
        <v>0.52083333333333304</v>
      </c>
      <c r="B104" s="462">
        <v>2978.4179347238201</v>
      </c>
      <c r="C104" s="462">
        <v>2687.7015910454402</v>
      </c>
      <c r="D104" s="462">
        <v>12.048242289814301</v>
      </c>
      <c r="E104" s="462">
        <v>406.650872154485</v>
      </c>
      <c r="F104" s="462">
        <v>77.903885115862906</v>
      </c>
      <c r="G104" s="462">
        <v>0</v>
      </c>
      <c r="H104" s="462">
        <v>1885.6273741862001</v>
      </c>
      <c r="I104" s="462">
        <v>22.843176308046701</v>
      </c>
      <c r="J104" s="462">
        <v>-248.62209391530001</v>
      </c>
      <c r="K104" s="462">
        <v>-938.12720860120498</v>
      </c>
      <c r="L104" s="462">
        <v>-469.89884818795298</v>
      </c>
      <c r="M104" s="462">
        <v>6884.44377330716</v>
      </c>
      <c r="N104" s="462">
        <v>6414.5449251192103</v>
      </c>
      <c r="O104" s="462">
        <f t="shared" si="3"/>
        <v>6884.44377330716</v>
      </c>
      <c r="P104" s="462">
        <f t="shared" si="4"/>
        <v>0</v>
      </c>
      <c r="Q104" s="462">
        <f t="shared" si="5"/>
        <v>-248.62209391530001</v>
      </c>
      <c r="S104" s="461">
        <v>0.52083333333333304</v>
      </c>
      <c r="T104" s="462">
        <v>3670.6291934185701</v>
      </c>
      <c r="U104" s="462">
        <v>3326.1599989167198</v>
      </c>
      <c r="V104" s="462">
        <v>43.191939857297697</v>
      </c>
      <c r="W104" s="462">
        <v>407.81207095672403</v>
      </c>
      <c r="X104" s="462">
        <v>163.53435471084401</v>
      </c>
      <c r="Y104" s="462">
        <v>0</v>
      </c>
      <c r="Z104" s="462">
        <v>817.03202034505205</v>
      </c>
      <c r="AA104" s="462">
        <v>161.38974188646901</v>
      </c>
      <c r="AB104" s="462">
        <v>-1083.9106957859301</v>
      </c>
      <c r="AC104" s="462">
        <v>0</v>
      </c>
      <c r="AD104" s="462">
        <v>-543.54658626473099</v>
      </c>
      <c r="AE104" s="462">
        <v>7505.8386243057503</v>
      </c>
      <c r="AF104" s="462">
        <v>6962.2920380410196</v>
      </c>
      <c r="AG104" s="462">
        <f t="shared" si="6"/>
        <v>7505.8386243057503</v>
      </c>
      <c r="AH104" s="462">
        <f t="shared" si="7"/>
        <v>0</v>
      </c>
      <c r="AI104" s="462">
        <f t="shared" si="8"/>
        <v>-1083.9106957859301</v>
      </c>
      <c r="AK104" s="461">
        <v>0.52083333333333304</v>
      </c>
      <c r="AL104" s="462">
        <v>3529.8916077095901</v>
      </c>
      <c r="AM104" s="462">
        <v>2783.0883199180498</v>
      </c>
      <c r="AN104" s="462">
        <v>68.364023784026799</v>
      </c>
      <c r="AO104" s="462">
        <v>448.40789143665899</v>
      </c>
      <c r="AP104" s="462">
        <v>222.12601426270601</v>
      </c>
      <c r="AQ104" s="462">
        <v>0</v>
      </c>
      <c r="AR104" s="462">
        <v>214.98773038736999</v>
      </c>
      <c r="AS104" s="462">
        <v>228.03495134692599</v>
      </c>
      <c r="AT104" s="462">
        <v>-724.00246421633403</v>
      </c>
      <c r="AU104" s="462">
        <v>0</v>
      </c>
      <c r="AV104" s="462">
        <v>-500.42176897785299</v>
      </c>
      <c r="AW104" s="462">
        <v>6770.8980746289999</v>
      </c>
      <c r="AX104" s="462">
        <v>6270.4763056511501</v>
      </c>
      <c r="AY104" s="462">
        <f t="shared" si="9"/>
        <v>6770.8980746289999</v>
      </c>
      <c r="AZ104" s="462">
        <f t="shared" si="10"/>
        <v>0</v>
      </c>
      <c r="BA104" s="462">
        <f t="shared" si="11"/>
        <v>-724.00246421633403</v>
      </c>
    </row>
    <row r="105" spans="1:53" s="448" customFormat="1">
      <c r="A105" s="461">
        <v>0.53125</v>
      </c>
      <c r="B105" s="462">
        <v>2977.44363556904</v>
      </c>
      <c r="C105" s="462">
        <v>2644.4632004956402</v>
      </c>
      <c r="D105" s="462">
        <v>12.048242289814301</v>
      </c>
      <c r="E105" s="462">
        <v>399.20001841198399</v>
      </c>
      <c r="F105" s="462">
        <v>77.889071795306407</v>
      </c>
      <c r="G105" s="462">
        <v>0</v>
      </c>
      <c r="H105" s="462">
        <v>1913.0526633300799</v>
      </c>
      <c r="I105" s="462">
        <v>22.982389987168599</v>
      </c>
      <c r="J105" s="462">
        <v>-187.596805775143</v>
      </c>
      <c r="K105" s="462">
        <v>-935.51477676990498</v>
      </c>
      <c r="L105" s="462">
        <v>-465.60724067595902</v>
      </c>
      <c r="M105" s="462">
        <v>6923.9676393339896</v>
      </c>
      <c r="N105" s="462">
        <v>6458.3603986580301</v>
      </c>
      <c r="O105" s="462">
        <f t="shared" si="3"/>
        <v>6923.9676393339896</v>
      </c>
      <c r="P105" s="462">
        <f t="shared" si="4"/>
        <v>0</v>
      </c>
      <c r="Q105" s="462">
        <f t="shared" si="5"/>
        <v>-187.596805775143</v>
      </c>
      <c r="S105" s="461">
        <v>0.53125</v>
      </c>
      <c r="T105" s="462">
        <v>3668.1146160017101</v>
      </c>
      <c r="U105" s="462">
        <v>3313.49348317769</v>
      </c>
      <c r="V105" s="462">
        <v>43.191939601730503</v>
      </c>
      <c r="W105" s="462">
        <v>410.69404711376598</v>
      </c>
      <c r="X105" s="462">
        <v>161.576122839844</v>
      </c>
      <c r="Y105" s="462">
        <v>0</v>
      </c>
      <c r="Z105" s="462">
        <v>760.58186442057297</v>
      </c>
      <c r="AA105" s="462">
        <v>152.20243400922899</v>
      </c>
      <c r="AB105" s="462">
        <v>-1013.61311507857</v>
      </c>
      <c r="AC105" s="462">
        <v>0</v>
      </c>
      <c r="AD105" s="462">
        <v>-541.13312976197994</v>
      </c>
      <c r="AE105" s="462">
        <v>7496.2413920859699</v>
      </c>
      <c r="AF105" s="462">
        <v>6955.1082623239899</v>
      </c>
      <c r="AG105" s="462">
        <f t="shared" si="6"/>
        <v>7496.2413920859699</v>
      </c>
      <c r="AH105" s="462">
        <f t="shared" si="7"/>
        <v>0</v>
      </c>
      <c r="AI105" s="462">
        <f t="shared" si="8"/>
        <v>-1013.61311507857</v>
      </c>
      <c r="AK105" s="461">
        <v>0.53125</v>
      </c>
      <c r="AL105" s="462">
        <v>3534.0932380798699</v>
      </c>
      <c r="AM105" s="462">
        <v>2779.46498480027</v>
      </c>
      <c r="AN105" s="462">
        <v>68.250240632547701</v>
      </c>
      <c r="AO105" s="462">
        <v>449.58166850833499</v>
      </c>
      <c r="AP105" s="462">
        <v>221.015143585592</v>
      </c>
      <c r="AQ105" s="462">
        <v>0</v>
      </c>
      <c r="AR105" s="462">
        <v>197.20740903727199</v>
      </c>
      <c r="AS105" s="462">
        <v>227.42860821885699</v>
      </c>
      <c r="AT105" s="462">
        <v>-708.24859016332903</v>
      </c>
      <c r="AU105" s="462">
        <v>0</v>
      </c>
      <c r="AV105" s="462">
        <v>-500.03163107845103</v>
      </c>
      <c r="AW105" s="462">
        <v>6768.7927026994203</v>
      </c>
      <c r="AX105" s="462">
        <v>6268.7610716209701</v>
      </c>
      <c r="AY105" s="462">
        <f t="shared" si="9"/>
        <v>6768.7927026994203</v>
      </c>
      <c r="AZ105" s="462">
        <f t="shared" si="10"/>
        <v>0</v>
      </c>
      <c r="BA105" s="462">
        <f t="shared" si="11"/>
        <v>-708.24859016332903</v>
      </c>
    </row>
    <row r="106" spans="1:53" s="448" customFormat="1">
      <c r="A106" s="461">
        <v>0.54166666666666696</v>
      </c>
      <c r="B106" s="462">
        <v>2976.7096040206902</v>
      </c>
      <c r="C106" s="462">
        <v>2632.3873537379</v>
      </c>
      <c r="D106" s="462">
        <v>12.061629276759</v>
      </c>
      <c r="E106" s="462">
        <v>400.97476065379198</v>
      </c>
      <c r="F106" s="462">
        <v>77.881575137005299</v>
      </c>
      <c r="G106" s="462">
        <v>0</v>
      </c>
      <c r="H106" s="462">
        <v>1885.90375976563</v>
      </c>
      <c r="I106" s="462">
        <v>27.592277748316299</v>
      </c>
      <c r="J106" s="462">
        <v>-180.40218260181999</v>
      </c>
      <c r="K106" s="462">
        <v>-932.64108294846994</v>
      </c>
      <c r="L106" s="462">
        <v>-464.26217977226997</v>
      </c>
      <c r="M106" s="462">
        <v>6900.4676947897897</v>
      </c>
      <c r="N106" s="462">
        <v>6436.2055150175202</v>
      </c>
      <c r="O106" s="462">
        <f t="shared" si="3"/>
        <v>6900.4676947897897</v>
      </c>
      <c r="P106" s="462">
        <f t="shared" si="4"/>
        <v>0</v>
      </c>
      <c r="Q106" s="462">
        <f t="shared" si="5"/>
        <v>-180.40218260181999</v>
      </c>
      <c r="S106" s="461">
        <v>0.54166666666666696</v>
      </c>
      <c r="T106" s="462">
        <v>3668.0879422688399</v>
      </c>
      <c r="U106" s="462">
        <v>3317.7895654423801</v>
      </c>
      <c r="V106" s="462">
        <v>43.232137255925799</v>
      </c>
      <c r="W106" s="462">
        <v>408.72355993306797</v>
      </c>
      <c r="X106" s="462">
        <v>125.76897073224499</v>
      </c>
      <c r="Y106" s="462">
        <v>0</v>
      </c>
      <c r="Z106" s="462">
        <v>711.59957271321605</v>
      </c>
      <c r="AA106" s="462">
        <v>167.95894920005401</v>
      </c>
      <c r="AB106" s="462">
        <v>-935.95697181955597</v>
      </c>
      <c r="AC106" s="462">
        <v>0</v>
      </c>
      <c r="AD106" s="462">
        <v>-540.34198042913295</v>
      </c>
      <c r="AE106" s="462">
        <v>7507.20372572617</v>
      </c>
      <c r="AF106" s="462">
        <v>6966.8617452970402</v>
      </c>
      <c r="AG106" s="462">
        <f t="shared" si="6"/>
        <v>7507.20372572617</v>
      </c>
      <c r="AH106" s="462">
        <f t="shared" si="7"/>
        <v>0</v>
      </c>
      <c r="AI106" s="462">
        <f t="shared" si="8"/>
        <v>-935.95697181955597</v>
      </c>
      <c r="AK106" s="461">
        <v>0.54166666666666696</v>
      </c>
      <c r="AL106" s="462">
        <v>3549.7593549467101</v>
      </c>
      <c r="AM106" s="462">
        <v>2762.8988183301499</v>
      </c>
      <c r="AN106" s="462">
        <v>68.263626254862103</v>
      </c>
      <c r="AO106" s="462">
        <v>452.45917649000103</v>
      </c>
      <c r="AP106" s="462">
        <v>207.382122718787</v>
      </c>
      <c r="AQ106" s="462">
        <v>0</v>
      </c>
      <c r="AR106" s="462">
        <v>183.58867831420901</v>
      </c>
      <c r="AS106" s="462">
        <v>231.25331785785599</v>
      </c>
      <c r="AT106" s="462">
        <v>-610.721741093226</v>
      </c>
      <c r="AU106" s="462">
        <v>0</v>
      </c>
      <c r="AV106" s="462">
        <v>-499.13341911669198</v>
      </c>
      <c r="AW106" s="462">
        <v>6844.8833538193503</v>
      </c>
      <c r="AX106" s="462">
        <v>6345.7499347026596</v>
      </c>
      <c r="AY106" s="462">
        <f t="shared" si="9"/>
        <v>6844.8833538193503</v>
      </c>
      <c r="AZ106" s="462">
        <f t="shared" si="10"/>
        <v>0</v>
      </c>
      <c r="BA106" s="462">
        <f t="shared" si="11"/>
        <v>-610.721741093226</v>
      </c>
    </row>
    <row r="107" spans="1:53" s="448" customFormat="1">
      <c r="A107" s="461">
        <v>0.55208333333333304</v>
      </c>
      <c r="B107" s="462">
        <v>2976.5561214386298</v>
      </c>
      <c r="C107" s="462">
        <v>2626.5437056943501</v>
      </c>
      <c r="D107" s="462">
        <v>12.081709757176</v>
      </c>
      <c r="E107" s="462">
        <v>397.90773845345302</v>
      </c>
      <c r="F107" s="462">
        <v>77.874525064959599</v>
      </c>
      <c r="G107" s="462">
        <v>0</v>
      </c>
      <c r="H107" s="462">
        <v>1862.18079296875</v>
      </c>
      <c r="I107" s="462">
        <v>29.5974148308309</v>
      </c>
      <c r="J107" s="462">
        <v>-190.44696408591301</v>
      </c>
      <c r="K107" s="462">
        <v>-931.65638911610495</v>
      </c>
      <c r="L107" s="462">
        <v>-463.26584075631803</v>
      </c>
      <c r="M107" s="462">
        <v>6860.6386550061297</v>
      </c>
      <c r="N107" s="462">
        <v>6397.3728142498203</v>
      </c>
      <c r="O107" s="462">
        <f t="shared" si="3"/>
        <v>6860.6386550061297</v>
      </c>
      <c r="P107" s="462">
        <f t="shared" si="4"/>
        <v>0</v>
      </c>
      <c r="Q107" s="462">
        <f t="shared" si="5"/>
        <v>-190.44696408591301</v>
      </c>
      <c r="S107" s="461">
        <v>0.55208333333333304</v>
      </c>
      <c r="T107" s="462">
        <v>3667.3142086036</v>
      </c>
      <c r="U107" s="462">
        <v>3317.8257466735299</v>
      </c>
      <c r="V107" s="462">
        <v>43.145043531149597</v>
      </c>
      <c r="W107" s="462">
        <v>414.96967229667098</v>
      </c>
      <c r="X107" s="462">
        <v>123.405671161708</v>
      </c>
      <c r="Y107" s="462">
        <v>0</v>
      </c>
      <c r="Z107" s="462">
        <v>729.98339742024802</v>
      </c>
      <c r="AA107" s="462">
        <v>161.41405008362401</v>
      </c>
      <c r="AB107" s="462">
        <v>-985.26012379972894</v>
      </c>
      <c r="AC107" s="462">
        <v>0</v>
      </c>
      <c r="AD107" s="462">
        <v>-540.904663241099</v>
      </c>
      <c r="AE107" s="462">
        <v>7472.7976659708002</v>
      </c>
      <c r="AF107" s="462">
        <v>6931.8930027297001</v>
      </c>
      <c r="AG107" s="462">
        <f t="shared" si="6"/>
        <v>7472.7976659708002</v>
      </c>
      <c r="AH107" s="462">
        <f t="shared" si="7"/>
        <v>0</v>
      </c>
      <c r="AI107" s="462">
        <f t="shared" si="8"/>
        <v>-985.26012379972894</v>
      </c>
      <c r="AK107" s="461">
        <v>0.55208333333333304</v>
      </c>
      <c r="AL107" s="462">
        <v>3529.2713288109599</v>
      </c>
      <c r="AM107" s="462">
        <v>2716.8768231377198</v>
      </c>
      <c r="AN107" s="462">
        <v>68.216774789492803</v>
      </c>
      <c r="AO107" s="462">
        <v>449.15259549928601</v>
      </c>
      <c r="AP107" s="462">
        <v>205.57010553902299</v>
      </c>
      <c r="AQ107" s="462">
        <v>0</v>
      </c>
      <c r="AR107" s="462">
        <v>163.904283396403</v>
      </c>
      <c r="AS107" s="462">
        <v>227.31712608008701</v>
      </c>
      <c r="AT107" s="462">
        <v>-557.06738444642394</v>
      </c>
      <c r="AU107" s="462">
        <v>0</v>
      </c>
      <c r="AV107" s="462">
        <v>-492.92432951585198</v>
      </c>
      <c r="AW107" s="462">
        <v>6803.2416528065396</v>
      </c>
      <c r="AX107" s="462">
        <v>6310.3173232906902</v>
      </c>
      <c r="AY107" s="462">
        <f t="shared" si="9"/>
        <v>6803.2416528065396</v>
      </c>
      <c r="AZ107" s="462">
        <f t="shared" si="10"/>
        <v>0</v>
      </c>
      <c r="BA107" s="462">
        <f t="shared" si="11"/>
        <v>-557.06738444642394</v>
      </c>
    </row>
    <row r="108" spans="1:53" s="448" customFormat="1">
      <c r="A108" s="461">
        <v>0.5625</v>
      </c>
      <c r="B108" s="462">
        <v>2975.5084777785601</v>
      </c>
      <c r="C108" s="462">
        <v>2621.8981174420101</v>
      </c>
      <c r="D108" s="462">
        <v>12.048242289814301</v>
      </c>
      <c r="E108" s="462">
        <v>397.15751644012101</v>
      </c>
      <c r="F108" s="462">
        <v>77.872040248141701</v>
      </c>
      <c r="G108" s="462">
        <v>0</v>
      </c>
      <c r="H108" s="462">
        <v>1799.8530419921899</v>
      </c>
      <c r="I108" s="462">
        <v>29.935561659662</v>
      </c>
      <c r="J108" s="462">
        <v>-219.180070399453</v>
      </c>
      <c r="K108" s="462">
        <v>-930.088927564237</v>
      </c>
      <c r="L108" s="462">
        <v>-462.00400299728699</v>
      </c>
      <c r="M108" s="462">
        <v>6765.0039998867996</v>
      </c>
      <c r="N108" s="462">
        <v>6302.9999968895199</v>
      </c>
      <c r="O108" s="462">
        <f t="shared" si="3"/>
        <v>6765.0039998867996</v>
      </c>
      <c r="P108" s="462">
        <f t="shared" si="4"/>
        <v>0</v>
      </c>
      <c r="Q108" s="462">
        <f t="shared" si="5"/>
        <v>-219.180070399453</v>
      </c>
      <c r="S108" s="461">
        <v>0.5625</v>
      </c>
      <c r="T108" s="462">
        <v>3666.4871111882899</v>
      </c>
      <c r="U108" s="462">
        <v>3316.3593812672102</v>
      </c>
      <c r="V108" s="462">
        <v>43.171842052468797</v>
      </c>
      <c r="W108" s="462">
        <v>411.61312482764902</v>
      </c>
      <c r="X108" s="462">
        <v>123.254414638632</v>
      </c>
      <c r="Y108" s="462">
        <v>0</v>
      </c>
      <c r="Z108" s="462">
        <v>666.715523681641</v>
      </c>
      <c r="AA108" s="462">
        <v>156.889242310111</v>
      </c>
      <c r="AB108" s="462">
        <v>-1007.70373474466</v>
      </c>
      <c r="AC108" s="462">
        <v>0</v>
      </c>
      <c r="AD108" s="462">
        <v>-539.22231771315103</v>
      </c>
      <c r="AE108" s="462">
        <v>7376.78690522134</v>
      </c>
      <c r="AF108" s="462">
        <v>6837.56458750819</v>
      </c>
      <c r="AG108" s="462">
        <f t="shared" si="6"/>
        <v>7376.78690522134</v>
      </c>
      <c r="AH108" s="462">
        <f t="shared" si="7"/>
        <v>0</v>
      </c>
      <c r="AI108" s="462">
        <f t="shared" si="8"/>
        <v>-1007.70373474466</v>
      </c>
      <c r="AK108" s="461">
        <v>0.5625</v>
      </c>
      <c r="AL108" s="462">
        <v>3527.7107237100599</v>
      </c>
      <c r="AM108" s="462">
        <v>2727.9679955879901</v>
      </c>
      <c r="AN108" s="462">
        <v>68.290399031435697</v>
      </c>
      <c r="AO108" s="462">
        <v>442.10424659625397</v>
      </c>
      <c r="AP108" s="462">
        <v>205.530462322332</v>
      </c>
      <c r="AQ108" s="462">
        <v>0</v>
      </c>
      <c r="AR108" s="462">
        <v>145.15781049601199</v>
      </c>
      <c r="AS108" s="462">
        <v>231.71970730839101</v>
      </c>
      <c r="AT108" s="462">
        <v>-612.711937462479</v>
      </c>
      <c r="AU108" s="462">
        <v>0</v>
      </c>
      <c r="AV108" s="462">
        <v>-493.257990228084</v>
      </c>
      <c r="AW108" s="462">
        <v>6735.7694075899999</v>
      </c>
      <c r="AX108" s="462">
        <v>6242.5114173619104</v>
      </c>
      <c r="AY108" s="462">
        <f t="shared" si="9"/>
        <v>6735.7694075899999</v>
      </c>
      <c r="AZ108" s="462">
        <f t="shared" si="10"/>
        <v>0</v>
      </c>
      <c r="BA108" s="462">
        <f t="shared" si="11"/>
        <v>-612.711937462479</v>
      </c>
    </row>
    <row r="109" spans="1:53" s="448" customFormat="1">
      <c r="A109" s="461">
        <v>0.57291666666666696</v>
      </c>
      <c r="B109" s="462">
        <v>2977.1500294663101</v>
      </c>
      <c r="C109" s="462">
        <v>2620.3807773844601</v>
      </c>
      <c r="D109" s="462">
        <v>12.048242289814301</v>
      </c>
      <c r="E109" s="462">
        <v>397.12841206517601</v>
      </c>
      <c r="F109" s="462">
        <v>77.855058261159002</v>
      </c>
      <c r="G109" s="462">
        <v>0</v>
      </c>
      <c r="H109" s="462">
        <v>1724.60603645833</v>
      </c>
      <c r="I109" s="462">
        <v>31.143276110580398</v>
      </c>
      <c r="J109" s="462">
        <v>-219.47587090504899</v>
      </c>
      <c r="K109" s="462">
        <v>-928.76931370264299</v>
      </c>
      <c r="L109" s="462">
        <v>-461.09481839640301</v>
      </c>
      <c r="M109" s="462">
        <v>6692.0666474281397</v>
      </c>
      <c r="N109" s="462">
        <v>6230.9718290317396</v>
      </c>
      <c r="O109" s="462">
        <f t="shared" si="3"/>
        <v>6692.0666474281397</v>
      </c>
      <c r="P109" s="462">
        <f t="shared" si="4"/>
        <v>0</v>
      </c>
      <c r="Q109" s="462">
        <f t="shared" si="5"/>
        <v>-219.47587090504899</v>
      </c>
      <c r="S109" s="461">
        <v>0.57291666666666696</v>
      </c>
      <c r="T109" s="462">
        <v>3665.3998878823299</v>
      </c>
      <c r="U109" s="462">
        <v>3316.74280386498</v>
      </c>
      <c r="V109" s="462">
        <v>43.171841541334402</v>
      </c>
      <c r="W109" s="462">
        <v>412.58426666934798</v>
      </c>
      <c r="X109" s="462">
        <v>123.202365340333</v>
      </c>
      <c r="Y109" s="462">
        <v>0</v>
      </c>
      <c r="Z109" s="462">
        <v>638.699962361654</v>
      </c>
      <c r="AA109" s="462">
        <v>171.068196861693</v>
      </c>
      <c r="AB109" s="462">
        <v>-1001.8471970738</v>
      </c>
      <c r="AC109" s="462">
        <v>0</v>
      </c>
      <c r="AD109" s="462">
        <v>-538.85479775001795</v>
      </c>
      <c r="AE109" s="462">
        <v>7369.0221274478699</v>
      </c>
      <c r="AF109" s="462">
        <v>6830.1673296978497</v>
      </c>
      <c r="AG109" s="462">
        <f t="shared" si="6"/>
        <v>7369.0221274478699</v>
      </c>
      <c r="AH109" s="462">
        <f t="shared" si="7"/>
        <v>0</v>
      </c>
      <c r="AI109" s="462">
        <f t="shared" si="8"/>
        <v>-1001.8471970738</v>
      </c>
      <c r="AK109" s="461">
        <v>0.57291666666666696</v>
      </c>
      <c r="AL109" s="462">
        <v>3532.0523829168901</v>
      </c>
      <c r="AM109" s="462">
        <v>2756.98301157072</v>
      </c>
      <c r="AN109" s="462">
        <v>68.317171808009206</v>
      </c>
      <c r="AO109" s="462">
        <v>443.66781294422202</v>
      </c>
      <c r="AP109" s="462">
        <v>209.414843273945</v>
      </c>
      <c r="AQ109" s="462">
        <v>0</v>
      </c>
      <c r="AR109" s="462">
        <v>131.32798243713401</v>
      </c>
      <c r="AS109" s="462">
        <v>230.53866947383901</v>
      </c>
      <c r="AT109" s="462">
        <v>-663.53995722685295</v>
      </c>
      <c r="AU109" s="462">
        <v>0</v>
      </c>
      <c r="AV109" s="462">
        <v>-496.18253628829598</v>
      </c>
      <c r="AW109" s="462">
        <v>6708.7619171979104</v>
      </c>
      <c r="AX109" s="462">
        <v>6212.5793809096103</v>
      </c>
      <c r="AY109" s="462">
        <f t="shared" si="9"/>
        <v>6708.7619171979104</v>
      </c>
      <c r="AZ109" s="462">
        <f t="shared" si="10"/>
        <v>0</v>
      </c>
      <c r="BA109" s="462">
        <f t="shared" si="11"/>
        <v>-663.53995722685295</v>
      </c>
    </row>
    <row r="110" spans="1:53" s="448" customFormat="1">
      <c r="A110" s="461">
        <v>0.58333333333333304</v>
      </c>
      <c r="B110" s="462">
        <v>2975.8020838812899</v>
      </c>
      <c r="C110" s="462">
        <v>2636.57996739587</v>
      </c>
      <c r="D110" s="462">
        <v>12.048242289814301</v>
      </c>
      <c r="E110" s="462">
        <v>398.64202266588802</v>
      </c>
      <c r="F110" s="462">
        <v>79.407820971457596</v>
      </c>
      <c r="G110" s="462">
        <v>0</v>
      </c>
      <c r="H110" s="462">
        <v>1699.3345345052101</v>
      </c>
      <c r="I110" s="462">
        <v>31.295071665173001</v>
      </c>
      <c r="J110" s="462">
        <v>-240.05781507932599</v>
      </c>
      <c r="K110" s="462">
        <v>-927.69084242563395</v>
      </c>
      <c r="L110" s="462">
        <v>-462.37237193924199</v>
      </c>
      <c r="M110" s="462">
        <v>6665.3610858697402</v>
      </c>
      <c r="N110" s="462">
        <v>6202.9887139305001</v>
      </c>
      <c r="O110" s="462">
        <f t="shared" si="3"/>
        <v>6665.3610858697402</v>
      </c>
      <c r="P110" s="462">
        <f t="shared" si="4"/>
        <v>0</v>
      </c>
      <c r="Q110" s="462">
        <f t="shared" si="5"/>
        <v>-240.05781507932599</v>
      </c>
      <c r="S110" s="461">
        <v>0.58333333333333304</v>
      </c>
      <c r="T110" s="462">
        <v>3665.25314978287</v>
      </c>
      <c r="U110" s="462">
        <v>3340.4084795057702</v>
      </c>
      <c r="V110" s="462">
        <v>43.1986395515193</v>
      </c>
      <c r="W110" s="462">
        <v>406.25130341536402</v>
      </c>
      <c r="X110" s="462">
        <v>123.190272227639</v>
      </c>
      <c r="Y110" s="462">
        <v>0</v>
      </c>
      <c r="Z110" s="462">
        <v>573.98981388346397</v>
      </c>
      <c r="AA110" s="462">
        <v>185.22364889423801</v>
      </c>
      <c r="AB110" s="462">
        <v>-932.09665161240196</v>
      </c>
      <c r="AC110" s="462">
        <v>0</v>
      </c>
      <c r="AD110" s="462">
        <v>-539.57095328724199</v>
      </c>
      <c r="AE110" s="462">
        <v>7405.4186556484601</v>
      </c>
      <c r="AF110" s="462">
        <v>6865.8477023612204</v>
      </c>
      <c r="AG110" s="462">
        <f t="shared" si="6"/>
        <v>7405.4186556484601</v>
      </c>
      <c r="AH110" s="462">
        <f t="shared" si="7"/>
        <v>0</v>
      </c>
      <c r="AI110" s="462">
        <f t="shared" si="8"/>
        <v>-932.09665161240196</v>
      </c>
      <c r="AK110" s="461">
        <v>0.58333333333333304</v>
      </c>
      <c r="AL110" s="462">
        <v>3527.7440863944898</v>
      </c>
      <c r="AM110" s="462">
        <v>2729.0971600377302</v>
      </c>
      <c r="AN110" s="462">
        <v>68.277012387824797</v>
      </c>
      <c r="AO110" s="462">
        <v>428.45597616161501</v>
      </c>
      <c r="AP110" s="462">
        <v>254.13503973133399</v>
      </c>
      <c r="AQ110" s="462">
        <v>0</v>
      </c>
      <c r="AR110" s="462">
        <v>116.821552805583</v>
      </c>
      <c r="AS110" s="462">
        <v>228.12993365988001</v>
      </c>
      <c r="AT110" s="462">
        <v>-597.07736424002599</v>
      </c>
      <c r="AU110" s="462">
        <v>0</v>
      </c>
      <c r="AV110" s="462">
        <v>-492.48896223107801</v>
      </c>
      <c r="AW110" s="462">
        <v>6755.5833969384303</v>
      </c>
      <c r="AX110" s="462">
        <v>6263.09443470735</v>
      </c>
      <c r="AY110" s="462">
        <f t="shared" si="9"/>
        <v>6755.5833969384303</v>
      </c>
      <c r="AZ110" s="462">
        <f t="shared" si="10"/>
        <v>0</v>
      </c>
      <c r="BA110" s="462">
        <f t="shared" si="11"/>
        <v>-597.07736424002599</v>
      </c>
    </row>
    <row r="111" spans="1:53" s="448" customFormat="1">
      <c r="A111" s="461">
        <v>0.59375</v>
      </c>
      <c r="B111" s="462">
        <v>2973.8401916765101</v>
      </c>
      <c r="C111" s="462">
        <v>2647.1379845525698</v>
      </c>
      <c r="D111" s="462">
        <v>12.061629276759</v>
      </c>
      <c r="E111" s="462">
        <v>400.54641650907803</v>
      </c>
      <c r="F111" s="462">
        <v>79.751445404206393</v>
      </c>
      <c r="G111" s="462">
        <v>0</v>
      </c>
      <c r="H111" s="462">
        <v>1646.02566105143</v>
      </c>
      <c r="I111" s="462">
        <v>33.1059519587578</v>
      </c>
      <c r="J111" s="462">
        <v>-251.31886519140801</v>
      </c>
      <c r="K111" s="462">
        <v>-924.20089215255598</v>
      </c>
      <c r="L111" s="462">
        <v>-462.78785297453499</v>
      </c>
      <c r="M111" s="462">
        <v>6616.9495230853499</v>
      </c>
      <c r="N111" s="462">
        <v>6154.1616701108096</v>
      </c>
      <c r="O111" s="462">
        <f t="shared" si="3"/>
        <v>6616.9495230853499</v>
      </c>
      <c r="P111" s="462">
        <f t="shared" si="4"/>
        <v>0</v>
      </c>
      <c r="Q111" s="462">
        <f t="shared" si="5"/>
        <v>-251.31886519140801</v>
      </c>
      <c r="S111" s="461">
        <v>0.59375</v>
      </c>
      <c r="T111" s="462">
        <v>3662.3450452423299</v>
      </c>
      <c r="U111" s="462">
        <v>3359.9630319918101</v>
      </c>
      <c r="V111" s="462">
        <v>43.252236338590698</v>
      </c>
      <c r="W111" s="462">
        <v>404.303283383733</v>
      </c>
      <c r="X111" s="462">
        <v>123.164768881155</v>
      </c>
      <c r="Y111" s="462">
        <v>0</v>
      </c>
      <c r="Z111" s="462">
        <v>497.59645876057903</v>
      </c>
      <c r="AA111" s="462">
        <v>199.44119226205601</v>
      </c>
      <c r="AB111" s="462">
        <v>-914.71153641159106</v>
      </c>
      <c r="AC111" s="462">
        <v>0</v>
      </c>
      <c r="AD111" s="462">
        <v>-539.75682688318602</v>
      </c>
      <c r="AE111" s="462">
        <v>7375.3544804486701</v>
      </c>
      <c r="AF111" s="462">
        <v>6835.59765356548</v>
      </c>
      <c r="AG111" s="462">
        <f t="shared" si="6"/>
        <v>7375.3544804486701</v>
      </c>
      <c r="AH111" s="462">
        <f t="shared" si="7"/>
        <v>0</v>
      </c>
      <c r="AI111" s="462">
        <f t="shared" si="8"/>
        <v>-914.71153641159106</v>
      </c>
      <c r="AK111" s="461">
        <v>0.59375</v>
      </c>
      <c r="AL111" s="462">
        <v>3527.3905787119002</v>
      </c>
      <c r="AM111" s="462">
        <v>2751.3893768387702</v>
      </c>
      <c r="AN111" s="462">
        <v>68.343943563286302</v>
      </c>
      <c r="AO111" s="462">
        <v>425.79092091652501</v>
      </c>
      <c r="AP111" s="462">
        <v>258.86834381313798</v>
      </c>
      <c r="AQ111" s="462">
        <v>0</v>
      </c>
      <c r="AR111" s="462">
        <v>106.205722203573</v>
      </c>
      <c r="AS111" s="462">
        <v>236.029041314262</v>
      </c>
      <c r="AT111" s="462">
        <v>-601.42306154987295</v>
      </c>
      <c r="AU111" s="462">
        <v>0</v>
      </c>
      <c r="AV111" s="462">
        <v>-494.44333510509603</v>
      </c>
      <c r="AW111" s="462">
        <v>6772.5948658115803</v>
      </c>
      <c r="AX111" s="462">
        <v>6278.1515307064801</v>
      </c>
      <c r="AY111" s="462">
        <f t="shared" si="9"/>
        <v>6772.5948658115803</v>
      </c>
      <c r="AZ111" s="462">
        <f t="shared" si="10"/>
        <v>0</v>
      </c>
      <c r="BA111" s="462">
        <f t="shared" si="11"/>
        <v>-601.42306154987295</v>
      </c>
    </row>
    <row r="112" spans="1:53" s="448" customFormat="1">
      <c r="A112" s="461">
        <v>0.60416666666666696</v>
      </c>
      <c r="B112" s="462">
        <v>2972.8259293783499</v>
      </c>
      <c r="C112" s="462">
        <v>2682.8755244252302</v>
      </c>
      <c r="D112" s="462">
        <v>12.0549357832866</v>
      </c>
      <c r="E112" s="462">
        <v>405.88451625063402</v>
      </c>
      <c r="F112" s="462">
        <v>80.003764732401393</v>
      </c>
      <c r="G112" s="462">
        <v>0</v>
      </c>
      <c r="H112" s="462">
        <v>1570.68049943034</v>
      </c>
      <c r="I112" s="462">
        <v>31.342564636868801</v>
      </c>
      <c r="J112" s="462">
        <v>-320.07680893539299</v>
      </c>
      <c r="K112" s="462">
        <v>-921.66883164299895</v>
      </c>
      <c r="L112" s="462">
        <v>-465.55832149902398</v>
      </c>
      <c r="M112" s="462">
        <v>6513.9220940587202</v>
      </c>
      <c r="N112" s="462">
        <v>6048.36377255969</v>
      </c>
      <c r="O112" s="462">
        <f t="shared" si="3"/>
        <v>6513.9220940587202</v>
      </c>
      <c r="P112" s="462">
        <f t="shared" si="4"/>
        <v>0</v>
      </c>
      <c r="Q112" s="462">
        <f t="shared" si="5"/>
        <v>-320.07680893539299</v>
      </c>
      <c r="S112" s="461">
        <v>0.60416666666666696</v>
      </c>
      <c r="T112" s="462">
        <v>3660.25060354469</v>
      </c>
      <c r="U112" s="462">
        <v>3367.5436316516402</v>
      </c>
      <c r="V112" s="462">
        <v>43.145043531149597</v>
      </c>
      <c r="W112" s="462">
        <v>407.07900174642998</v>
      </c>
      <c r="X112" s="462">
        <v>123.14483903657801</v>
      </c>
      <c r="Y112" s="462">
        <v>0</v>
      </c>
      <c r="Z112" s="462">
        <v>450.75808274332701</v>
      </c>
      <c r="AA112" s="462">
        <v>204.90166293007499</v>
      </c>
      <c r="AB112" s="462">
        <v>-958.25529769175796</v>
      </c>
      <c r="AC112" s="462">
        <v>0</v>
      </c>
      <c r="AD112" s="462">
        <v>-539.61413166689101</v>
      </c>
      <c r="AE112" s="462">
        <v>7298.5675674921304</v>
      </c>
      <c r="AF112" s="462">
        <v>6758.9534358252404</v>
      </c>
      <c r="AG112" s="462">
        <f t="shared" si="6"/>
        <v>7298.5675674921304</v>
      </c>
      <c r="AH112" s="462">
        <f t="shared" si="7"/>
        <v>0</v>
      </c>
      <c r="AI112" s="462">
        <f t="shared" si="8"/>
        <v>-958.25529769175796</v>
      </c>
      <c r="AK112" s="461">
        <v>0.60416666666666696</v>
      </c>
      <c r="AL112" s="462">
        <v>3527.75074590544</v>
      </c>
      <c r="AM112" s="462">
        <v>2774.08554792318</v>
      </c>
      <c r="AN112" s="462">
        <v>68.283705454306102</v>
      </c>
      <c r="AO112" s="462">
        <v>426.89096466078399</v>
      </c>
      <c r="AP112" s="462">
        <v>258.83240894187702</v>
      </c>
      <c r="AQ112" s="462">
        <v>0</v>
      </c>
      <c r="AR112" s="462">
        <v>85.942329559326197</v>
      </c>
      <c r="AS112" s="462">
        <v>226.56535746173199</v>
      </c>
      <c r="AT112" s="462">
        <v>-688.69887393276395</v>
      </c>
      <c r="AU112" s="462">
        <v>0</v>
      </c>
      <c r="AV112" s="462">
        <v>-496.259299804926</v>
      </c>
      <c r="AW112" s="462">
        <v>6679.6521859738796</v>
      </c>
      <c r="AX112" s="462">
        <v>6183.3928861689601</v>
      </c>
      <c r="AY112" s="462">
        <f t="shared" si="9"/>
        <v>6679.6521859738796</v>
      </c>
      <c r="AZ112" s="462">
        <f t="shared" si="10"/>
        <v>0</v>
      </c>
      <c r="BA112" s="462">
        <f t="shared" si="11"/>
        <v>-688.69887393276395</v>
      </c>
    </row>
    <row r="113" spans="1:53" s="448" customFormat="1">
      <c r="A113" s="461">
        <v>0.61458333333333304</v>
      </c>
      <c r="B113" s="462">
        <v>2972.1119038390002</v>
      </c>
      <c r="C113" s="462">
        <v>2753.2117301876801</v>
      </c>
      <c r="D113" s="462">
        <v>12.0549357832866</v>
      </c>
      <c r="E113" s="462">
        <v>406.18014927641502</v>
      </c>
      <c r="F113" s="462">
        <v>80.147876210889507</v>
      </c>
      <c r="G113" s="462">
        <v>0</v>
      </c>
      <c r="H113" s="462">
        <v>1519.58796280924</v>
      </c>
      <c r="I113" s="462">
        <v>35.602886928488601</v>
      </c>
      <c r="J113" s="462">
        <v>-337.23102355889699</v>
      </c>
      <c r="K113" s="462">
        <v>-920.60375831193198</v>
      </c>
      <c r="L113" s="462">
        <v>-471.69013177037101</v>
      </c>
      <c r="M113" s="462">
        <v>6521.0626631641699</v>
      </c>
      <c r="N113" s="462">
        <v>6049.3725313938003</v>
      </c>
      <c r="O113" s="462">
        <f t="shared" si="3"/>
        <v>6521.0626631641699</v>
      </c>
      <c r="P113" s="462">
        <f t="shared" si="4"/>
        <v>0</v>
      </c>
      <c r="Q113" s="462">
        <f t="shared" si="5"/>
        <v>-337.23102355889699</v>
      </c>
      <c r="S113" s="461">
        <v>0.61458333333333304</v>
      </c>
      <c r="T113" s="462">
        <v>3659.4301827047602</v>
      </c>
      <c r="U113" s="462">
        <v>3376.1182388489201</v>
      </c>
      <c r="V113" s="462">
        <v>43.198639807086501</v>
      </c>
      <c r="W113" s="462">
        <v>410.93708136412602</v>
      </c>
      <c r="X113" s="462">
        <v>134.87524763603801</v>
      </c>
      <c r="Y113" s="462">
        <v>33.530238078656303</v>
      </c>
      <c r="Z113" s="462">
        <v>365.71691495768198</v>
      </c>
      <c r="AA113" s="462">
        <v>217.85623794512199</v>
      </c>
      <c r="AB113" s="462">
        <v>-993.11969591196305</v>
      </c>
      <c r="AC113" s="462">
        <v>0</v>
      </c>
      <c r="AD113" s="462">
        <v>-539.54058152625203</v>
      </c>
      <c r="AE113" s="462">
        <v>7248.5430854304304</v>
      </c>
      <c r="AF113" s="462">
        <v>6709.0025039041802</v>
      </c>
      <c r="AG113" s="462">
        <f t="shared" si="6"/>
        <v>7248.5430854304304</v>
      </c>
      <c r="AH113" s="462">
        <f t="shared" si="7"/>
        <v>0</v>
      </c>
      <c r="AI113" s="462">
        <f t="shared" si="8"/>
        <v>-993.11969591196305</v>
      </c>
      <c r="AK113" s="461">
        <v>0.61458333333333304</v>
      </c>
      <c r="AL113" s="462">
        <v>3553.25406764636</v>
      </c>
      <c r="AM113" s="462">
        <v>2743.07647800831</v>
      </c>
      <c r="AN113" s="462">
        <v>68.277013409121196</v>
      </c>
      <c r="AO113" s="462">
        <v>427.791040466178</v>
      </c>
      <c r="AP113" s="462">
        <v>259.02292477458599</v>
      </c>
      <c r="AQ113" s="462">
        <v>0</v>
      </c>
      <c r="AR113" s="462">
        <v>68.904293841044094</v>
      </c>
      <c r="AS113" s="462">
        <v>228.39569889517301</v>
      </c>
      <c r="AT113" s="462">
        <v>-694.32973941983596</v>
      </c>
      <c r="AU113" s="462">
        <v>0</v>
      </c>
      <c r="AV113" s="462">
        <v>-494.422363445879</v>
      </c>
      <c r="AW113" s="462">
        <v>6654.39177762093</v>
      </c>
      <c r="AX113" s="462">
        <v>6159.9694141750597</v>
      </c>
      <c r="AY113" s="462">
        <f t="shared" si="9"/>
        <v>6654.39177762093</v>
      </c>
      <c r="AZ113" s="462">
        <f t="shared" si="10"/>
        <v>0</v>
      </c>
      <c r="BA113" s="462">
        <f t="shared" si="11"/>
        <v>-694.32973941983596</v>
      </c>
    </row>
    <row r="114" spans="1:53" s="448" customFormat="1">
      <c r="A114" s="461">
        <v>0.625</v>
      </c>
      <c r="B114" s="462">
        <v>2972.1986399887501</v>
      </c>
      <c r="C114" s="462">
        <v>2812.2464164538901</v>
      </c>
      <c r="D114" s="462">
        <v>12.048242289814301</v>
      </c>
      <c r="E114" s="462">
        <v>401.88184008035199</v>
      </c>
      <c r="F114" s="462">
        <v>80.133566661413795</v>
      </c>
      <c r="G114" s="462">
        <v>0</v>
      </c>
      <c r="H114" s="462">
        <v>1476.1166027832001</v>
      </c>
      <c r="I114" s="462">
        <v>35.044803776322503</v>
      </c>
      <c r="J114" s="462">
        <v>-227.53445434403801</v>
      </c>
      <c r="K114" s="462">
        <v>-920.92530492609205</v>
      </c>
      <c r="L114" s="462">
        <v>-476.55015035846202</v>
      </c>
      <c r="M114" s="462">
        <v>6641.21035276362</v>
      </c>
      <c r="N114" s="462">
        <v>6164.6602024051499</v>
      </c>
      <c r="O114" s="462">
        <f t="shared" si="3"/>
        <v>6641.21035276362</v>
      </c>
      <c r="P114" s="462">
        <f t="shared" si="4"/>
        <v>0</v>
      </c>
      <c r="Q114" s="462">
        <f t="shared" si="5"/>
        <v>-227.53445434403801</v>
      </c>
      <c r="S114" s="461">
        <v>0.625</v>
      </c>
      <c r="T114" s="462">
        <v>3660.3106438701502</v>
      </c>
      <c r="U114" s="462">
        <v>3376.9108949635402</v>
      </c>
      <c r="V114" s="462">
        <v>43.252236083023497</v>
      </c>
      <c r="W114" s="462">
        <v>408.927993071554</v>
      </c>
      <c r="X114" s="462">
        <v>304.621836666538</v>
      </c>
      <c r="Y114" s="462">
        <v>334.61902728363901</v>
      </c>
      <c r="Z114" s="462">
        <v>311.46508510335298</v>
      </c>
      <c r="AA114" s="462">
        <v>219.91420637088001</v>
      </c>
      <c r="AB114" s="462">
        <v>-1382.346158004</v>
      </c>
      <c r="AC114" s="462">
        <v>0</v>
      </c>
      <c r="AD114" s="462">
        <v>-543.76504260529305</v>
      </c>
      <c r="AE114" s="462">
        <v>7277.6757654086796</v>
      </c>
      <c r="AF114" s="462">
        <v>6733.9107228033799</v>
      </c>
      <c r="AG114" s="462">
        <f t="shared" si="6"/>
        <v>7277.6757654086796</v>
      </c>
      <c r="AH114" s="462">
        <f t="shared" si="7"/>
        <v>0</v>
      </c>
      <c r="AI114" s="462">
        <f t="shared" si="8"/>
        <v>-1382.346158004</v>
      </c>
      <c r="AK114" s="461">
        <v>0.625</v>
      </c>
      <c r="AL114" s="462">
        <v>3559.7633081132399</v>
      </c>
      <c r="AM114" s="462">
        <v>2716.41058738841</v>
      </c>
      <c r="AN114" s="462">
        <v>68.410876270692597</v>
      </c>
      <c r="AO114" s="462">
        <v>428.945885526491</v>
      </c>
      <c r="AP114" s="462">
        <v>259.43819546868002</v>
      </c>
      <c r="AQ114" s="462">
        <v>0</v>
      </c>
      <c r="AR114" s="462">
        <v>52.940025006612103</v>
      </c>
      <c r="AS114" s="462">
        <v>219.492767277963</v>
      </c>
      <c r="AT114" s="462">
        <v>-592.42240724497401</v>
      </c>
      <c r="AU114" s="462">
        <v>0</v>
      </c>
      <c r="AV114" s="462">
        <v>-491.863849627121</v>
      </c>
      <c r="AW114" s="462">
        <v>6712.9792378071097</v>
      </c>
      <c r="AX114" s="462">
        <v>6221.1153881799901</v>
      </c>
      <c r="AY114" s="462">
        <f t="shared" si="9"/>
        <v>6712.9792378071097</v>
      </c>
      <c r="AZ114" s="462">
        <f t="shared" si="10"/>
        <v>0</v>
      </c>
      <c r="BA114" s="462">
        <f t="shared" si="11"/>
        <v>-592.42240724497401</v>
      </c>
    </row>
    <row r="115" spans="1:53" s="448" customFormat="1">
      <c r="A115" s="461">
        <v>0.63541666666666696</v>
      </c>
      <c r="B115" s="462">
        <v>2972.1653075014501</v>
      </c>
      <c r="C115" s="462">
        <v>2931.3877423736299</v>
      </c>
      <c r="D115" s="462">
        <v>12.0549357832866</v>
      </c>
      <c r="E115" s="462">
        <v>401.53675091431501</v>
      </c>
      <c r="F115" s="462">
        <v>80.131271643754502</v>
      </c>
      <c r="G115" s="462">
        <v>0</v>
      </c>
      <c r="H115" s="462">
        <v>1380.9986691894501</v>
      </c>
      <c r="I115" s="462">
        <v>37.7570408676402</v>
      </c>
      <c r="J115" s="462">
        <v>-324.05106793295698</v>
      </c>
      <c r="K115" s="462">
        <v>-916.66501160182702</v>
      </c>
      <c r="L115" s="462">
        <v>-486.79917361920297</v>
      </c>
      <c r="M115" s="462">
        <v>6575.3156387387498</v>
      </c>
      <c r="N115" s="462">
        <v>6088.51646511954</v>
      </c>
      <c r="O115" s="462">
        <f t="shared" si="3"/>
        <v>6575.3156387387498</v>
      </c>
      <c r="P115" s="462">
        <f t="shared" si="4"/>
        <v>0</v>
      </c>
      <c r="Q115" s="462">
        <f t="shared" si="5"/>
        <v>-324.05106793295698</v>
      </c>
      <c r="S115" s="461">
        <v>0.63541666666666696</v>
      </c>
      <c r="T115" s="462">
        <v>3659.2901048963599</v>
      </c>
      <c r="U115" s="462">
        <v>3374.64726259184</v>
      </c>
      <c r="V115" s="462">
        <v>43.178541235556096</v>
      </c>
      <c r="W115" s="462">
        <v>410.59858783383498</v>
      </c>
      <c r="X115" s="462">
        <v>323.54033078014697</v>
      </c>
      <c r="Y115" s="462">
        <v>413.59216803288399</v>
      </c>
      <c r="Z115" s="462">
        <v>245.91171957397501</v>
      </c>
      <c r="AA115" s="462">
        <v>223.25120361254099</v>
      </c>
      <c r="AB115" s="462">
        <v>-1469.7177763951099</v>
      </c>
      <c r="AC115" s="462">
        <v>0</v>
      </c>
      <c r="AD115" s="462">
        <v>-543.48894657516701</v>
      </c>
      <c r="AE115" s="462">
        <v>7224.2921421620204</v>
      </c>
      <c r="AF115" s="462">
        <v>6680.8031955868601</v>
      </c>
      <c r="AG115" s="462">
        <f t="shared" si="6"/>
        <v>7224.2921421620204</v>
      </c>
      <c r="AH115" s="462">
        <f t="shared" si="7"/>
        <v>0</v>
      </c>
      <c r="AI115" s="462">
        <f t="shared" si="8"/>
        <v>-1469.7177763951099</v>
      </c>
      <c r="AK115" s="461">
        <v>0.63541666666666696</v>
      </c>
      <c r="AL115" s="462">
        <v>3562.7244295335199</v>
      </c>
      <c r="AM115" s="462">
        <v>2724.9356391083302</v>
      </c>
      <c r="AN115" s="462">
        <v>68.3037846537501</v>
      </c>
      <c r="AO115" s="462">
        <v>433.14477208167801</v>
      </c>
      <c r="AP115" s="462">
        <v>259.68319341652898</v>
      </c>
      <c r="AQ115" s="462">
        <v>0</v>
      </c>
      <c r="AR115" s="462">
        <v>37.2923097076416</v>
      </c>
      <c r="AS115" s="462">
        <v>209.35109731888599</v>
      </c>
      <c r="AT115" s="462">
        <v>-615.36511741521997</v>
      </c>
      <c r="AU115" s="462">
        <v>0</v>
      </c>
      <c r="AV115" s="462">
        <v>-492.68665125572898</v>
      </c>
      <c r="AW115" s="462">
        <v>6680.0701084051198</v>
      </c>
      <c r="AX115" s="462">
        <v>6187.3834571493899</v>
      </c>
      <c r="AY115" s="462">
        <f t="shared" si="9"/>
        <v>6680.0701084051198</v>
      </c>
      <c r="AZ115" s="462">
        <f t="shared" si="10"/>
        <v>0</v>
      </c>
      <c r="BA115" s="462">
        <f t="shared" si="11"/>
        <v>-615.36511741521997</v>
      </c>
    </row>
    <row r="116" spans="1:53" s="448" customFormat="1">
      <c r="A116" s="461">
        <v>0.64583333333333304</v>
      </c>
      <c r="B116" s="462">
        <v>2972.26540271259</v>
      </c>
      <c r="C116" s="462">
        <v>3034.1712988263598</v>
      </c>
      <c r="D116" s="462">
        <v>12.081709757176</v>
      </c>
      <c r="E116" s="462">
        <v>408.08420678045201</v>
      </c>
      <c r="F116" s="462">
        <v>80.114709284466699</v>
      </c>
      <c r="G116" s="462">
        <v>0</v>
      </c>
      <c r="H116" s="462">
        <v>1259.0886280110701</v>
      </c>
      <c r="I116" s="462">
        <v>40.111840777926098</v>
      </c>
      <c r="J116" s="462">
        <v>-338.77750251026202</v>
      </c>
      <c r="K116" s="462">
        <v>-911.97600444977104</v>
      </c>
      <c r="L116" s="462">
        <v>-495.59288097191501</v>
      </c>
      <c r="M116" s="462">
        <v>6555.1642891900001</v>
      </c>
      <c r="N116" s="462">
        <v>6059.5714082180903</v>
      </c>
      <c r="O116" s="462">
        <f t="shared" si="3"/>
        <v>6555.1642891900001</v>
      </c>
      <c r="P116" s="462">
        <f t="shared" si="4"/>
        <v>0</v>
      </c>
      <c r="Q116" s="462">
        <f t="shared" si="5"/>
        <v>-338.77750251026202</v>
      </c>
      <c r="S116" s="461">
        <v>0.64583333333333304</v>
      </c>
      <c r="T116" s="462">
        <v>3658.3162856659301</v>
      </c>
      <c r="U116" s="462">
        <v>3385.5697445375399</v>
      </c>
      <c r="V116" s="462">
        <v>43.1852411853449</v>
      </c>
      <c r="W116" s="462">
        <v>414.33977227614702</v>
      </c>
      <c r="X116" s="462">
        <v>323.76535163044201</v>
      </c>
      <c r="Y116" s="462">
        <v>412.75768742614503</v>
      </c>
      <c r="Z116" s="462">
        <v>160.086323323568</v>
      </c>
      <c r="AA116" s="462">
        <v>227.56360645121899</v>
      </c>
      <c r="AB116" s="462">
        <v>-1417.7740675125699</v>
      </c>
      <c r="AC116" s="462">
        <v>0</v>
      </c>
      <c r="AD116" s="462">
        <v>-542.96051237261099</v>
      </c>
      <c r="AE116" s="462">
        <v>7207.80994498376</v>
      </c>
      <c r="AF116" s="462">
        <v>6664.8494326111504</v>
      </c>
      <c r="AG116" s="462">
        <f t="shared" si="6"/>
        <v>7207.80994498376</v>
      </c>
      <c r="AH116" s="462">
        <f t="shared" si="7"/>
        <v>0</v>
      </c>
      <c r="AI116" s="462">
        <f t="shared" si="8"/>
        <v>-1417.7740675125699</v>
      </c>
      <c r="AK116" s="461">
        <v>0.64583333333333304</v>
      </c>
      <c r="AL116" s="462">
        <v>3563.7848548867601</v>
      </c>
      <c r="AM116" s="462">
        <v>2712.71081964419</v>
      </c>
      <c r="AN116" s="462">
        <v>68.404183204211293</v>
      </c>
      <c r="AO116" s="462">
        <v>434.175657119731</v>
      </c>
      <c r="AP116" s="462">
        <v>259.74396570640801</v>
      </c>
      <c r="AQ116" s="462">
        <v>0</v>
      </c>
      <c r="AR116" s="462">
        <v>26.147846529642699</v>
      </c>
      <c r="AS116" s="462">
        <v>206.20831633197699</v>
      </c>
      <c r="AT116" s="462">
        <v>-631.74236596616902</v>
      </c>
      <c r="AU116" s="462">
        <v>0</v>
      </c>
      <c r="AV116" s="462">
        <v>-491.37717993345001</v>
      </c>
      <c r="AW116" s="462">
        <v>6639.4332774567401</v>
      </c>
      <c r="AX116" s="462">
        <v>6148.0560975232902</v>
      </c>
      <c r="AY116" s="462">
        <f t="shared" si="9"/>
        <v>6639.4332774567401</v>
      </c>
      <c r="AZ116" s="462">
        <f t="shared" si="10"/>
        <v>0</v>
      </c>
      <c r="BA116" s="462">
        <f t="shared" si="11"/>
        <v>-631.74236596616902</v>
      </c>
    </row>
    <row r="117" spans="1:53" s="448" customFormat="1">
      <c r="A117" s="461">
        <v>0.65625</v>
      </c>
      <c r="B117" s="462">
        <v>2970.0899610241499</v>
      </c>
      <c r="C117" s="462">
        <v>3111.682123482</v>
      </c>
      <c r="D117" s="462">
        <v>12.228965911394701</v>
      </c>
      <c r="E117" s="462">
        <v>411.62273621735</v>
      </c>
      <c r="F117" s="462">
        <v>80.123023141153695</v>
      </c>
      <c r="G117" s="462">
        <v>0</v>
      </c>
      <c r="H117" s="462">
        <v>1133.3055639648401</v>
      </c>
      <c r="I117" s="462">
        <v>32.105851240076603</v>
      </c>
      <c r="J117" s="462">
        <v>-445.476237030248</v>
      </c>
      <c r="K117" s="462">
        <v>-830.554957525698</v>
      </c>
      <c r="L117" s="462">
        <v>-501.51193250789601</v>
      </c>
      <c r="M117" s="462">
        <v>6475.1270304250202</v>
      </c>
      <c r="N117" s="462">
        <v>5973.6150979171298</v>
      </c>
      <c r="O117" s="462">
        <f t="shared" si="3"/>
        <v>6475.1270304250202</v>
      </c>
      <c r="P117" s="462">
        <f t="shared" si="4"/>
        <v>0</v>
      </c>
      <c r="Q117" s="462">
        <f t="shared" si="5"/>
        <v>-445.476237030248</v>
      </c>
      <c r="S117" s="461">
        <v>0.65625</v>
      </c>
      <c r="T117" s="462">
        <v>3659.9504670547299</v>
      </c>
      <c r="U117" s="462">
        <v>3392.6070350162699</v>
      </c>
      <c r="V117" s="462">
        <v>43.185240163076102</v>
      </c>
      <c r="W117" s="462">
        <v>416.09157310433397</v>
      </c>
      <c r="X117" s="462">
        <v>323.414674654583</v>
      </c>
      <c r="Y117" s="462">
        <v>413.05337054139699</v>
      </c>
      <c r="Z117" s="462">
        <v>97.738952636718807</v>
      </c>
      <c r="AA117" s="462">
        <v>218.68601288280499</v>
      </c>
      <c r="AB117" s="462">
        <v>-1385.35411009223</v>
      </c>
      <c r="AC117" s="462">
        <v>0</v>
      </c>
      <c r="AD117" s="462">
        <v>-542.43245794256097</v>
      </c>
      <c r="AE117" s="462">
        <v>7179.3732159616902</v>
      </c>
      <c r="AF117" s="462">
        <v>6636.94075801913</v>
      </c>
      <c r="AG117" s="462">
        <f t="shared" si="6"/>
        <v>7179.3732159616902</v>
      </c>
      <c r="AH117" s="462">
        <f t="shared" si="7"/>
        <v>0</v>
      </c>
      <c r="AI117" s="462">
        <f t="shared" si="8"/>
        <v>-1385.35411009223</v>
      </c>
      <c r="AK117" s="461">
        <v>0.65625</v>
      </c>
      <c r="AL117" s="462">
        <v>3564.4917725574001</v>
      </c>
      <c r="AM117" s="462">
        <v>2729.7961292082</v>
      </c>
      <c r="AN117" s="462">
        <v>68.5112732892091</v>
      </c>
      <c r="AO117" s="462">
        <v>435.66739580840601</v>
      </c>
      <c r="AP117" s="462">
        <v>262.108507598355</v>
      </c>
      <c r="AQ117" s="462">
        <v>0</v>
      </c>
      <c r="AR117" s="462">
        <v>17.928913865407299</v>
      </c>
      <c r="AS117" s="462">
        <v>205.89194017335501</v>
      </c>
      <c r="AT117" s="462">
        <v>-684.39970227539402</v>
      </c>
      <c r="AU117" s="462">
        <v>0</v>
      </c>
      <c r="AV117" s="462">
        <v>-493.03293652353602</v>
      </c>
      <c r="AW117" s="462">
        <v>6599.9962302249396</v>
      </c>
      <c r="AX117" s="462">
        <v>6106.9632937014003</v>
      </c>
      <c r="AY117" s="462">
        <f t="shared" si="9"/>
        <v>6599.9962302249396</v>
      </c>
      <c r="AZ117" s="462">
        <f t="shared" si="10"/>
        <v>0</v>
      </c>
      <c r="BA117" s="462">
        <f t="shared" si="11"/>
        <v>-684.39970227539402</v>
      </c>
    </row>
    <row r="118" spans="1:53" s="448" customFormat="1">
      <c r="A118" s="461">
        <v>0.66666666666666696</v>
      </c>
      <c r="B118" s="462">
        <v>2971.3979271742601</v>
      </c>
      <c r="C118" s="462">
        <v>3250.3914982349202</v>
      </c>
      <c r="D118" s="462">
        <v>13.447176935819201</v>
      </c>
      <c r="E118" s="462">
        <v>417.00235241736698</v>
      </c>
      <c r="F118" s="462">
        <v>81.187373525423496</v>
      </c>
      <c r="G118" s="462">
        <v>0</v>
      </c>
      <c r="H118" s="462">
        <v>1029.0129705403599</v>
      </c>
      <c r="I118" s="462">
        <v>31.480385801920601</v>
      </c>
      <c r="J118" s="462">
        <v>-912.91920602205505</v>
      </c>
      <c r="K118" s="462">
        <v>-399.27461152431903</v>
      </c>
      <c r="L118" s="462">
        <v>-513.91884092496696</v>
      </c>
      <c r="M118" s="462">
        <v>6481.72586708369</v>
      </c>
      <c r="N118" s="462">
        <v>5967.80702615873</v>
      </c>
      <c r="O118" s="462">
        <f t="shared" si="3"/>
        <v>6481.72586708369</v>
      </c>
      <c r="P118" s="462">
        <f t="shared" si="4"/>
        <v>0</v>
      </c>
      <c r="Q118" s="462">
        <f t="shared" si="5"/>
        <v>-912.91920602205505</v>
      </c>
      <c r="S118" s="461">
        <v>0.66666666666666696</v>
      </c>
      <c r="T118" s="462">
        <v>3661.29113967597</v>
      </c>
      <c r="U118" s="462">
        <v>3459.34192931896</v>
      </c>
      <c r="V118" s="462">
        <v>43.218738123049803</v>
      </c>
      <c r="W118" s="462">
        <v>415.21625792666703</v>
      </c>
      <c r="X118" s="462">
        <v>322.28570610845202</v>
      </c>
      <c r="Y118" s="462">
        <v>512.57305787894802</v>
      </c>
      <c r="Z118" s="462">
        <v>56.106522288004498</v>
      </c>
      <c r="AA118" s="462">
        <v>216.76500667337899</v>
      </c>
      <c r="AB118" s="462">
        <v>-1535.9328179362999</v>
      </c>
      <c r="AC118" s="462">
        <v>0</v>
      </c>
      <c r="AD118" s="462">
        <v>-549.06243516308905</v>
      </c>
      <c r="AE118" s="462">
        <v>7150.8655400571297</v>
      </c>
      <c r="AF118" s="462">
        <v>6601.8031048940402</v>
      </c>
      <c r="AG118" s="462">
        <f t="shared" si="6"/>
        <v>7150.8655400571297</v>
      </c>
      <c r="AH118" s="462">
        <f t="shared" si="7"/>
        <v>0</v>
      </c>
      <c r="AI118" s="462">
        <f t="shared" si="8"/>
        <v>-1535.9328179362999</v>
      </c>
      <c r="AK118" s="461">
        <v>0.66666666666666696</v>
      </c>
      <c r="AL118" s="462">
        <v>3563.7648275066399</v>
      </c>
      <c r="AM118" s="462">
        <v>2804.08842942703</v>
      </c>
      <c r="AN118" s="462">
        <v>68.364024294675005</v>
      </c>
      <c r="AO118" s="462">
        <v>437.16255910228102</v>
      </c>
      <c r="AP118" s="462">
        <v>292.70904808472602</v>
      </c>
      <c r="AQ118" s="462">
        <v>0</v>
      </c>
      <c r="AR118" s="462">
        <v>15.485093871434501</v>
      </c>
      <c r="AS118" s="462">
        <v>206.984824912448</v>
      </c>
      <c r="AT118" s="462">
        <v>-714.67889219532697</v>
      </c>
      <c r="AU118" s="462">
        <v>0</v>
      </c>
      <c r="AV118" s="462">
        <v>-500.53119936868501</v>
      </c>
      <c r="AW118" s="462">
        <v>6673.8799150039104</v>
      </c>
      <c r="AX118" s="462">
        <v>6173.3487156352303</v>
      </c>
      <c r="AY118" s="462">
        <f t="shared" si="9"/>
        <v>6673.8799150039104</v>
      </c>
      <c r="AZ118" s="462">
        <f t="shared" si="10"/>
        <v>0</v>
      </c>
      <c r="BA118" s="462">
        <f t="shared" si="11"/>
        <v>-714.67889219532697</v>
      </c>
    </row>
    <row r="119" spans="1:53" s="448" customFormat="1">
      <c r="A119" s="461">
        <v>0.67708333333333304</v>
      </c>
      <c r="B119" s="462">
        <v>2970.9641649677801</v>
      </c>
      <c r="C119" s="462">
        <v>3373.21177614321</v>
      </c>
      <c r="D119" s="462">
        <v>13.922413376508199</v>
      </c>
      <c r="E119" s="462">
        <v>420.27903078501799</v>
      </c>
      <c r="F119" s="462">
        <v>81.184930371835506</v>
      </c>
      <c r="G119" s="462">
        <v>0</v>
      </c>
      <c r="H119" s="462">
        <v>859.068198974609</v>
      </c>
      <c r="I119" s="462">
        <v>29.1499431770218</v>
      </c>
      <c r="J119" s="462">
        <v>-862.99001474319198</v>
      </c>
      <c r="K119" s="462">
        <v>-397.70044691099997</v>
      </c>
      <c r="L119" s="462">
        <v>-523.79335570737703</v>
      </c>
      <c r="M119" s="462">
        <v>6487.0899961417899</v>
      </c>
      <c r="N119" s="462">
        <v>5963.2966404344097</v>
      </c>
      <c r="O119" s="462">
        <f t="shared" ref="O119:O149" si="12">M119</f>
        <v>6487.0899961417899</v>
      </c>
      <c r="P119" s="462">
        <f t="shared" ref="P119:P149" si="13">IF(J119&lt;0,0,J119)</f>
        <v>0</v>
      </c>
      <c r="Q119" s="462">
        <f t="shared" ref="Q119:Q149" si="14">IF(J119&lt;0,J119,0)</f>
        <v>-862.99001474319198</v>
      </c>
      <c r="S119" s="461">
        <v>0.67708333333333304</v>
      </c>
      <c r="T119" s="462">
        <v>3660.4773954114198</v>
      </c>
      <c r="U119" s="462">
        <v>3485.0275021807302</v>
      </c>
      <c r="V119" s="462">
        <v>43.258935266110697</v>
      </c>
      <c r="W119" s="462">
        <v>421.170997315779</v>
      </c>
      <c r="X119" s="462">
        <v>321.31332135498002</v>
      </c>
      <c r="Y119" s="462">
        <v>561.65612615543205</v>
      </c>
      <c r="Z119" s="462">
        <v>30.866997657775901</v>
      </c>
      <c r="AA119" s="462">
        <v>225.76214490219601</v>
      </c>
      <c r="AB119" s="462">
        <v>-1499.25837306577</v>
      </c>
      <c r="AC119" s="462">
        <v>0</v>
      </c>
      <c r="AD119" s="462">
        <v>-551.94033737172697</v>
      </c>
      <c r="AE119" s="462">
        <v>7250.2750471786503</v>
      </c>
      <c r="AF119" s="462">
        <v>6698.3347098069198</v>
      </c>
      <c r="AG119" s="462">
        <f t="shared" ref="AG119:AG149" si="15">AE119</f>
        <v>7250.2750471786503</v>
      </c>
      <c r="AH119" s="462">
        <f t="shared" ref="AH119:AH149" si="16">IF(AB119&lt;0,0,AB119)</f>
        <v>0</v>
      </c>
      <c r="AI119" s="462">
        <f t="shared" ref="AI119:AI149" si="17">IF(AB119&lt;0,AB119,0)</f>
        <v>-1499.25837306577</v>
      </c>
      <c r="AK119" s="461">
        <v>0.67708333333333304</v>
      </c>
      <c r="AL119" s="462">
        <v>3563.8782020169801</v>
      </c>
      <c r="AM119" s="462">
        <v>2834.7907381735999</v>
      </c>
      <c r="AN119" s="462">
        <v>68.410874738747907</v>
      </c>
      <c r="AO119" s="462">
        <v>441.03409563542499</v>
      </c>
      <c r="AP119" s="462">
        <v>299.99394317849902</v>
      </c>
      <c r="AQ119" s="462">
        <v>0</v>
      </c>
      <c r="AR119" s="462">
        <v>15.1024385000865</v>
      </c>
      <c r="AS119" s="462">
        <v>215.04786157287401</v>
      </c>
      <c r="AT119" s="462">
        <v>-683.69810450954299</v>
      </c>
      <c r="AU119" s="462">
        <v>0</v>
      </c>
      <c r="AV119" s="462">
        <v>-503.888568241163</v>
      </c>
      <c r="AW119" s="462">
        <v>6754.5600493066704</v>
      </c>
      <c r="AX119" s="462">
        <v>6250.6714810655103</v>
      </c>
      <c r="AY119" s="462">
        <f t="shared" ref="AY119:AY149" si="18">AW119</f>
        <v>6754.5600493066704</v>
      </c>
      <c r="AZ119" s="462">
        <f t="shared" ref="AZ119:AZ149" si="19">IF(AT119&lt;0,0,AT119)</f>
        <v>0</v>
      </c>
      <c r="BA119" s="462">
        <f t="shared" ref="BA119:BA149" si="20">IF(AT119&lt;0,AT119,0)</f>
        <v>-683.69810450954299</v>
      </c>
    </row>
    <row r="120" spans="1:53" s="448" customFormat="1">
      <c r="A120" s="461">
        <v>0.6875</v>
      </c>
      <c r="B120" s="462">
        <v>2971.8116019140398</v>
      </c>
      <c r="C120" s="462">
        <v>3358.4147039691302</v>
      </c>
      <c r="D120" s="462">
        <v>16.653348372133401</v>
      </c>
      <c r="E120" s="462">
        <v>419.97453346942001</v>
      </c>
      <c r="F120" s="462">
        <v>81.188486178740504</v>
      </c>
      <c r="G120" s="462">
        <v>0</v>
      </c>
      <c r="H120" s="462">
        <v>700.54075081380199</v>
      </c>
      <c r="I120" s="462">
        <v>25.561491389680199</v>
      </c>
      <c r="J120" s="462">
        <v>-776.04598959141401</v>
      </c>
      <c r="K120" s="462">
        <v>-396.62197767823</v>
      </c>
      <c r="L120" s="462">
        <v>-520.58340467748997</v>
      </c>
      <c r="M120" s="462">
        <v>6401.4769488373104</v>
      </c>
      <c r="N120" s="462">
        <v>5880.8935441598196</v>
      </c>
      <c r="O120" s="462">
        <f t="shared" si="12"/>
        <v>6401.4769488373104</v>
      </c>
      <c r="P120" s="462">
        <f t="shared" si="13"/>
        <v>0</v>
      </c>
      <c r="Q120" s="462">
        <f t="shared" si="14"/>
        <v>-776.04598959141401</v>
      </c>
      <c r="S120" s="461">
        <v>0.6875</v>
      </c>
      <c r="T120" s="462">
        <v>3661.0510435114602</v>
      </c>
      <c r="U120" s="462">
        <v>3495.7607915663102</v>
      </c>
      <c r="V120" s="462">
        <v>43.178541235556096</v>
      </c>
      <c r="W120" s="462">
        <v>420.930364597275</v>
      </c>
      <c r="X120" s="462">
        <v>321.07525684649198</v>
      </c>
      <c r="Y120" s="462">
        <v>561.00562610917905</v>
      </c>
      <c r="Z120" s="462">
        <v>22.734865978241</v>
      </c>
      <c r="AA120" s="462">
        <v>236.69211514305499</v>
      </c>
      <c r="AB120" s="462">
        <v>-1450.4581898721699</v>
      </c>
      <c r="AC120" s="462">
        <v>0</v>
      </c>
      <c r="AD120" s="462">
        <v>-552.90538730016499</v>
      </c>
      <c r="AE120" s="462">
        <v>7311.9704151154001</v>
      </c>
      <c r="AF120" s="462">
        <v>6759.0650278152298</v>
      </c>
      <c r="AG120" s="462">
        <f t="shared" si="15"/>
        <v>7311.9704151154001</v>
      </c>
      <c r="AH120" s="462">
        <f t="shared" si="16"/>
        <v>0</v>
      </c>
      <c r="AI120" s="462">
        <f t="shared" si="17"/>
        <v>-1450.4581898721699</v>
      </c>
      <c r="AK120" s="461">
        <v>0.6875</v>
      </c>
      <c r="AL120" s="462">
        <v>3549.9194111633701</v>
      </c>
      <c r="AM120" s="462">
        <v>2855.7513716706899</v>
      </c>
      <c r="AN120" s="462">
        <v>68.384103494119003</v>
      </c>
      <c r="AO120" s="462">
        <v>442.24116465290098</v>
      </c>
      <c r="AP120" s="462">
        <v>300.00126056823098</v>
      </c>
      <c r="AQ120" s="462">
        <v>0</v>
      </c>
      <c r="AR120" s="462">
        <v>15.1462198460897</v>
      </c>
      <c r="AS120" s="462">
        <v>226.92619763046901</v>
      </c>
      <c r="AT120" s="462">
        <v>-721.22833587336902</v>
      </c>
      <c r="AU120" s="462">
        <v>0</v>
      </c>
      <c r="AV120" s="462">
        <v>-505.36483745986902</v>
      </c>
      <c r="AW120" s="462">
        <v>6737.1413931525003</v>
      </c>
      <c r="AX120" s="462">
        <v>6231.7765556926297</v>
      </c>
      <c r="AY120" s="462">
        <f t="shared" si="18"/>
        <v>6737.1413931525003</v>
      </c>
      <c r="AZ120" s="462">
        <f t="shared" si="19"/>
        <v>0</v>
      </c>
      <c r="BA120" s="462">
        <f t="shared" si="20"/>
        <v>-721.22833587336902</v>
      </c>
    </row>
    <row r="121" spans="1:53" s="448" customFormat="1">
      <c r="A121" s="461">
        <v>0.69791666666666696</v>
      </c>
      <c r="B121" s="462">
        <v>2972.9726998466399</v>
      </c>
      <c r="C121" s="462">
        <v>3414.3274734697302</v>
      </c>
      <c r="D121" s="462">
        <v>17.108504204737599</v>
      </c>
      <c r="E121" s="462">
        <v>422.41539215844801</v>
      </c>
      <c r="F121" s="462">
        <v>81.4195330241958</v>
      </c>
      <c r="G121" s="462">
        <v>0</v>
      </c>
      <c r="H121" s="462">
        <v>570.60646594238301</v>
      </c>
      <c r="I121" s="462">
        <v>21.0324447738065</v>
      </c>
      <c r="J121" s="462">
        <v>-1025.7664422917801</v>
      </c>
      <c r="K121" s="462">
        <v>-122.01434551394399</v>
      </c>
      <c r="L121" s="462">
        <v>-524.56872979514606</v>
      </c>
      <c r="M121" s="462">
        <v>6352.1017256142104</v>
      </c>
      <c r="N121" s="462">
        <v>5827.5329958190696</v>
      </c>
      <c r="O121" s="462">
        <f t="shared" si="12"/>
        <v>6352.1017256142104</v>
      </c>
      <c r="P121" s="462">
        <f t="shared" si="13"/>
        <v>0</v>
      </c>
      <c r="Q121" s="462">
        <f t="shared" si="14"/>
        <v>-1025.7664422917801</v>
      </c>
      <c r="S121" s="461">
        <v>0.69791666666666696</v>
      </c>
      <c r="T121" s="462">
        <v>3660.8775665418102</v>
      </c>
      <c r="U121" s="462">
        <v>3520.4274156337901</v>
      </c>
      <c r="V121" s="462">
        <v>43.198640062653702</v>
      </c>
      <c r="W121" s="462">
        <v>421.02623766772001</v>
      </c>
      <c r="X121" s="462">
        <v>326.94455919521101</v>
      </c>
      <c r="Y121" s="462">
        <v>560.30913844236397</v>
      </c>
      <c r="Z121" s="462">
        <v>20.331945402781201</v>
      </c>
      <c r="AA121" s="462">
        <v>225.036466844762</v>
      </c>
      <c r="AB121" s="462">
        <v>-1270.17703555306</v>
      </c>
      <c r="AC121" s="462">
        <v>0</v>
      </c>
      <c r="AD121" s="462">
        <v>-555.03639591997103</v>
      </c>
      <c r="AE121" s="462">
        <v>7507.9749342380301</v>
      </c>
      <c r="AF121" s="462">
        <v>6952.9385383180597</v>
      </c>
      <c r="AG121" s="462">
        <f t="shared" si="15"/>
        <v>7507.9749342380301</v>
      </c>
      <c r="AH121" s="462">
        <f t="shared" si="16"/>
        <v>0</v>
      </c>
      <c r="AI121" s="462">
        <f t="shared" si="17"/>
        <v>-1270.17703555306</v>
      </c>
      <c r="AK121" s="461">
        <v>0.69791666666666696</v>
      </c>
      <c r="AL121" s="462">
        <v>3556.3553155977202</v>
      </c>
      <c r="AM121" s="462">
        <v>2853.9399576874998</v>
      </c>
      <c r="AN121" s="462">
        <v>68.290399542083904</v>
      </c>
      <c r="AO121" s="462">
        <v>444.72513308482399</v>
      </c>
      <c r="AP121" s="462">
        <v>299.263795229962</v>
      </c>
      <c r="AQ121" s="462">
        <v>0</v>
      </c>
      <c r="AR121" s="462">
        <v>6.0789293448130302</v>
      </c>
      <c r="AS121" s="462">
        <v>240.25761436892799</v>
      </c>
      <c r="AT121" s="462">
        <v>-743.14429401929897</v>
      </c>
      <c r="AU121" s="462">
        <v>0</v>
      </c>
      <c r="AV121" s="462">
        <v>-505.67108955182999</v>
      </c>
      <c r="AW121" s="462">
        <v>6725.7668508365396</v>
      </c>
      <c r="AX121" s="462">
        <v>6220.0957612847096</v>
      </c>
      <c r="AY121" s="462">
        <f t="shared" si="18"/>
        <v>6725.7668508365396</v>
      </c>
      <c r="AZ121" s="462">
        <f t="shared" si="19"/>
        <v>0</v>
      </c>
      <c r="BA121" s="462">
        <f t="shared" si="20"/>
        <v>-743.14429401929897</v>
      </c>
    </row>
    <row r="122" spans="1:53" s="448" customFormat="1">
      <c r="A122" s="461">
        <v>0.70833333333333304</v>
      </c>
      <c r="B122" s="462">
        <v>2973.4731921938701</v>
      </c>
      <c r="C122" s="462">
        <v>3676.7608071014902</v>
      </c>
      <c r="D122" s="462">
        <v>17.141971672099299</v>
      </c>
      <c r="E122" s="462">
        <v>419.36934375606199</v>
      </c>
      <c r="F122" s="462">
        <v>86.904395946117305</v>
      </c>
      <c r="G122" s="462">
        <v>0</v>
      </c>
      <c r="H122" s="462">
        <v>448.07581683349599</v>
      </c>
      <c r="I122" s="462">
        <v>20.064432901722999</v>
      </c>
      <c r="J122" s="462">
        <v>-1249.9169244202701</v>
      </c>
      <c r="K122" s="462">
        <v>0</v>
      </c>
      <c r="L122" s="462">
        <v>-548.00885262053202</v>
      </c>
      <c r="M122" s="462">
        <v>6391.8730359845804</v>
      </c>
      <c r="N122" s="462">
        <v>5843.8641833640504</v>
      </c>
      <c r="O122" s="462">
        <f t="shared" si="12"/>
        <v>6391.8730359845804</v>
      </c>
      <c r="P122" s="462">
        <f t="shared" si="13"/>
        <v>0</v>
      </c>
      <c r="Q122" s="462">
        <f t="shared" si="14"/>
        <v>-1249.9169244202701</v>
      </c>
      <c r="S122" s="461">
        <v>0.70833333333333304</v>
      </c>
      <c r="T122" s="462">
        <v>3662.19825828989</v>
      </c>
      <c r="U122" s="462">
        <v>3613.68771398748</v>
      </c>
      <c r="V122" s="462">
        <v>43.225437561704197</v>
      </c>
      <c r="W122" s="462">
        <v>432.824980432774</v>
      </c>
      <c r="X122" s="462">
        <v>329.05303326739897</v>
      </c>
      <c r="Y122" s="462">
        <v>605.58119371375005</v>
      </c>
      <c r="Z122" s="462">
        <v>21.396374019622801</v>
      </c>
      <c r="AA122" s="462">
        <v>220.73880617967501</v>
      </c>
      <c r="AB122" s="462">
        <v>-1304.1394278980099</v>
      </c>
      <c r="AC122" s="462">
        <v>0</v>
      </c>
      <c r="AD122" s="462">
        <v>-564.93518361786505</v>
      </c>
      <c r="AE122" s="462">
        <v>7624.5663695542798</v>
      </c>
      <c r="AF122" s="462">
        <v>7059.6311859364196</v>
      </c>
      <c r="AG122" s="462">
        <f t="shared" si="15"/>
        <v>7624.5663695542798</v>
      </c>
      <c r="AH122" s="462">
        <f t="shared" si="16"/>
        <v>0</v>
      </c>
      <c r="AI122" s="462">
        <f t="shared" si="17"/>
        <v>-1304.1394278980099</v>
      </c>
      <c r="AK122" s="461">
        <v>0.70833333333333304</v>
      </c>
      <c r="AL122" s="462">
        <v>3542.3964433320002</v>
      </c>
      <c r="AM122" s="462">
        <v>2836.87184219249</v>
      </c>
      <c r="AN122" s="462">
        <v>68.263627276158601</v>
      </c>
      <c r="AO122" s="462">
        <v>448.25283772929401</v>
      </c>
      <c r="AP122" s="462">
        <v>291.40951740263603</v>
      </c>
      <c r="AQ122" s="462">
        <v>251.908238932107</v>
      </c>
      <c r="AR122" s="462">
        <v>0</v>
      </c>
      <c r="AS122" s="462">
        <v>241.65621361907699</v>
      </c>
      <c r="AT122" s="462">
        <v>-912.68167041352797</v>
      </c>
      <c r="AU122" s="462">
        <v>0</v>
      </c>
      <c r="AV122" s="462">
        <v>-506.60633285278999</v>
      </c>
      <c r="AW122" s="462">
        <v>6768.0770500702301</v>
      </c>
      <c r="AX122" s="462">
        <v>6261.4707172174403</v>
      </c>
      <c r="AY122" s="462">
        <f t="shared" si="18"/>
        <v>6768.0770500702301</v>
      </c>
      <c r="AZ122" s="462">
        <f t="shared" si="19"/>
        <v>0</v>
      </c>
      <c r="BA122" s="462">
        <f t="shared" si="20"/>
        <v>-912.68167041352797</v>
      </c>
    </row>
    <row r="123" spans="1:53" s="448" customFormat="1">
      <c r="A123" s="461">
        <v>0.71875</v>
      </c>
      <c r="B123" s="462">
        <v>2971.97176402679</v>
      </c>
      <c r="C123" s="462">
        <v>3783.80603548098</v>
      </c>
      <c r="D123" s="462">
        <v>17.121891191682298</v>
      </c>
      <c r="E123" s="462">
        <v>422.55980502299201</v>
      </c>
      <c r="F123" s="462">
        <v>86.938674708931003</v>
      </c>
      <c r="G123" s="462">
        <v>0</v>
      </c>
      <c r="H123" s="462">
        <v>337.62971539306602</v>
      </c>
      <c r="I123" s="462">
        <v>20.606936202858702</v>
      </c>
      <c r="J123" s="462">
        <v>-1304.2597310032199</v>
      </c>
      <c r="K123" s="462">
        <v>0</v>
      </c>
      <c r="L123" s="462">
        <v>-557.03069598298202</v>
      </c>
      <c r="M123" s="462">
        <v>6336.3750910240697</v>
      </c>
      <c r="N123" s="462">
        <v>5779.3443950410901</v>
      </c>
      <c r="O123" s="462">
        <f t="shared" si="12"/>
        <v>6336.3750910240697</v>
      </c>
      <c r="P123" s="462">
        <f t="shared" si="13"/>
        <v>0</v>
      </c>
      <c r="Q123" s="462">
        <f t="shared" si="14"/>
        <v>-1304.2597310032199</v>
      </c>
      <c r="S123" s="461">
        <v>0.71875</v>
      </c>
      <c r="T123" s="462">
        <v>3662.1382179644302</v>
      </c>
      <c r="U123" s="462">
        <v>3650.2855625701</v>
      </c>
      <c r="V123" s="462">
        <v>43.252235571889102</v>
      </c>
      <c r="W123" s="462">
        <v>438.38117897173299</v>
      </c>
      <c r="X123" s="462">
        <v>342.41741016984002</v>
      </c>
      <c r="Y123" s="462">
        <v>604.54960239306604</v>
      </c>
      <c r="Z123" s="462">
        <v>0</v>
      </c>
      <c r="AA123" s="462">
        <v>235.69111675690601</v>
      </c>
      <c r="AB123" s="462">
        <v>-1389.2593554318901</v>
      </c>
      <c r="AC123" s="462">
        <v>0</v>
      </c>
      <c r="AD123" s="462">
        <v>-568.45064280986105</v>
      </c>
      <c r="AE123" s="462">
        <v>7587.45596896608</v>
      </c>
      <c r="AF123" s="462">
        <v>7019.0053261562198</v>
      </c>
      <c r="AG123" s="462">
        <f t="shared" si="15"/>
        <v>7587.45596896608</v>
      </c>
      <c r="AH123" s="462">
        <f t="shared" si="16"/>
        <v>0</v>
      </c>
      <c r="AI123" s="462">
        <f t="shared" si="17"/>
        <v>-1389.2593554318901</v>
      </c>
      <c r="AK123" s="461">
        <v>0.71875</v>
      </c>
      <c r="AL123" s="462">
        <v>3554.3678504992799</v>
      </c>
      <c r="AM123" s="462">
        <v>2764.9227123972701</v>
      </c>
      <c r="AN123" s="462">
        <v>65.746995469911695</v>
      </c>
      <c r="AO123" s="462">
        <v>447.88456800039</v>
      </c>
      <c r="AP123" s="462">
        <v>290.39149107281099</v>
      </c>
      <c r="AQ123" s="462">
        <v>364.37326070564802</v>
      </c>
      <c r="AR123" s="462">
        <v>0</v>
      </c>
      <c r="AS123" s="462">
        <v>228.46148208395499</v>
      </c>
      <c r="AT123" s="462">
        <v>-940.85738030811103</v>
      </c>
      <c r="AU123" s="462">
        <v>0</v>
      </c>
      <c r="AV123" s="462">
        <v>-501.525938609881</v>
      </c>
      <c r="AW123" s="462">
        <v>6775.2909799211502</v>
      </c>
      <c r="AX123" s="462">
        <v>6273.7650413112697</v>
      </c>
      <c r="AY123" s="462">
        <f t="shared" si="18"/>
        <v>6775.2909799211502</v>
      </c>
      <c r="AZ123" s="462">
        <f t="shared" si="19"/>
        <v>0</v>
      </c>
      <c r="BA123" s="462">
        <f t="shared" si="20"/>
        <v>-940.85738030811103</v>
      </c>
    </row>
    <row r="124" spans="1:53" s="448" customFormat="1">
      <c r="A124" s="461">
        <v>0.72916666666666696</v>
      </c>
      <c r="B124" s="462">
        <v>2971.0241992863098</v>
      </c>
      <c r="C124" s="462">
        <v>3825.4123696146198</v>
      </c>
      <c r="D124" s="462">
        <v>17.108504204737599</v>
      </c>
      <c r="E124" s="462">
        <v>433.57647063203802</v>
      </c>
      <c r="F124" s="462">
        <v>87.265009445874696</v>
      </c>
      <c r="G124" s="462">
        <v>0</v>
      </c>
      <c r="H124" s="462">
        <v>231.50577160644499</v>
      </c>
      <c r="I124" s="462">
        <v>19.006119929474899</v>
      </c>
      <c r="J124" s="462">
        <v>-1304.7063570458599</v>
      </c>
      <c r="K124" s="462">
        <v>0</v>
      </c>
      <c r="L124" s="462">
        <v>-560.34589186643996</v>
      </c>
      <c r="M124" s="462">
        <v>6280.1920876736503</v>
      </c>
      <c r="N124" s="462">
        <v>5719.8461958072103</v>
      </c>
      <c r="O124" s="462">
        <f t="shared" si="12"/>
        <v>6280.1920876736503</v>
      </c>
      <c r="P124" s="462">
        <f t="shared" si="13"/>
        <v>0</v>
      </c>
      <c r="Q124" s="462">
        <f t="shared" si="14"/>
        <v>-1304.7063570458599</v>
      </c>
      <c r="S124" s="461">
        <v>0.72916666666666696</v>
      </c>
      <c r="T124" s="462">
        <v>3662.1782448480699</v>
      </c>
      <c r="U124" s="462">
        <v>3652.5220056900998</v>
      </c>
      <c r="V124" s="462">
        <v>43.218738378616997</v>
      </c>
      <c r="W124" s="462">
        <v>441.95083500027698</v>
      </c>
      <c r="X124" s="462">
        <v>350.23473406681399</v>
      </c>
      <c r="Y124" s="462">
        <v>604.51017182837097</v>
      </c>
      <c r="Z124" s="462">
        <v>0</v>
      </c>
      <c r="AA124" s="462">
        <v>238.16477322393101</v>
      </c>
      <c r="AB124" s="462">
        <v>-1404.7570023052599</v>
      </c>
      <c r="AC124" s="462">
        <v>0</v>
      </c>
      <c r="AD124" s="462">
        <v>-568.93761289990505</v>
      </c>
      <c r="AE124" s="462">
        <v>7588.02250073092</v>
      </c>
      <c r="AF124" s="462">
        <v>7019.0848878310098</v>
      </c>
      <c r="AG124" s="462">
        <f t="shared" si="15"/>
        <v>7588.02250073092</v>
      </c>
      <c r="AH124" s="462">
        <f t="shared" si="16"/>
        <v>0</v>
      </c>
      <c r="AI124" s="462">
        <f t="shared" si="17"/>
        <v>-1404.7570023052599</v>
      </c>
      <c r="AK124" s="461">
        <v>0.72916666666666696</v>
      </c>
      <c r="AL124" s="462">
        <v>3557.0155189971902</v>
      </c>
      <c r="AM124" s="462">
        <v>2765.29350552187</v>
      </c>
      <c r="AN124" s="462">
        <v>67.815184162185801</v>
      </c>
      <c r="AO124" s="462">
        <v>446.10703506733699</v>
      </c>
      <c r="AP124" s="462">
        <v>290.42981248116399</v>
      </c>
      <c r="AQ124" s="462">
        <v>345.78345850992099</v>
      </c>
      <c r="AR124" s="462">
        <v>0</v>
      </c>
      <c r="AS124" s="462">
        <v>218.17065402882699</v>
      </c>
      <c r="AT124" s="462">
        <v>-954.76980397703801</v>
      </c>
      <c r="AU124" s="462">
        <v>0</v>
      </c>
      <c r="AV124" s="462">
        <v>-501.27524047598899</v>
      </c>
      <c r="AW124" s="462">
        <v>6735.8453647914603</v>
      </c>
      <c r="AX124" s="462">
        <v>6234.5701243154799</v>
      </c>
      <c r="AY124" s="462">
        <f t="shared" si="18"/>
        <v>6735.8453647914603</v>
      </c>
      <c r="AZ124" s="462">
        <f t="shared" si="19"/>
        <v>0</v>
      </c>
      <c r="BA124" s="462">
        <f t="shared" si="20"/>
        <v>-954.76980397703801</v>
      </c>
    </row>
    <row r="125" spans="1:53" s="448" customFormat="1">
      <c r="A125" s="461">
        <v>0.73958333333333304</v>
      </c>
      <c r="B125" s="462">
        <v>2971.7115229944402</v>
      </c>
      <c r="C125" s="462">
        <v>3842.24635067383</v>
      </c>
      <c r="D125" s="462">
        <v>20.321368815354699</v>
      </c>
      <c r="E125" s="462">
        <v>435.928608506491</v>
      </c>
      <c r="F125" s="462">
        <v>104.16076770262799</v>
      </c>
      <c r="G125" s="462">
        <v>0</v>
      </c>
      <c r="H125" s="462">
        <v>136.34924535624199</v>
      </c>
      <c r="I125" s="462">
        <v>19.442305876469799</v>
      </c>
      <c r="J125" s="462">
        <v>-1268.7199359830799</v>
      </c>
      <c r="K125" s="462">
        <v>0</v>
      </c>
      <c r="L125" s="462">
        <v>-561.21464510279395</v>
      </c>
      <c r="M125" s="462">
        <v>6261.4402339423796</v>
      </c>
      <c r="N125" s="462">
        <v>5700.2255888395803</v>
      </c>
      <c r="O125" s="462">
        <f t="shared" si="12"/>
        <v>6261.4402339423796</v>
      </c>
      <c r="P125" s="462">
        <f t="shared" si="13"/>
        <v>0</v>
      </c>
      <c r="Q125" s="462">
        <f t="shared" si="14"/>
        <v>-1268.7199359830799</v>
      </c>
      <c r="S125" s="461">
        <v>0.73958333333333304</v>
      </c>
      <c r="T125" s="462">
        <v>3662.3049695057098</v>
      </c>
      <c r="U125" s="462">
        <v>3630.5428512734002</v>
      </c>
      <c r="V125" s="462">
        <v>43.191940112864899</v>
      </c>
      <c r="W125" s="462">
        <v>442.11892160510502</v>
      </c>
      <c r="X125" s="462">
        <v>337.59549360919999</v>
      </c>
      <c r="Y125" s="462">
        <v>637.46218886910106</v>
      </c>
      <c r="Z125" s="462">
        <v>0</v>
      </c>
      <c r="AA125" s="462">
        <v>251.561845245087</v>
      </c>
      <c r="AB125" s="462">
        <v>-1438.42367246604</v>
      </c>
      <c r="AC125" s="462">
        <v>0</v>
      </c>
      <c r="AD125" s="462">
        <v>-567.40521910529401</v>
      </c>
      <c r="AE125" s="462">
        <v>7566.3545377544297</v>
      </c>
      <c r="AF125" s="462">
        <v>6998.94931864914</v>
      </c>
      <c r="AG125" s="462">
        <f t="shared" si="15"/>
        <v>7566.3545377544297</v>
      </c>
      <c r="AH125" s="462">
        <f t="shared" si="16"/>
        <v>0</v>
      </c>
      <c r="AI125" s="462">
        <f t="shared" si="17"/>
        <v>-1438.42367246604</v>
      </c>
      <c r="AK125" s="461">
        <v>0.73958333333333304</v>
      </c>
      <c r="AL125" s="462">
        <v>3554.9480420728501</v>
      </c>
      <c r="AM125" s="462">
        <v>2772.3327181085101</v>
      </c>
      <c r="AN125" s="462">
        <v>68.370716850508103</v>
      </c>
      <c r="AO125" s="462">
        <v>438.594117860197</v>
      </c>
      <c r="AP125" s="462">
        <v>292.09870473952702</v>
      </c>
      <c r="AQ125" s="462">
        <v>310.10811886805999</v>
      </c>
      <c r="AR125" s="462">
        <v>0</v>
      </c>
      <c r="AS125" s="462">
        <v>208.96991666132899</v>
      </c>
      <c r="AT125" s="462">
        <v>-974.62172403942895</v>
      </c>
      <c r="AU125" s="462">
        <v>0</v>
      </c>
      <c r="AV125" s="462">
        <v>-500.87926477770799</v>
      </c>
      <c r="AW125" s="462">
        <v>6670.80061112155</v>
      </c>
      <c r="AX125" s="462">
        <v>6169.92134634384</v>
      </c>
      <c r="AY125" s="462">
        <f t="shared" si="18"/>
        <v>6670.80061112155</v>
      </c>
      <c r="AZ125" s="462">
        <f t="shared" si="19"/>
        <v>0</v>
      </c>
      <c r="BA125" s="462">
        <f t="shared" si="20"/>
        <v>-974.62172403942895</v>
      </c>
    </row>
    <row r="126" spans="1:53" s="448" customFormat="1">
      <c r="A126" s="461">
        <v>0.75</v>
      </c>
      <c r="B126" s="462">
        <v>2972.9727161381702</v>
      </c>
      <c r="C126" s="462">
        <v>3965.6114088996001</v>
      </c>
      <c r="D126" s="462">
        <v>24.123258425850199</v>
      </c>
      <c r="E126" s="462">
        <v>445.560868395478</v>
      </c>
      <c r="F126" s="462">
        <v>323.903392030237</v>
      </c>
      <c r="G126" s="462">
        <v>190.81746576404501</v>
      </c>
      <c r="H126" s="462">
        <v>78.454766263325993</v>
      </c>
      <c r="I126" s="462">
        <v>19.7423008076236</v>
      </c>
      <c r="J126" s="462">
        <v>-1659.12488170491</v>
      </c>
      <c r="K126" s="462">
        <v>0</v>
      </c>
      <c r="L126" s="462">
        <v>-577.30744788363097</v>
      </c>
      <c r="M126" s="462">
        <v>6362.06129501942</v>
      </c>
      <c r="N126" s="462">
        <v>5784.7538471357902</v>
      </c>
      <c r="O126" s="462">
        <f t="shared" si="12"/>
        <v>6362.06129501942</v>
      </c>
      <c r="P126" s="462">
        <f t="shared" si="13"/>
        <v>0</v>
      </c>
      <c r="Q126" s="462">
        <f t="shared" si="14"/>
        <v>-1659.12488170491</v>
      </c>
      <c r="S126" s="461">
        <v>0.75</v>
      </c>
      <c r="T126" s="462">
        <v>3663.8791268533801</v>
      </c>
      <c r="U126" s="462">
        <v>3611.8795713188301</v>
      </c>
      <c r="V126" s="462">
        <v>43.205339245740902</v>
      </c>
      <c r="W126" s="462">
        <v>444.79236925774399</v>
      </c>
      <c r="X126" s="462">
        <v>324.60510367586397</v>
      </c>
      <c r="Y126" s="462">
        <v>658.74466371499705</v>
      </c>
      <c r="Z126" s="462">
        <v>0</v>
      </c>
      <c r="AA126" s="462">
        <v>237.30043786059301</v>
      </c>
      <c r="AB126" s="462">
        <v>-1372.09841438476</v>
      </c>
      <c r="AC126" s="462">
        <v>0</v>
      </c>
      <c r="AD126" s="462">
        <v>-565.90696794811299</v>
      </c>
      <c r="AE126" s="462">
        <v>7612.3081975424002</v>
      </c>
      <c r="AF126" s="462">
        <v>7046.4012295942803</v>
      </c>
      <c r="AG126" s="462">
        <f t="shared" si="15"/>
        <v>7612.3081975424002</v>
      </c>
      <c r="AH126" s="462">
        <f t="shared" si="16"/>
        <v>0</v>
      </c>
      <c r="AI126" s="462">
        <f t="shared" si="17"/>
        <v>-1372.09841438476</v>
      </c>
      <c r="AK126" s="461">
        <v>0.75</v>
      </c>
      <c r="AL126" s="462">
        <v>3553.2340728310901</v>
      </c>
      <c r="AM126" s="462">
        <v>2834.7904109791398</v>
      </c>
      <c r="AN126" s="462">
        <v>68.183308946437904</v>
      </c>
      <c r="AO126" s="462">
        <v>453.616944931722</v>
      </c>
      <c r="AP126" s="462">
        <v>319.04944553388498</v>
      </c>
      <c r="AQ126" s="462">
        <v>267.20705905359802</v>
      </c>
      <c r="AR126" s="462">
        <v>0</v>
      </c>
      <c r="AS126" s="462">
        <v>203.808147913385</v>
      </c>
      <c r="AT126" s="462">
        <v>-1022.29649765369</v>
      </c>
      <c r="AU126" s="462">
        <v>0</v>
      </c>
      <c r="AV126" s="462">
        <v>-507.27105033574099</v>
      </c>
      <c r="AW126" s="462">
        <v>6677.5928925355702</v>
      </c>
      <c r="AX126" s="462">
        <v>6170.3218421998299</v>
      </c>
      <c r="AY126" s="462">
        <f t="shared" si="18"/>
        <v>6677.5928925355702</v>
      </c>
      <c r="AZ126" s="462">
        <f t="shared" si="19"/>
        <v>0</v>
      </c>
      <c r="BA126" s="462">
        <f t="shared" si="20"/>
        <v>-1022.29649765369</v>
      </c>
    </row>
    <row r="127" spans="1:53" s="448" customFormat="1">
      <c r="A127" s="461">
        <v>0.76041666666666696</v>
      </c>
      <c r="B127" s="462">
        <v>2971.6381459060699</v>
      </c>
      <c r="C127" s="462">
        <v>4001.4246485144399</v>
      </c>
      <c r="D127" s="462">
        <v>24.1433390339349</v>
      </c>
      <c r="E127" s="462">
        <v>443.40882764389801</v>
      </c>
      <c r="F127" s="462">
        <v>352.263883773391</v>
      </c>
      <c r="G127" s="462">
        <v>258.37579694965098</v>
      </c>
      <c r="H127" s="462">
        <v>39.187396773020403</v>
      </c>
      <c r="I127" s="462">
        <v>20.6405332793063</v>
      </c>
      <c r="J127" s="462">
        <v>-1641.18346079761</v>
      </c>
      <c r="K127" s="462">
        <v>0</v>
      </c>
      <c r="L127" s="462">
        <v>-581.20804262725505</v>
      </c>
      <c r="M127" s="462">
        <v>6469.8991110760999</v>
      </c>
      <c r="N127" s="462">
        <v>5888.6910684488503</v>
      </c>
      <c r="O127" s="462">
        <f t="shared" si="12"/>
        <v>6469.8991110760999</v>
      </c>
      <c r="P127" s="462">
        <f t="shared" si="13"/>
        <v>0</v>
      </c>
      <c r="Q127" s="462">
        <f t="shared" si="14"/>
        <v>-1641.18346079761</v>
      </c>
      <c r="S127" s="461">
        <v>0.76041666666666696</v>
      </c>
      <c r="T127" s="462">
        <v>3663.79908937044</v>
      </c>
      <c r="U127" s="462">
        <v>3621.8088005282798</v>
      </c>
      <c r="V127" s="462">
        <v>43.245536644369103</v>
      </c>
      <c r="W127" s="462">
        <v>448.27817405485899</v>
      </c>
      <c r="X127" s="462">
        <v>324.90720411650199</v>
      </c>
      <c r="Y127" s="462">
        <v>658.32413385500695</v>
      </c>
      <c r="Z127" s="462">
        <v>0</v>
      </c>
      <c r="AA127" s="462">
        <v>242.09312799146801</v>
      </c>
      <c r="AB127" s="462">
        <v>-1367.1374848697301</v>
      </c>
      <c r="AC127" s="462">
        <v>0</v>
      </c>
      <c r="AD127" s="462">
        <v>-567.05880665730399</v>
      </c>
      <c r="AE127" s="462">
        <v>7635.3185816912001</v>
      </c>
      <c r="AF127" s="462">
        <v>7068.2597750339</v>
      </c>
      <c r="AG127" s="462">
        <f t="shared" si="15"/>
        <v>7635.3185816912001</v>
      </c>
      <c r="AH127" s="462">
        <f t="shared" si="16"/>
        <v>0</v>
      </c>
      <c r="AI127" s="462">
        <f t="shared" si="17"/>
        <v>-1367.1374848697301</v>
      </c>
      <c r="AK127" s="461">
        <v>0.76041666666666696</v>
      </c>
      <c r="AL127" s="462">
        <v>3554.62794592196</v>
      </c>
      <c r="AM127" s="462">
        <v>2850.6927980432301</v>
      </c>
      <c r="AN127" s="462">
        <v>68.236854499584993</v>
      </c>
      <c r="AO127" s="462">
        <v>460.31468906417501</v>
      </c>
      <c r="AP127" s="462">
        <v>321.705777168189</v>
      </c>
      <c r="AQ127" s="462">
        <v>276.77785000599403</v>
      </c>
      <c r="AR127" s="462">
        <v>0</v>
      </c>
      <c r="AS127" s="462">
        <v>204.26794690146701</v>
      </c>
      <c r="AT127" s="462">
        <v>-1049.2910505294799</v>
      </c>
      <c r="AU127" s="462">
        <v>0</v>
      </c>
      <c r="AV127" s="462">
        <v>-509.41477243646301</v>
      </c>
      <c r="AW127" s="462">
        <v>6687.3328110751199</v>
      </c>
      <c r="AX127" s="462">
        <v>6177.9180386386497</v>
      </c>
      <c r="AY127" s="462">
        <f t="shared" si="18"/>
        <v>6687.3328110751199</v>
      </c>
      <c r="AZ127" s="462">
        <f t="shared" si="19"/>
        <v>0</v>
      </c>
      <c r="BA127" s="462">
        <f t="shared" si="20"/>
        <v>-1049.2910505294799</v>
      </c>
    </row>
    <row r="128" spans="1:53" s="448" customFormat="1">
      <c r="A128" s="461">
        <v>0.77083333333333304</v>
      </c>
      <c r="B128" s="462">
        <v>2971.3178053890401</v>
      </c>
      <c r="C128" s="462">
        <v>4036.2559781085001</v>
      </c>
      <c r="D128" s="462">
        <v>24.223660700267502</v>
      </c>
      <c r="E128" s="462">
        <v>443.11244142619</v>
      </c>
      <c r="F128" s="462">
        <v>351.88274745672402</v>
      </c>
      <c r="G128" s="462">
        <v>242.09715005964</v>
      </c>
      <c r="H128" s="462">
        <v>24.750870321909598</v>
      </c>
      <c r="I128" s="462">
        <v>21.405609299176401</v>
      </c>
      <c r="J128" s="462">
        <v>-1559.2335424770999</v>
      </c>
      <c r="K128" s="462">
        <v>0</v>
      </c>
      <c r="L128" s="462">
        <v>-584.10784737563097</v>
      </c>
      <c r="M128" s="462">
        <v>6555.8127202843398</v>
      </c>
      <c r="N128" s="462">
        <v>5971.7048729087101</v>
      </c>
      <c r="O128" s="462">
        <f t="shared" si="12"/>
        <v>6555.8127202843398</v>
      </c>
      <c r="P128" s="462">
        <f t="shared" si="13"/>
        <v>0</v>
      </c>
      <c r="Q128" s="462">
        <f t="shared" si="14"/>
        <v>-1559.2335424770999</v>
      </c>
      <c r="S128" s="461">
        <v>0.77083333333333304</v>
      </c>
      <c r="T128" s="462">
        <v>3664.4527586690901</v>
      </c>
      <c r="U128" s="462">
        <v>3616.2519705477198</v>
      </c>
      <c r="V128" s="462">
        <v>43.151742714236804</v>
      </c>
      <c r="W128" s="462">
        <v>450.94769778749202</v>
      </c>
      <c r="X128" s="462">
        <v>325.73318711661801</v>
      </c>
      <c r="Y128" s="462">
        <v>670.52590846459805</v>
      </c>
      <c r="Z128" s="462">
        <v>0</v>
      </c>
      <c r="AA128" s="462">
        <v>238.030071807788</v>
      </c>
      <c r="AB128" s="462">
        <v>-1383.1026530520901</v>
      </c>
      <c r="AC128" s="462">
        <v>0</v>
      </c>
      <c r="AD128" s="462">
        <v>-566.83539599856294</v>
      </c>
      <c r="AE128" s="462">
        <v>7625.9906840554504</v>
      </c>
      <c r="AF128" s="462">
        <v>7059.1552880568897</v>
      </c>
      <c r="AG128" s="462">
        <f t="shared" si="15"/>
        <v>7625.9906840554504</v>
      </c>
      <c r="AH128" s="462">
        <f t="shared" si="16"/>
        <v>0</v>
      </c>
      <c r="AI128" s="462">
        <f t="shared" si="17"/>
        <v>-1383.1026530520901</v>
      </c>
      <c r="AK128" s="461">
        <v>0.77083333333333304</v>
      </c>
      <c r="AL128" s="462">
        <v>3555.4082159075601</v>
      </c>
      <c r="AM128" s="462">
        <v>2859.1849667196798</v>
      </c>
      <c r="AN128" s="462">
        <v>68.149843614031198</v>
      </c>
      <c r="AO128" s="462">
        <v>459.988766385014</v>
      </c>
      <c r="AP128" s="462">
        <v>321.74274146113498</v>
      </c>
      <c r="AQ128" s="462">
        <v>277.04060339391998</v>
      </c>
      <c r="AR128" s="462">
        <v>0</v>
      </c>
      <c r="AS128" s="462">
        <v>196.25767922179901</v>
      </c>
      <c r="AT128" s="462">
        <v>-1093.56243147599</v>
      </c>
      <c r="AU128" s="462">
        <v>0</v>
      </c>
      <c r="AV128" s="462">
        <v>-510.17384540451002</v>
      </c>
      <c r="AW128" s="462">
        <v>6644.2103852271503</v>
      </c>
      <c r="AX128" s="462">
        <v>6134.0365398226404</v>
      </c>
      <c r="AY128" s="462">
        <f t="shared" si="18"/>
        <v>6644.2103852271503</v>
      </c>
      <c r="AZ128" s="462">
        <f t="shared" si="19"/>
        <v>0</v>
      </c>
      <c r="BA128" s="462">
        <f t="shared" si="20"/>
        <v>-1093.56243147599</v>
      </c>
    </row>
    <row r="129" spans="1:53" s="448" customFormat="1">
      <c r="A129" s="461">
        <v>0.78125</v>
      </c>
      <c r="B129" s="462">
        <v>2971.18436139906</v>
      </c>
      <c r="C129" s="462">
        <v>4175.6412981988697</v>
      </c>
      <c r="D129" s="462">
        <v>24.230354321407599</v>
      </c>
      <c r="E129" s="462">
        <v>448.24835848240002</v>
      </c>
      <c r="F129" s="462">
        <v>355.05263194753002</v>
      </c>
      <c r="G129" s="462">
        <v>242.40590735697501</v>
      </c>
      <c r="H129" s="462">
        <v>23.010455560048399</v>
      </c>
      <c r="I129" s="462">
        <v>23.8551495416806</v>
      </c>
      <c r="J129" s="462">
        <v>-1565.5227097229999</v>
      </c>
      <c r="K129" s="462">
        <v>0</v>
      </c>
      <c r="L129" s="462">
        <v>-597.70667047080701</v>
      </c>
      <c r="M129" s="462">
        <v>6698.1058070849804</v>
      </c>
      <c r="N129" s="462">
        <v>6100.3991366141699</v>
      </c>
      <c r="O129" s="462">
        <f t="shared" si="12"/>
        <v>6698.1058070849804</v>
      </c>
      <c r="P129" s="462">
        <f t="shared" si="13"/>
        <v>0</v>
      </c>
      <c r="Q129" s="462">
        <f t="shared" si="14"/>
        <v>-1565.5227097229999</v>
      </c>
      <c r="S129" s="461">
        <v>0.78125</v>
      </c>
      <c r="T129" s="462">
        <v>3665.3198341150501</v>
      </c>
      <c r="U129" s="462">
        <v>3603.63402462464</v>
      </c>
      <c r="V129" s="462">
        <v>43.232137511493001</v>
      </c>
      <c r="W129" s="462">
        <v>451.78227844737</v>
      </c>
      <c r="X129" s="462">
        <v>327.90854986660798</v>
      </c>
      <c r="Y129" s="462">
        <v>653.50781790916596</v>
      </c>
      <c r="Z129" s="462">
        <v>0</v>
      </c>
      <c r="AA129" s="462">
        <v>244.46375262548599</v>
      </c>
      <c r="AB129" s="462">
        <v>-1450.47095306039</v>
      </c>
      <c r="AC129" s="462">
        <v>0</v>
      </c>
      <c r="AD129" s="462">
        <v>-565.62984574823702</v>
      </c>
      <c r="AE129" s="462">
        <v>7539.3774420394202</v>
      </c>
      <c r="AF129" s="462">
        <v>6973.7475962911903</v>
      </c>
      <c r="AG129" s="462">
        <f t="shared" si="15"/>
        <v>7539.3774420394202</v>
      </c>
      <c r="AH129" s="462">
        <f t="shared" si="16"/>
        <v>0</v>
      </c>
      <c r="AI129" s="462">
        <f t="shared" si="17"/>
        <v>-1450.47095306039</v>
      </c>
      <c r="AK129" s="461">
        <v>0.78125</v>
      </c>
      <c r="AL129" s="462">
        <v>3556.32861242424</v>
      </c>
      <c r="AM129" s="462">
        <v>2834.4163295501899</v>
      </c>
      <c r="AN129" s="462">
        <v>68.169923324123502</v>
      </c>
      <c r="AO129" s="462">
        <v>458.09851916148801</v>
      </c>
      <c r="AP129" s="462">
        <v>321.991636426556</v>
      </c>
      <c r="AQ129" s="462">
        <v>283.14961765853798</v>
      </c>
      <c r="AR129" s="462">
        <v>0</v>
      </c>
      <c r="AS129" s="462">
        <v>199.09603929716801</v>
      </c>
      <c r="AT129" s="462">
        <v>-1152.1555432407699</v>
      </c>
      <c r="AU129" s="462">
        <v>0</v>
      </c>
      <c r="AV129" s="462">
        <v>-507.82744105465099</v>
      </c>
      <c r="AW129" s="462">
        <v>6569.0951346015299</v>
      </c>
      <c r="AX129" s="462">
        <v>6061.2676935468799</v>
      </c>
      <c r="AY129" s="462">
        <f t="shared" si="18"/>
        <v>6569.0951346015299</v>
      </c>
      <c r="AZ129" s="462">
        <f t="shared" si="19"/>
        <v>0</v>
      </c>
      <c r="BA129" s="462">
        <f t="shared" si="20"/>
        <v>-1152.1555432407699</v>
      </c>
    </row>
    <row r="130" spans="1:53" s="448" customFormat="1">
      <c r="A130" s="461">
        <v>0.79166666666666696</v>
      </c>
      <c r="B130" s="462">
        <v>2972.22532552844</v>
      </c>
      <c r="C130" s="462">
        <v>4308.5750551356996</v>
      </c>
      <c r="D130" s="462">
        <v>24.1968869817137</v>
      </c>
      <c r="E130" s="462">
        <v>455.16278503865999</v>
      </c>
      <c r="F130" s="462">
        <v>386.51004143351503</v>
      </c>
      <c r="G130" s="462">
        <v>347.33022467055201</v>
      </c>
      <c r="H130" s="462">
        <v>22.5432667312622</v>
      </c>
      <c r="I130" s="462">
        <v>29.8959268528744</v>
      </c>
      <c r="J130" s="462">
        <v>-1694.16548951086</v>
      </c>
      <c r="K130" s="462">
        <v>0</v>
      </c>
      <c r="L130" s="462">
        <v>-612.55590385905805</v>
      </c>
      <c r="M130" s="462">
        <v>6852.2740228618604</v>
      </c>
      <c r="N130" s="462">
        <v>6239.7181190028004</v>
      </c>
      <c r="O130" s="462">
        <f t="shared" si="12"/>
        <v>6852.2740228618604</v>
      </c>
      <c r="P130" s="462">
        <f t="shared" si="13"/>
        <v>0</v>
      </c>
      <c r="Q130" s="462">
        <f t="shared" si="14"/>
        <v>-1694.16548951086</v>
      </c>
      <c r="S130" s="461">
        <v>0.79166666666666696</v>
      </c>
      <c r="T130" s="462">
        <v>3666.5938224041101</v>
      </c>
      <c r="U130" s="462">
        <v>3516.72818420879</v>
      </c>
      <c r="V130" s="462">
        <v>43.2254380728386</v>
      </c>
      <c r="W130" s="462">
        <v>453.709204186308</v>
      </c>
      <c r="X130" s="462">
        <v>340.77952599651502</v>
      </c>
      <c r="Y130" s="462">
        <v>667.60851589763399</v>
      </c>
      <c r="Z130" s="462">
        <v>0</v>
      </c>
      <c r="AA130" s="462">
        <v>241.44436207054801</v>
      </c>
      <c r="AB130" s="462">
        <v>-1397.1084017436001</v>
      </c>
      <c r="AC130" s="462">
        <v>0</v>
      </c>
      <c r="AD130" s="462">
        <v>-558.00512954607302</v>
      </c>
      <c r="AE130" s="462">
        <v>7532.9806510931303</v>
      </c>
      <c r="AF130" s="462">
        <v>6974.9755215470605</v>
      </c>
      <c r="AG130" s="462">
        <f t="shared" si="15"/>
        <v>7532.9806510931303</v>
      </c>
      <c r="AH130" s="462">
        <f t="shared" si="16"/>
        <v>0</v>
      </c>
      <c r="AI130" s="462">
        <f t="shared" si="17"/>
        <v>-1397.1084017436001</v>
      </c>
      <c r="AK130" s="461">
        <v>0.79166666666666696</v>
      </c>
      <c r="AL130" s="462">
        <v>3555.5615963308401</v>
      </c>
      <c r="AM130" s="462">
        <v>2899.1704858349099</v>
      </c>
      <c r="AN130" s="462">
        <v>68.270320342639906</v>
      </c>
      <c r="AO130" s="462">
        <v>462.16018234604297</v>
      </c>
      <c r="AP130" s="462">
        <v>320.72808695625298</v>
      </c>
      <c r="AQ130" s="462">
        <v>293.883093154363</v>
      </c>
      <c r="AR130" s="462">
        <v>0</v>
      </c>
      <c r="AS130" s="462">
        <v>196.14979693275799</v>
      </c>
      <c r="AT130" s="462">
        <v>-1208.1333410679799</v>
      </c>
      <c r="AU130" s="462">
        <v>0</v>
      </c>
      <c r="AV130" s="462">
        <v>-514.40976044860304</v>
      </c>
      <c r="AW130" s="462">
        <v>6587.7902208298401</v>
      </c>
      <c r="AX130" s="462">
        <v>6073.3804603812296</v>
      </c>
      <c r="AY130" s="462">
        <f t="shared" si="18"/>
        <v>6587.7902208298401</v>
      </c>
      <c r="AZ130" s="462">
        <f t="shared" si="19"/>
        <v>0</v>
      </c>
      <c r="BA130" s="462">
        <f t="shared" si="20"/>
        <v>-1208.1333410679799</v>
      </c>
    </row>
    <row r="131" spans="1:53" s="448" customFormat="1">
      <c r="A131" s="461">
        <v>0.80208333333333304</v>
      </c>
      <c r="B131" s="462">
        <v>2973.4064620531099</v>
      </c>
      <c r="C131" s="462">
        <v>4323.8797186398797</v>
      </c>
      <c r="D131" s="462">
        <v>24.1768065012966</v>
      </c>
      <c r="E131" s="462">
        <v>455.41640813540801</v>
      </c>
      <c r="F131" s="462">
        <v>391.355598158318</v>
      </c>
      <c r="G131" s="462">
        <v>380.45246167765401</v>
      </c>
      <c r="H131" s="462">
        <v>11.715312781015999</v>
      </c>
      <c r="I131" s="462">
        <v>30.209905542242598</v>
      </c>
      <c r="J131" s="462">
        <v>-1687.9102303770001</v>
      </c>
      <c r="K131" s="462">
        <v>0</v>
      </c>
      <c r="L131" s="462">
        <v>-614.45774977639996</v>
      </c>
      <c r="M131" s="462">
        <v>6902.7024431119198</v>
      </c>
      <c r="N131" s="462">
        <v>6288.2446933355204</v>
      </c>
      <c r="O131" s="462">
        <f t="shared" si="12"/>
        <v>6902.7024431119198</v>
      </c>
      <c r="P131" s="462">
        <f t="shared" si="13"/>
        <v>0</v>
      </c>
      <c r="Q131" s="462">
        <f t="shared" si="14"/>
        <v>-1687.9102303770001</v>
      </c>
      <c r="S131" s="461">
        <v>0.80208333333333304</v>
      </c>
      <c r="T131" s="462">
        <v>3665.88012906433</v>
      </c>
      <c r="U131" s="462">
        <v>3497.30375288508</v>
      </c>
      <c r="V131" s="462">
        <v>43.171841541334402</v>
      </c>
      <c r="W131" s="462">
        <v>455.87276911412499</v>
      </c>
      <c r="X131" s="462">
        <v>342.78596671798402</v>
      </c>
      <c r="Y131" s="462">
        <v>718.76135996523703</v>
      </c>
      <c r="Z131" s="462">
        <v>0</v>
      </c>
      <c r="AA131" s="462">
        <v>246.76178453798701</v>
      </c>
      <c r="AB131" s="462">
        <v>-1447.4508021700301</v>
      </c>
      <c r="AC131" s="462">
        <v>0</v>
      </c>
      <c r="AD131" s="462">
        <v>-557.02762419503802</v>
      </c>
      <c r="AE131" s="462">
        <v>7523.0868016560398</v>
      </c>
      <c r="AF131" s="462">
        <v>6966.0591774610002</v>
      </c>
      <c r="AG131" s="462">
        <f t="shared" si="15"/>
        <v>7523.0868016560398</v>
      </c>
      <c r="AH131" s="462">
        <f t="shared" si="16"/>
        <v>0</v>
      </c>
      <c r="AI131" s="462">
        <f t="shared" si="17"/>
        <v>-1447.4508021700301</v>
      </c>
      <c r="AK131" s="461">
        <v>0.80208333333333304</v>
      </c>
      <c r="AL131" s="462">
        <v>3555.1681641474202</v>
      </c>
      <c r="AM131" s="462">
        <v>2903.8477961149601</v>
      </c>
      <c r="AN131" s="462">
        <v>68.370717361156395</v>
      </c>
      <c r="AO131" s="462">
        <v>464.91915471725298</v>
      </c>
      <c r="AP131" s="462">
        <v>320.72031940140999</v>
      </c>
      <c r="AQ131" s="462">
        <v>291.54458960554598</v>
      </c>
      <c r="AR131" s="462">
        <v>0</v>
      </c>
      <c r="AS131" s="462">
        <v>202.31422674181701</v>
      </c>
      <c r="AT131" s="462">
        <v>-1231.0631612725799</v>
      </c>
      <c r="AU131" s="462">
        <v>0</v>
      </c>
      <c r="AV131" s="462">
        <v>-515.03729510148605</v>
      </c>
      <c r="AW131" s="462">
        <v>6575.8218068169799</v>
      </c>
      <c r="AX131" s="462">
        <v>6060.7845117155002</v>
      </c>
      <c r="AY131" s="462">
        <f t="shared" si="18"/>
        <v>6575.8218068169799</v>
      </c>
      <c r="AZ131" s="462">
        <f t="shared" si="19"/>
        <v>0</v>
      </c>
      <c r="BA131" s="462">
        <f t="shared" si="20"/>
        <v>-1231.0631612725799</v>
      </c>
    </row>
    <row r="132" spans="1:53" s="448" customFormat="1">
      <c r="A132" s="461">
        <v>0.8125</v>
      </c>
      <c r="B132" s="462">
        <v>2975.06806862447</v>
      </c>
      <c r="C132" s="462">
        <v>4324.9055733482501</v>
      </c>
      <c r="D132" s="462">
        <v>24.1968869817137</v>
      </c>
      <c r="E132" s="462">
        <v>444.24017232359</v>
      </c>
      <c r="F132" s="462">
        <v>391.07945318108398</v>
      </c>
      <c r="G132" s="462">
        <v>372.88466666354702</v>
      </c>
      <c r="H132" s="462">
        <v>0</v>
      </c>
      <c r="I132" s="462">
        <v>35.462922869250697</v>
      </c>
      <c r="J132" s="462">
        <v>-1704.52501339065</v>
      </c>
      <c r="K132" s="462">
        <v>0</v>
      </c>
      <c r="L132" s="462">
        <v>-613.81014579615896</v>
      </c>
      <c r="M132" s="462">
        <v>6863.3127306012602</v>
      </c>
      <c r="N132" s="462">
        <v>6249.5025848051</v>
      </c>
      <c r="O132" s="462">
        <f t="shared" si="12"/>
        <v>6863.3127306012602</v>
      </c>
      <c r="P132" s="462">
        <f t="shared" si="13"/>
        <v>0</v>
      </c>
      <c r="Q132" s="462">
        <f t="shared" si="14"/>
        <v>-1704.52501339065</v>
      </c>
      <c r="S132" s="461">
        <v>0.8125</v>
      </c>
      <c r="T132" s="462">
        <v>3665.5866528654201</v>
      </c>
      <c r="U132" s="462">
        <v>3459.0415184438002</v>
      </c>
      <c r="V132" s="462">
        <v>43.185240674210498</v>
      </c>
      <c r="W132" s="462">
        <v>456.44429760191201</v>
      </c>
      <c r="X132" s="462">
        <v>342.89825974882802</v>
      </c>
      <c r="Y132" s="462">
        <v>683.14164384701701</v>
      </c>
      <c r="Z132" s="462">
        <v>0</v>
      </c>
      <c r="AA132" s="462">
        <v>251.78667334844201</v>
      </c>
      <c r="AB132" s="462">
        <v>-1431.6156443540899</v>
      </c>
      <c r="AC132" s="462">
        <v>0</v>
      </c>
      <c r="AD132" s="462">
        <v>-553.09692520326598</v>
      </c>
      <c r="AE132" s="462">
        <v>7470.4686421755396</v>
      </c>
      <c r="AF132" s="462">
        <v>6917.3717169722704</v>
      </c>
      <c r="AG132" s="462">
        <f t="shared" si="15"/>
        <v>7470.4686421755396</v>
      </c>
      <c r="AH132" s="462">
        <f t="shared" si="16"/>
        <v>0</v>
      </c>
      <c r="AI132" s="462">
        <f t="shared" si="17"/>
        <v>-1431.6156443540899</v>
      </c>
      <c r="AK132" s="461">
        <v>0.8125</v>
      </c>
      <c r="AL132" s="462">
        <v>3581.0249772884999</v>
      </c>
      <c r="AM132" s="462">
        <v>2952.90255678012</v>
      </c>
      <c r="AN132" s="462">
        <v>68.297091587268795</v>
      </c>
      <c r="AO132" s="462">
        <v>467.09863096749001</v>
      </c>
      <c r="AP132" s="462">
        <v>320.72631718949702</v>
      </c>
      <c r="AQ132" s="462">
        <v>267.66031025148902</v>
      </c>
      <c r="AR132" s="462">
        <v>0</v>
      </c>
      <c r="AS132" s="462">
        <v>208.55436762711699</v>
      </c>
      <c r="AT132" s="462">
        <v>-1280.4082181476001</v>
      </c>
      <c r="AU132" s="462">
        <v>0</v>
      </c>
      <c r="AV132" s="462">
        <v>-521.12364808178495</v>
      </c>
      <c r="AW132" s="462">
        <v>6585.8560335438797</v>
      </c>
      <c r="AX132" s="462">
        <v>6064.7323854621</v>
      </c>
      <c r="AY132" s="462">
        <f t="shared" si="18"/>
        <v>6585.8560335438797</v>
      </c>
      <c r="AZ132" s="462">
        <f t="shared" si="19"/>
        <v>0</v>
      </c>
      <c r="BA132" s="462">
        <f t="shared" si="20"/>
        <v>-1280.4082181476001</v>
      </c>
    </row>
    <row r="133" spans="1:53" s="448" customFormat="1">
      <c r="A133" s="461">
        <v>0.82291666666666696</v>
      </c>
      <c r="B133" s="462">
        <v>2976.4960708285698</v>
      </c>
      <c r="C133" s="462">
        <v>4305.2660022107002</v>
      </c>
      <c r="D133" s="462">
        <v>24.129952046990301</v>
      </c>
      <c r="E133" s="462">
        <v>445.28988032899099</v>
      </c>
      <c r="F133" s="462">
        <v>386.21017510146999</v>
      </c>
      <c r="G133" s="462">
        <v>364.390602764606</v>
      </c>
      <c r="H133" s="462">
        <v>0</v>
      </c>
      <c r="I133" s="462">
        <v>39.062173065774402</v>
      </c>
      <c r="J133" s="462">
        <v>-1738.2519996685301</v>
      </c>
      <c r="K133" s="462">
        <v>0</v>
      </c>
      <c r="L133" s="462">
        <v>-611.97110549757099</v>
      </c>
      <c r="M133" s="462">
        <v>6802.5928566785797</v>
      </c>
      <c r="N133" s="462">
        <v>6190.621751181</v>
      </c>
      <c r="O133" s="462">
        <f t="shared" si="12"/>
        <v>6802.5928566785797</v>
      </c>
      <c r="P133" s="462">
        <f t="shared" si="13"/>
        <v>0</v>
      </c>
      <c r="Q133" s="462">
        <f t="shared" si="14"/>
        <v>-1738.2519996685301</v>
      </c>
      <c r="S133" s="461">
        <v>0.82291666666666696</v>
      </c>
      <c r="T133" s="462">
        <v>3664.5061061348401</v>
      </c>
      <c r="U133" s="462">
        <v>3452.0522562932101</v>
      </c>
      <c r="V133" s="462">
        <v>43.185240929777699</v>
      </c>
      <c r="W133" s="462">
        <v>454.71146410583702</v>
      </c>
      <c r="X133" s="462">
        <v>342.49674356234698</v>
      </c>
      <c r="Y133" s="462">
        <v>630.51040626052702</v>
      </c>
      <c r="Z133" s="462">
        <v>0</v>
      </c>
      <c r="AA133" s="462">
        <v>242.36587913622799</v>
      </c>
      <c r="AB133" s="462">
        <v>-1396.8337875990801</v>
      </c>
      <c r="AC133" s="462">
        <v>0</v>
      </c>
      <c r="AD133" s="462">
        <v>-551.50173231979204</v>
      </c>
      <c r="AE133" s="462">
        <v>7432.9943088236796</v>
      </c>
      <c r="AF133" s="462">
        <v>6881.4925765038797</v>
      </c>
      <c r="AG133" s="462">
        <f t="shared" si="15"/>
        <v>7432.9943088236796</v>
      </c>
      <c r="AH133" s="462">
        <f t="shared" si="16"/>
        <v>0</v>
      </c>
      <c r="AI133" s="462">
        <f t="shared" si="17"/>
        <v>-1396.8337875990801</v>
      </c>
      <c r="AK133" s="461">
        <v>0.82291666666666696</v>
      </c>
      <c r="AL133" s="462">
        <v>3596.0308419086</v>
      </c>
      <c r="AM133" s="462">
        <v>2961.9263837386502</v>
      </c>
      <c r="AN133" s="462">
        <v>68.223468366622399</v>
      </c>
      <c r="AO133" s="462">
        <v>467.16665237910098</v>
      </c>
      <c r="AP133" s="462">
        <v>321.10567176921001</v>
      </c>
      <c r="AQ133" s="462">
        <v>217.79628365235399</v>
      </c>
      <c r="AR133" s="462">
        <v>0</v>
      </c>
      <c r="AS133" s="462">
        <v>211.035331986877</v>
      </c>
      <c r="AT133" s="462">
        <v>-1256.0496214606401</v>
      </c>
      <c r="AU133" s="462">
        <v>0</v>
      </c>
      <c r="AV133" s="462">
        <v>-522.20912918568195</v>
      </c>
      <c r="AW133" s="462">
        <v>6587.2350123407696</v>
      </c>
      <c r="AX133" s="462">
        <v>6065.02588315509</v>
      </c>
      <c r="AY133" s="462">
        <f t="shared" si="18"/>
        <v>6587.2350123407696</v>
      </c>
      <c r="AZ133" s="462">
        <f t="shared" si="19"/>
        <v>0</v>
      </c>
      <c r="BA133" s="462">
        <f t="shared" si="20"/>
        <v>-1256.0496214606401</v>
      </c>
    </row>
    <row r="134" spans="1:53" s="448" customFormat="1">
      <c r="A134" s="461">
        <v>0.83333333333333304</v>
      </c>
      <c r="B134" s="462">
        <v>2979.4588825616602</v>
      </c>
      <c r="C134" s="462">
        <v>4339.3307882848003</v>
      </c>
      <c r="D134" s="462">
        <v>24.1968869817137</v>
      </c>
      <c r="E134" s="462">
        <v>454.12163485187801</v>
      </c>
      <c r="F134" s="462">
        <v>316.96647296017602</v>
      </c>
      <c r="G134" s="462">
        <v>334.35592269260701</v>
      </c>
      <c r="H134" s="462">
        <v>0</v>
      </c>
      <c r="I134" s="462">
        <v>41.318454789504699</v>
      </c>
      <c r="J134" s="462">
        <v>-1692.43865434293</v>
      </c>
      <c r="K134" s="462">
        <v>0</v>
      </c>
      <c r="L134" s="462">
        <v>-614.97405005567805</v>
      </c>
      <c r="M134" s="462">
        <v>6797.3103887794005</v>
      </c>
      <c r="N134" s="462">
        <v>6182.3363387237296</v>
      </c>
      <c r="O134" s="462">
        <f t="shared" si="12"/>
        <v>6797.3103887794005</v>
      </c>
      <c r="P134" s="462">
        <f t="shared" si="13"/>
        <v>0</v>
      </c>
      <c r="Q134" s="462">
        <f t="shared" si="14"/>
        <v>-1692.43865434293</v>
      </c>
      <c r="S134" s="461">
        <v>0.83333333333333304</v>
      </c>
      <c r="T134" s="462">
        <v>3663.00534226338</v>
      </c>
      <c r="U134" s="462">
        <v>3400.23682802348</v>
      </c>
      <c r="V134" s="462">
        <v>43.212038939962603</v>
      </c>
      <c r="W134" s="462">
        <v>454.82018917445703</v>
      </c>
      <c r="X134" s="462">
        <v>345.19742855449601</v>
      </c>
      <c r="Y134" s="462">
        <v>593.33342747316601</v>
      </c>
      <c r="Z134" s="462">
        <v>0</v>
      </c>
      <c r="AA134" s="462">
        <v>252.29910403194501</v>
      </c>
      <c r="AB134" s="462">
        <v>-1346.02731668145</v>
      </c>
      <c r="AC134" s="462">
        <v>0</v>
      </c>
      <c r="AD134" s="462">
        <v>-546.28695616341804</v>
      </c>
      <c r="AE134" s="462">
        <v>7406.0770417794402</v>
      </c>
      <c r="AF134" s="462">
        <v>6859.7900856160204</v>
      </c>
      <c r="AG134" s="462">
        <f t="shared" si="15"/>
        <v>7406.0770417794402</v>
      </c>
      <c r="AH134" s="462">
        <f t="shared" si="16"/>
        <v>0</v>
      </c>
      <c r="AI134" s="462">
        <f t="shared" si="17"/>
        <v>-1346.02731668145</v>
      </c>
      <c r="AK134" s="461">
        <v>0.83333333333333304</v>
      </c>
      <c r="AL134" s="462">
        <v>3598.53846528754</v>
      </c>
      <c r="AM134" s="462">
        <v>2976.68985595802</v>
      </c>
      <c r="AN134" s="462">
        <v>68.270318810695201</v>
      </c>
      <c r="AO134" s="462">
        <v>465.69470058094799</v>
      </c>
      <c r="AP134" s="462">
        <v>323.92017244569303</v>
      </c>
      <c r="AQ134" s="462">
        <v>111.428412127942</v>
      </c>
      <c r="AR134" s="462">
        <v>0</v>
      </c>
      <c r="AS134" s="462">
        <v>206.24709138574499</v>
      </c>
      <c r="AT134" s="462">
        <v>-1192.90006801405</v>
      </c>
      <c r="AU134" s="462">
        <v>0</v>
      </c>
      <c r="AV134" s="462">
        <v>-522.26399901013997</v>
      </c>
      <c r="AW134" s="462">
        <v>6557.8889485825302</v>
      </c>
      <c r="AX134" s="462">
        <v>6035.6249495723896</v>
      </c>
      <c r="AY134" s="462">
        <f t="shared" si="18"/>
        <v>6557.8889485825302</v>
      </c>
      <c r="AZ134" s="462">
        <f t="shared" si="19"/>
        <v>0</v>
      </c>
      <c r="BA134" s="462">
        <f t="shared" si="20"/>
        <v>-1192.90006801405</v>
      </c>
    </row>
    <row r="135" spans="1:53" s="448" customFormat="1">
      <c r="A135" s="461">
        <v>0.84375</v>
      </c>
      <c r="B135" s="462">
        <v>2981.0403836393398</v>
      </c>
      <c r="C135" s="462">
        <v>4350.9896255768199</v>
      </c>
      <c r="D135" s="462">
        <v>24.150032527407301</v>
      </c>
      <c r="E135" s="462">
        <v>458.626361489967</v>
      </c>
      <c r="F135" s="462">
        <v>309.00970882159999</v>
      </c>
      <c r="G135" s="462">
        <v>313.21602411574298</v>
      </c>
      <c r="H135" s="462">
        <v>0</v>
      </c>
      <c r="I135" s="462">
        <v>45.207000258884399</v>
      </c>
      <c r="J135" s="462">
        <v>-1755.1314514473199</v>
      </c>
      <c r="K135" s="462">
        <v>0</v>
      </c>
      <c r="L135" s="462">
        <v>-616.13481331580294</v>
      </c>
      <c r="M135" s="462">
        <v>6727.1076849824403</v>
      </c>
      <c r="N135" s="462">
        <v>6110.9728716666395</v>
      </c>
      <c r="O135" s="462">
        <f t="shared" si="12"/>
        <v>6727.1076849824403</v>
      </c>
      <c r="P135" s="462">
        <f t="shared" si="13"/>
        <v>0</v>
      </c>
      <c r="Q135" s="462">
        <f t="shared" si="14"/>
        <v>-1755.1314514473199</v>
      </c>
      <c r="S135" s="461">
        <v>0.84375</v>
      </c>
      <c r="T135" s="462">
        <v>3664.0725358432001</v>
      </c>
      <c r="U135" s="462">
        <v>3384.4659462438299</v>
      </c>
      <c r="V135" s="462">
        <v>43.171841285767201</v>
      </c>
      <c r="W135" s="462">
        <v>454.09281248411702</v>
      </c>
      <c r="X135" s="462">
        <v>342.34104931168298</v>
      </c>
      <c r="Y135" s="462">
        <v>620.89748163033005</v>
      </c>
      <c r="Z135" s="462">
        <v>0</v>
      </c>
      <c r="AA135" s="462">
        <v>253.678372888751</v>
      </c>
      <c r="AB135" s="462">
        <v>-1397.2710013752101</v>
      </c>
      <c r="AC135" s="462">
        <v>0</v>
      </c>
      <c r="AD135" s="462">
        <v>-545.19758484499698</v>
      </c>
      <c r="AE135" s="462">
        <v>7365.4490383124603</v>
      </c>
      <c r="AF135" s="462">
        <v>6820.2514534674601</v>
      </c>
      <c r="AG135" s="462">
        <f t="shared" si="15"/>
        <v>7365.4490383124603</v>
      </c>
      <c r="AH135" s="462">
        <f t="shared" si="16"/>
        <v>0</v>
      </c>
      <c r="AI135" s="462">
        <f t="shared" si="17"/>
        <v>-1397.2710013752101</v>
      </c>
      <c r="AK135" s="461">
        <v>0.84375</v>
      </c>
      <c r="AL135" s="462">
        <v>3601.55299305479</v>
      </c>
      <c r="AM135" s="462">
        <v>2962.7915349766199</v>
      </c>
      <c r="AN135" s="462">
        <v>68.236854499584993</v>
      </c>
      <c r="AO135" s="462">
        <v>467.235271697266</v>
      </c>
      <c r="AP135" s="462">
        <v>324.12247973558999</v>
      </c>
      <c r="AQ135" s="462">
        <v>151.306105031713</v>
      </c>
      <c r="AR135" s="462">
        <v>0</v>
      </c>
      <c r="AS135" s="462">
        <v>204.591026725365</v>
      </c>
      <c r="AT135" s="462">
        <v>-1229.94772357847</v>
      </c>
      <c r="AU135" s="462">
        <v>0</v>
      </c>
      <c r="AV135" s="462">
        <v>-521.67025035027302</v>
      </c>
      <c r="AW135" s="462">
        <v>6549.8885421424502</v>
      </c>
      <c r="AX135" s="462">
        <v>6028.21829179218</v>
      </c>
      <c r="AY135" s="462">
        <f t="shared" si="18"/>
        <v>6549.8885421424502</v>
      </c>
      <c r="AZ135" s="462">
        <f t="shared" si="19"/>
        <v>0</v>
      </c>
      <c r="BA135" s="462">
        <f t="shared" si="20"/>
        <v>-1229.94772357847</v>
      </c>
    </row>
    <row r="136" spans="1:53" s="448" customFormat="1">
      <c r="A136" s="461">
        <v>0.85416666666666696</v>
      </c>
      <c r="B136" s="462">
        <v>2981.7944700713101</v>
      </c>
      <c r="C136" s="462">
        <v>4369.9848269322201</v>
      </c>
      <c r="D136" s="462">
        <v>24.156726020879599</v>
      </c>
      <c r="E136" s="462">
        <v>452.32573700716802</v>
      </c>
      <c r="F136" s="462">
        <v>308.80632690543803</v>
      </c>
      <c r="G136" s="462">
        <v>303.802267013076</v>
      </c>
      <c r="H136" s="462">
        <v>0</v>
      </c>
      <c r="I136" s="462">
        <v>48.709342161471497</v>
      </c>
      <c r="J136" s="462">
        <v>-1860.37623474611</v>
      </c>
      <c r="K136" s="462">
        <v>0</v>
      </c>
      <c r="L136" s="462">
        <v>-617.52479108263606</v>
      </c>
      <c r="M136" s="462">
        <v>6629.2034613654496</v>
      </c>
      <c r="N136" s="462">
        <v>6011.6786702828103</v>
      </c>
      <c r="O136" s="462">
        <f t="shared" si="12"/>
        <v>6629.2034613654496</v>
      </c>
      <c r="P136" s="462">
        <f t="shared" si="13"/>
        <v>0</v>
      </c>
      <c r="Q136" s="462">
        <f t="shared" si="14"/>
        <v>-1860.37623474611</v>
      </c>
      <c r="S136" s="461">
        <v>0.85416666666666696</v>
      </c>
      <c r="T136" s="462">
        <v>3663.0186791298202</v>
      </c>
      <c r="U136" s="462">
        <v>3384.0992933595398</v>
      </c>
      <c r="V136" s="462">
        <v>43.218738123049803</v>
      </c>
      <c r="W136" s="462">
        <v>448.603681524004</v>
      </c>
      <c r="X136" s="462">
        <v>341.40574581507298</v>
      </c>
      <c r="Y136" s="462">
        <v>585.054356392145</v>
      </c>
      <c r="Z136" s="462">
        <v>0</v>
      </c>
      <c r="AA136" s="462">
        <v>250.21462175031101</v>
      </c>
      <c r="AB136" s="462">
        <v>-1473.6298185557901</v>
      </c>
      <c r="AC136" s="462">
        <v>0</v>
      </c>
      <c r="AD136" s="462">
        <v>-544.30512523645803</v>
      </c>
      <c r="AE136" s="462">
        <v>7241.98529753815</v>
      </c>
      <c r="AF136" s="462">
        <v>6697.6801723016897</v>
      </c>
      <c r="AG136" s="462">
        <f t="shared" si="15"/>
        <v>7241.98529753815</v>
      </c>
      <c r="AH136" s="462">
        <f t="shared" si="16"/>
        <v>0</v>
      </c>
      <c r="AI136" s="462">
        <f t="shared" si="17"/>
        <v>-1473.6298185557901</v>
      </c>
      <c r="AK136" s="461">
        <v>0.85416666666666696</v>
      </c>
      <c r="AL136" s="462">
        <v>3600.5326224617802</v>
      </c>
      <c r="AM136" s="462">
        <v>2963.5731698280401</v>
      </c>
      <c r="AN136" s="462">
        <v>68.330557430323694</v>
      </c>
      <c r="AO136" s="462">
        <v>464.34614142989801</v>
      </c>
      <c r="AP136" s="462">
        <v>323.95800838186801</v>
      </c>
      <c r="AQ136" s="462">
        <v>152.475682561626</v>
      </c>
      <c r="AR136" s="462">
        <v>0</v>
      </c>
      <c r="AS136" s="462">
        <v>207.401260016018</v>
      </c>
      <c r="AT136" s="462">
        <v>-1272.3820555925899</v>
      </c>
      <c r="AU136" s="462">
        <v>0</v>
      </c>
      <c r="AV136" s="462">
        <v>-521.58282757316499</v>
      </c>
      <c r="AW136" s="462">
        <v>6508.2353865169598</v>
      </c>
      <c r="AX136" s="462">
        <v>5986.6525589437997</v>
      </c>
      <c r="AY136" s="462">
        <f t="shared" si="18"/>
        <v>6508.2353865169598</v>
      </c>
      <c r="AZ136" s="462">
        <f t="shared" si="19"/>
        <v>0</v>
      </c>
      <c r="BA136" s="462">
        <f t="shared" si="20"/>
        <v>-1272.3820555925899</v>
      </c>
    </row>
    <row r="137" spans="1:53" s="448" customFormat="1">
      <c r="A137" s="461">
        <v>0.86458333333333304</v>
      </c>
      <c r="B137" s="462">
        <v>2983.0356246229699</v>
      </c>
      <c r="C137" s="462">
        <v>4300.8057061705804</v>
      </c>
      <c r="D137" s="462">
        <v>24.190193360573499</v>
      </c>
      <c r="E137" s="462">
        <v>446.18389317422401</v>
      </c>
      <c r="F137" s="462">
        <v>296.62001514130901</v>
      </c>
      <c r="G137" s="462">
        <v>268.89976057550598</v>
      </c>
      <c r="H137" s="462">
        <v>0</v>
      </c>
      <c r="I137" s="462">
        <v>50.497968816708998</v>
      </c>
      <c r="J137" s="462">
        <v>-1835.5597582311</v>
      </c>
      <c r="K137" s="462">
        <v>0</v>
      </c>
      <c r="L137" s="462">
        <v>-610.10137325084304</v>
      </c>
      <c r="M137" s="462">
        <v>6534.6734036307698</v>
      </c>
      <c r="N137" s="462">
        <v>5924.5720303799299</v>
      </c>
      <c r="O137" s="462">
        <f t="shared" si="12"/>
        <v>6534.6734036307698</v>
      </c>
      <c r="P137" s="462">
        <f t="shared" si="13"/>
        <v>0</v>
      </c>
      <c r="Q137" s="462">
        <f t="shared" si="14"/>
        <v>-1835.5597582311</v>
      </c>
      <c r="S137" s="461">
        <v>0.86458333333333304</v>
      </c>
      <c r="T137" s="462">
        <v>3663.29214188691</v>
      </c>
      <c r="U137" s="462">
        <v>3394.9965879175802</v>
      </c>
      <c r="V137" s="462">
        <v>43.225437817271398</v>
      </c>
      <c r="W137" s="462">
        <v>450.07446316399302</v>
      </c>
      <c r="X137" s="462">
        <v>341.41244954552502</v>
      </c>
      <c r="Y137" s="462">
        <v>500.62097274839903</v>
      </c>
      <c r="Z137" s="462">
        <v>0</v>
      </c>
      <c r="AA137" s="462">
        <v>256.04973376348102</v>
      </c>
      <c r="AB137" s="462">
        <v>-1517.5621878760301</v>
      </c>
      <c r="AC137" s="462">
        <v>0</v>
      </c>
      <c r="AD137" s="462">
        <v>-544.37421415873496</v>
      </c>
      <c r="AE137" s="462">
        <v>7132.1095989671303</v>
      </c>
      <c r="AF137" s="462">
        <v>6587.7353848083903</v>
      </c>
      <c r="AG137" s="462">
        <f t="shared" si="15"/>
        <v>7132.1095989671303</v>
      </c>
      <c r="AH137" s="462">
        <f t="shared" si="16"/>
        <v>0</v>
      </c>
      <c r="AI137" s="462">
        <f t="shared" si="17"/>
        <v>-1517.5621878760301</v>
      </c>
      <c r="AK137" s="461">
        <v>0.86458333333333304</v>
      </c>
      <c r="AL137" s="462">
        <v>3619.15325008522</v>
      </c>
      <c r="AM137" s="462">
        <v>2948.7654772770702</v>
      </c>
      <c r="AN137" s="462">
        <v>68.377409916989507</v>
      </c>
      <c r="AO137" s="462">
        <v>460.663551000756</v>
      </c>
      <c r="AP137" s="462">
        <v>323.738221886882</v>
      </c>
      <c r="AQ137" s="462">
        <v>158.71040838139601</v>
      </c>
      <c r="AR137" s="462">
        <v>0</v>
      </c>
      <c r="AS137" s="462">
        <v>210.62945356098501</v>
      </c>
      <c r="AT137" s="462">
        <v>-1389.10948548845</v>
      </c>
      <c r="AU137" s="462">
        <v>0</v>
      </c>
      <c r="AV137" s="462">
        <v>-521.09350368279001</v>
      </c>
      <c r="AW137" s="462">
        <v>6400.9282866208496</v>
      </c>
      <c r="AX137" s="462">
        <v>5879.83478293806</v>
      </c>
      <c r="AY137" s="462">
        <f t="shared" si="18"/>
        <v>6400.9282866208496</v>
      </c>
      <c r="AZ137" s="462">
        <f t="shared" si="19"/>
        <v>0</v>
      </c>
      <c r="BA137" s="462">
        <f t="shared" si="20"/>
        <v>-1389.10948548845</v>
      </c>
    </row>
    <row r="138" spans="1:53" s="448" customFormat="1">
      <c r="A138" s="461">
        <v>0.875</v>
      </c>
      <c r="B138" s="462">
        <v>2982.56186669004</v>
      </c>
      <c r="C138" s="462">
        <v>4296.08268845572</v>
      </c>
      <c r="D138" s="462">
        <v>24.163419514352</v>
      </c>
      <c r="E138" s="462">
        <v>445.73202996228503</v>
      </c>
      <c r="F138" s="462">
        <v>112.839984774451</v>
      </c>
      <c r="G138" s="462">
        <v>158.634628956184</v>
      </c>
      <c r="H138" s="462">
        <v>0</v>
      </c>
      <c r="I138" s="462">
        <v>50.618053436741199</v>
      </c>
      <c r="J138" s="462">
        <v>-1673.57513426988</v>
      </c>
      <c r="K138" s="462">
        <v>0</v>
      </c>
      <c r="L138" s="462">
        <v>-606.65320873853705</v>
      </c>
      <c r="M138" s="462">
        <v>6397.0575375198796</v>
      </c>
      <c r="N138" s="462">
        <v>5790.4043287813502</v>
      </c>
      <c r="O138" s="462">
        <f t="shared" si="12"/>
        <v>6397.0575375198796</v>
      </c>
      <c r="P138" s="462">
        <f t="shared" si="13"/>
        <v>0</v>
      </c>
      <c r="Q138" s="462">
        <f t="shared" si="14"/>
        <v>-1673.57513426988</v>
      </c>
      <c r="S138" s="461">
        <v>0.875</v>
      </c>
      <c r="T138" s="462">
        <v>3664.1525733261401</v>
      </c>
      <c r="U138" s="462">
        <v>3404.2854175401999</v>
      </c>
      <c r="V138" s="462">
        <v>43.225438328405801</v>
      </c>
      <c r="W138" s="462">
        <v>443.79672740828897</v>
      </c>
      <c r="X138" s="462">
        <v>338.06044234772497</v>
      </c>
      <c r="Y138" s="462">
        <v>292.59945820700699</v>
      </c>
      <c r="Z138" s="462">
        <v>0</v>
      </c>
      <c r="AA138" s="462">
        <v>248.10666247809601</v>
      </c>
      <c r="AB138" s="462">
        <v>-1404.0722971674099</v>
      </c>
      <c r="AC138" s="462">
        <v>0</v>
      </c>
      <c r="AD138" s="462">
        <v>-542.11882405771905</v>
      </c>
      <c r="AE138" s="462">
        <v>7030.1544224684503</v>
      </c>
      <c r="AF138" s="462">
        <v>6488.03559841073</v>
      </c>
      <c r="AG138" s="462">
        <f t="shared" si="15"/>
        <v>7030.1544224684503</v>
      </c>
      <c r="AH138" s="462">
        <f t="shared" si="16"/>
        <v>0</v>
      </c>
      <c r="AI138" s="462">
        <f t="shared" si="17"/>
        <v>-1404.0722971674099</v>
      </c>
      <c r="AK138" s="461">
        <v>0.875</v>
      </c>
      <c r="AL138" s="462">
        <v>3645.1433999870601</v>
      </c>
      <c r="AM138" s="462">
        <v>2947.7760903017002</v>
      </c>
      <c r="AN138" s="462">
        <v>68.370716339859896</v>
      </c>
      <c r="AO138" s="462">
        <v>457.94083720956701</v>
      </c>
      <c r="AP138" s="462">
        <v>321.10518409034</v>
      </c>
      <c r="AQ138" s="462">
        <v>118.275129552557</v>
      </c>
      <c r="AR138" s="462">
        <v>0</v>
      </c>
      <c r="AS138" s="462">
        <v>204.67521978029899</v>
      </c>
      <c r="AT138" s="462">
        <v>-1436.9244369816699</v>
      </c>
      <c r="AU138" s="462">
        <v>0</v>
      </c>
      <c r="AV138" s="462">
        <v>-521.66116736655101</v>
      </c>
      <c r="AW138" s="462">
        <v>6326.3621402797098</v>
      </c>
      <c r="AX138" s="462">
        <v>5804.7009729131596</v>
      </c>
      <c r="AY138" s="462">
        <f t="shared" si="18"/>
        <v>6326.3621402797098</v>
      </c>
      <c r="AZ138" s="462">
        <f t="shared" si="19"/>
        <v>0</v>
      </c>
      <c r="BA138" s="462">
        <f t="shared" si="20"/>
        <v>-1436.9244369816699</v>
      </c>
    </row>
    <row r="139" spans="1:53" s="448" customFormat="1">
      <c r="A139" s="461">
        <v>0.88541666666666696</v>
      </c>
      <c r="B139" s="462">
        <v>2982.65524978741</v>
      </c>
      <c r="C139" s="462">
        <v>4306.1895423289698</v>
      </c>
      <c r="D139" s="462">
        <v>24.2169673344629</v>
      </c>
      <c r="E139" s="462">
        <v>449.59481631540501</v>
      </c>
      <c r="F139" s="462">
        <v>101.48020995044</v>
      </c>
      <c r="G139" s="462">
        <v>8.7042771971858901</v>
      </c>
      <c r="H139" s="462">
        <v>0</v>
      </c>
      <c r="I139" s="462">
        <v>51.207112082588097</v>
      </c>
      <c r="J139" s="462">
        <v>-1597.63372380903</v>
      </c>
      <c r="K139" s="462">
        <v>0</v>
      </c>
      <c r="L139" s="462">
        <v>-605.74130377209599</v>
      </c>
      <c r="M139" s="462">
        <v>6326.4144511874301</v>
      </c>
      <c r="N139" s="462">
        <v>5720.6731474153303</v>
      </c>
      <c r="O139" s="462">
        <f t="shared" si="12"/>
        <v>6326.4144511874301</v>
      </c>
      <c r="P139" s="462">
        <f t="shared" si="13"/>
        <v>0</v>
      </c>
      <c r="Q139" s="462">
        <f t="shared" si="14"/>
        <v>-1597.63372380903</v>
      </c>
      <c r="S139" s="461">
        <v>0.88541666666666696</v>
      </c>
      <c r="T139" s="462">
        <v>3664.73289800157</v>
      </c>
      <c r="U139" s="462">
        <v>3391.4180590487099</v>
      </c>
      <c r="V139" s="462">
        <v>43.198640062653702</v>
      </c>
      <c r="W139" s="462">
        <v>440.579682772024</v>
      </c>
      <c r="X139" s="462">
        <v>337.48276357143999</v>
      </c>
      <c r="Y139" s="462">
        <v>247.64278428888599</v>
      </c>
      <c r="Z139" s="462">
        <v>0</v>
      </c>
      <c r="AA139" s="462">
        <v>258.57160735974099</v>
      </c>
      <c r="AB139" s="462">
        <v>-1439.54513987115</v>
      </c>
      <c r="AC139" s="462">
        <v>0</v>
      </c>
      <c r="AD139" s="462">
        <v>-540.32240558474803</v>
      </c>
      <c r="AE139" s="462">
        <v>6944.0812952338702</v>
      </c>
      <c r="AF139" s="462">
        <v>6403.7588896491197</v>
      </c>
      <c r="AG139" s="462">
        <f t="shared" si="15"/>
        <v>6944.0812952338702</v>
      </c>
      <c r="AH139" s="462">
        <f t="shared" si="16"/>
        <v>0</v>
      </c>
      <c r="AI139" s="462">
        <f t="shared" si="17"/>
        <v>-1439.54513987115</v>
      </c>
      <c r="AK139" s="461">
        <v>0.88541666666666696</v>
      </c>
      <c r="AL139" s="462">
        <v>3648.3980120792899</v>
      </c>
      <c r="AM139" s="462">
        <v>2951.1710109652299</v>
      </c>
      <c r="AN139" s="462">
        <v>68.2837064756026</v>
      </c>
      <c r="AO139" s="462">
        <v>459.51698249372402</v>
      </c>
      <c r="AP139" s="462">
        <v>320.91108569362899</v>
      </c>
      <c r="AQ139" s="462">
        <v>39.354810965546299</v>
      </c>
      <c r="AR139" s="462">
        <v>0</v>
      </c>
      <c r="AS139" s="462">
        <v>191.78524670694799</v>
      </c>
      <c r="AT139" s="462">
        <v>-1447.07491681431</v>
      </c>
      <c r="AU139" s="462">
        <v>0</v>
      </c>
      <c r="AV139" s="462">
        <v>-521.054363859143</v>
      </c>
      <c r="AW139" s="462">
        <v>6232.3459385656497</v>
      </c>
      <c r="AX139" s="462">
        <v>5711.2915747065099</v>
      </c>
      <c r="AY139" s="462">
        <f t="shared" si="18"/>
        <v>6232.3459385656497</v>
      </c>
      <c r="AZ139" s="462">
        <f t="shared" si="19"/>
        <v>0</v>
      </c>
      <c r="BA139" s="462">
        <f t="shared" si="20"/>
        <v>-1447.07491681431</v>
      </c>
    </row>
    <row r="140" spans="1:53" s="448" customFormat="1">
      <c r="A140" s="461">
        <v>0.89583333333333304</v>
      </c>
      <c r="B140" s="462">
        <v>2982.4283901169802</v>
      </c>
      <c r="C140" s="462">
        <v>4283.8713523771303</v>
      </c>
      <c r="D140" s="462">
        <v>24.230354449075399</v>
      </c>
      <c r="E140" s="462">
        <v>445.61101799174901</v>
      </c>
      <c r="F140" s="462">
        <v>101.512733411422</v>
      </c>
      <c r="G140" s="462">
        <v>0</v>
      </c>
      <c r="H140" s="462">
        <v>0</v>
      </c>
      <c r="I140" s="462">
        <v>51.732746327240399</v>
      </c>
      <c r="J140" s="462">
        <v>-1612.19617456695</v>
      </c>
      <c r="K140" s="462">
        <v>0</v>
      </c>
      <c r="L140" s="462">
        <v>-603.25821785442895</v>
      </c>
      <c r="M140" s="462">
        <v>6277.19042010665</v>
      </c>
      <c r="N140" s="462">
        <v>5673.9322022522201</v>
      </c>
      <c r="O140" s="462">
        <f t="shared" si="12"/>
        <v>6277.19042010665</v>
      </c>
      <c r="P140" s="462">
        <f t="shared" si="13"/>
        <v>0</v>
      </c>
      <c r="Q140" s="462">
        <f t="shared" si="14"/>
        <v>-1612.19617456695</v>
      </c>
      <c r="S140" s="461">
        <v>0.89583333333333304</v>
      </c>
      <c r="T140" s="462">
        <v>3667.0540501442902</v>
      </c>
      <c r="U140" s="462">
        <v>3388.9157782299699</v>
      </c>
      <c r="V140" s="462">
        <v>43.238836950147501</v>
      </c>
      <c r="W140" s="462">
        <v>435.21817460302401</v>
      </c>
      <c r="X140" s="462">
        <v>337.15147239982298</v>
      </c>
      <c r="Y140" s="462">
        <v>236.32805300940501</v>
      </c>
      <c r="Z140" s="462">
        <v>0</v>
      </c>
      <c r="AA140" s="462">
        <v>260.99684757556201</v>
      </c>
      <c r="AB140" s="462">
        <v>-1489.42130095127</v>
      </c>
      <c r="AC140" s="462">
        <v>0</v>
      </c>
      <c r="AD140" s="462">
        <v>-539.81121449481395</v>
      </c>
      <c r="AE140" s="462">
        <v>6879.4819119609501</v>
      </c>
      <c r="AF140" s="462">
        <v>6339.6706974661402</v>
      </c>
      <c r="AG140" s="462">
        <f t="shared" si="15"/>
        <v>6879.4819119609501</v>
      </c>
      <c r="AH140" s="462">
        <f t="shared" si="16"/>
        <v>0</v>
      </c>
      <c r="AI140" s="462">
        <f t="shared" si="17"/>
        <v>-1489.42130095127</v>
      </c>
      <c r="AK140" s="461">
        <v>0.89583333333333304</v>
      </c>
      <c r="AL140" s="462">
        <v>3650.13868449453</v>
      </c>
      <c r="AM140" s="462">
        <v>2946.7597915817901</v>
      </c>
      <c r="AN140" s="462">
        <v>68.303785164398306</v>
      </c>
      <c r="AO140" s="462">
        <v>456.57154723892501</v>
      </c>
      <c r="AP140" s="462">
        <v>320.90744906568</v>
      </c>
      <c r="AQ140" s="462">
        <v>39.369907979130197</v>
      </c>
      <c r="AR140" s="462">
        <v>0</v>
      </c>
      <c r="AS140" s="462">
        <v>186.522317859336</v>
      </c>
      <c r="AT140" s="462">
        <v>-1469.570752291</v>
      </c>
      <c r="AU140" s="462">
        <v>0</v>
      </c>
      <c r="AV140" s="462">
        <v>-520.49913736898304</v>
      </c>
      <c r="AW140" s="462">
        <v>6199.0027310927899</v>
      </c>
      <c r="AX140" s="462">
        <v>5678.5035937238099</v>
      </c>
      <c r="AY140" s="462">
        <f t="shared" si="18"/>
        <v>6199.0027310927899</v>
      </c>
      <c r="AZ140" s="462">
        <f t="shared" si="19"/>
        <v>0</v>
      </c>
      <c r="BA140" s="462">
        <f t="shared" si="20"/>
        <v>-1469.570752291</v>
      </c>
    </row>
    <row r="141" spans="1:53" s="448" customFormat="1">
      <c r="A141" s="461">
        <v>0.90625</v>
      </c>
      <c r="B141" s="462">
        <v>2981.4073831219798</v>
      </c>
      <c r="C141" s="462">
        <v>4251.0796078393096</v>
      </c>
      <c r="D141" s="462">
        <v>24.210273713322799</v>
      </c>
      <c r="E141" s="462">
        <v>448.18709540938499</v>
      </c>
      <c r="F141" s="462">
        <v>101.351101863976</v>
      </c>
      <c r="G141" s="462">
        <v>0</v>
      </c>
      <c r="H141" s="462">
        <v>0</v>
      </c>
      <c r="I141" s="462">
        <v>49.473142775691599</v>
      </c>
      <c r="J141" s="462">
        <v>-1589.84047074713</v>
      </c>
      <c r="K141" s="462">
        <v>0</v>
      </c>
      <c r="L141" s="462">
        <v>-600.20444844250198</v>
      </c>
      <c r="M141" s="462">
        <v>6265.8681339765299</v>
      </c>
      <c r="N141" s="462">
        <v>5665.6636855340303</v>
      </c>
      <c r="O141" s="462">
        <f t="shared" si="12"/>
        <v>6265.8681339765299</v>
      </c>
      <c r="P141" s="462">
        <f t="shared" si="13"/>
        <v>0</v>
      </c>
      <c r="Q141" s="462">
        <f t="shared" si="14"/>
        <v>-1589.84047074713</v>
      </c>
      <c r="S141" s="461">
        <v>0.90625</v>
      </c>
      <c r="T141" s="462">
        <v>3667.1941442370198</v>
      </c>
      <c r="U141" s="462">
        <v>3388.26100460301</v>
      </c>
      <c r="V141" s="462">
        <v>43.185240418643303</v>
      </c>
      <c r="W141" s="462">
        <v>430.69036537206199</v>
      </c>
      <c r="X141" s="462">
        <v>332.91546897927901</v>
      </c>
      <c r="Y141" s="462">
        <v>216.182315985701</v>
      </c>
      <c r="Z141" s="462">
        <v>0</v>
      </c>
      <c r="AA141" s="462">
        <v>258.57172070609198</v>
      </c>
      <c r="AB141" s="462">
        <v>-1486.6858667163799</v>
      </c>
      <c r="AC141" s="462">
        <v>0</v>
      </c>
      <c r="AD141" s="462">
        <v>-539.19468865678402</v>
      </c>
      <c r="AE141" s="462">
        <v>6850.3143935854196</v>
      </c>
      <c r="AF141" s="462">
        <v>6311.1197049286402</v>
      </c>
      <c r="AG141" s="462">
        <f t="shared" si="15"/>
        <v>6850.3143935854196</v>
      </c>
      <c r="AH141" s="462">
        <f t="shared" si="16"/>
        <v>0</v>
      </c>
      <c r="AI141" s="462">
        <f t="shared" si="17"/>
        <v>-1486.6858667163799</v>
      </c>
      <c r="AK141" s="461">
        <v>0.90625</v>
      </c>
      <c r="AL141" s="462">
        <v>3652.63969720979</v>
      </c>
      <c r="AM141" s="462">
        <v>2945.49091509657</v>
      </c>
      <c r="AN141" s="462">
        <v>68.323865895787094</v>
      </c>
      <c r="AO141" s="462">
        <v>449.779690070546</v>
      </c>
      <c r="AP141" s="462">
        <v>321.36651155689299</v>
      </c>
      <c r="AQ141" s="462">
        <v>1.6923244048945401</v>
      </c>
      <c r="AR141" s="462">
        <v>0</v>
      </c>
      <c r="AS141" s="462">
        <v>189.49825229475101</v>
      </c>
      <c r="AT141" s="462">
        <v>-1476.93257421458</v>
      </c>
      <c r="AU141" s="462">
        <v>0</v>
      </c>
      <c r="AV141" s="462">
        <v>-519.68740443822003</v>
      </c>
      <c r="AW141" s="462">
        <v>6151.8586823146497</v>
      </c>
      <c r="AX141" s="462">
        <v>5632.1712778764304</v>
      </c>
      <c r="AY141" s="462">
        <f t="shared" si="18"/>
        <v>6151.8586823146497</v>
      </c>
      <c r="AZ141" s="462">
        <f t="shared" si="19"/>
        <v>0</v>
      </c>
      <c r="BA141" s="462">
        <f t="shared" si="20"/>
        <v>-1476.93257421458</v>
      </c>
    </row>
    <row r="142" spans="1:53" s="448" customFormat="1">
      <c r="A142" s="461">
        <v>0.91666666666666696</v>
      </c>
      <c r="B142" s="462">
        <v>2982.3750027460701</v>
      </c>
      <c r="C142" s="462">
        <v>4337.9769720721297</v>
      </c>
      <c r="D142" s="462">
        <v>24.190193488241299</v>
      </c>
      <c r="E142" s="462">
        <v>425.72115931776301</v>
      </c>
      <c r="F142" s="462">
        <v>84.003249091496301</v>
      </c>
      <c r="G142" s="462">
        <v>0</v>
      </c>
      <c r="H142" s="462">
        <v>0</v>
      </c>
      <c r="I142" s="462">
        <v>46.0051803604035</v>
      </c>
      <c r="J142" s="462">
        <v>-1617.1976410815801</v>
      </c>
      <c r="K142" s="462">
        <v>0</v>
      </c>
      <c r="L142" s="462">
        <v>-607.02219746982598</v>
      </c>
      <c r="M142" s="462">
        <v>6283.0741159945201</v>
      </c>
      <c r="N142" s="462">
        <v>5676.0519185246903</v>
      </c>
      <c r="O142" s="462">
        <f t="shared" si="12"/>
        <v>6283.0741159945201</v>
      </c>
      <c r="P142" s="462">
        <f t="shared" si="13"/>
        <v>0</v>
      </c>
      <c r="Q142" s="462">
        <f t="shared" si="14"/>
        <v>-1617.1976410815801</v>
      </c>
      <c r="S142" s="461">
        <v>0.91666666666666696</v>
      </c>
      <c r="T142" s="462">
        <v>3666.7872313939201</v>
      </c>
      <c r="U142" s="462">
        <v>3353.3187139868201</v>
      </c>
      <c r="V142" s="462">
        <v>43.2053389901738</v>
      </c>
      <c r="W142" s="462">
        <v>397.82891334500601</v>
      </c>
      <c r="X142" s="462">
        <v>281.63204859170401</v>
      </c>
      <c r="Y142" s="462">
        <v>10.7562215134715</v>
      </c>
      <c r="Z142" s="462">
        <v>0</v>
      </c>
      <c r="AA142" s="462">
        <v>261.26396816375399</v>
      </c>
      <c r="AB142" s="462">
        <v>-1156.7361899953901</v>
      </c>
      <c r="AC142" s="462">
        <v>0</v>
      </c>
      <c r="AD142" s="462">
        <v>-531.16079496975897</v>
      </c>
      <c r="AE142" s="462">
        <v>6858.05624598946</v>
      </c>
      <c r="AF142" s="462">
        <v>6326.8954510197</v>
      </c>
      <c r="AG142" s="462">
        <f t="shared" si="15"/>
        <v>6858.05624598946</v>
      </c>
      <c r="AH142" s="462">
        <f t="shared" si="16"/>
        <v>0</v>
      </c>
      <c r="AI142" s="462">
        <f t="shared" si="17"/>
        <v>-1156.7361899953901</v>
      </c>
      <c r="AK142" s="461">
        <v>0.91666666666666696</v>
      </c>
      <c r="AL142" s="462">
        <v>3654.8872088836401</v>
      </c>
      <c r="AM142" s="462">
        <v>2978.3414845254501</v>
      </c>
      <c r="AN142" s="462">
        <v>68.3305579409719</v>
      </c>
      <c r="AO142" s="462">
        <v>415.34165663421197</v>
      </c>
      <c r="AP142" s="462">
        <v>321.316549849735</v>
      </c>
      <c r="AQ142" s="462">
        <v>66.910150886732495</v>
      </c>
      <c r="AR142" s="462">
        <v>0</v>
      </c>
      <c r="AS142" s="462">
        <v>189.79170179463799</v>
      </c>
      <c r="AT142" s="462">
        <v>-1526.14254711495</v>
      </c>
      <c r="AU142" s="462">
        <v>0</v>
      </c>
      <c r="AV142" s="462">
        <v>-522.01562711542897</v>
      </c>
      <c r="AW142" s="462">
        <v>6168.7767634004304</v>
      </c>
      <c r="AX142" s="462">
        <v>5646.7611362850002</v>
      </c>
      <c r="AY142" s="462">
        <f t="shared" si="18"/>
        <v>6168.7767634004304</v>
      </c>
      <c r="AZ142" s="462">
        <f t="shared" si="19"/>
        <v>0</v>
      </c>
      <c r="BA142" s="462">
        <f t="shared" si="20"/>
        <v>-1526.14254711495</v>
      </c>
    </row>
    <row r="143" spans="1:53" s="448" customFormat="1">
      <c r="A143" s="461">
        <v>0.92708333333333304</v>
      </c>
      <c r="B143" s="462">
        <v>2981.7944537797698</v>
      </c>
      <c r="C143" s="462">
        <v>4355.0293058474799</v>
      </c>
      <c r="D143" s="462">
        <v>24.156725893211799</v>
      </c>
      <c r="E143" s="462">
        <v>423.055966309094</v>
      </c>
      <c r="F143" s="462">
        <v>81.615301189318998</v>
      </c>
      <c r="G143" s="462">
        <v>0</v>
      </c>
      <c r="H143" s="462">
        <v>0</v>
      </c>
      <c r="I143" s="462">
        <v>43.470945029465703</v>
      </c>
      <c r="J143" s="462">
        <v>-1647.2354311654201</v>
      </c>
      <c r="K143" s="462">
        <v>0</v>
      </c>
      <c r="L143" s="462">
        <v>-608.40578166835905</v>
      </c>
      <c r="M143" s="462">
        <v>6261.8872668829199</v>
      </c>
      <c r="N143" s="462">
        <v>5653.4814852145601</v>
      </c>
      <c r="O143" s="462">
        <f t="shared" si="12"/>
        <v>6261.8872668829199</v>
      </c>
      <c r="P143" s="462">
        <f t="shared" si="13"/>
        <v>0</v>
      </c>
      <c r="Q143" s="462">
        <f t="shared" si="14"/>
        <v>-1647.2354311654201</v>
      </c>
      <c r="S143" s="461">
        <v>0.92708333333333304</v>
      </c>
      <c r="T143" s="462">
        <v>3667.9745381933099</v>
      </c>
      <c r="U143" s="462">
        <v>3337.2926601774702</v>
      </c>
      <c r="V143" s="462">
        <v>43.178540724421701</v>
      </c>
      <c r="W143" s="462">
        <v>395.746569951899</v>
      </c>
      <c r="X143" s="462">
        <v>264.33845156011301</v>
      </c>
      <c r="Y143" s="462">
        <v>0</v>
      </c>
      <c r="Z143" s="462">
        <v>0</v>
      </c>
      <c r="AA143" s="462">
        <v>257.632533863324</v>
      </c>
      <c r="AB143" s="462">
        <v>-1100.76257901193</v>
      </c>
      <c r="AC143" s="462">
        <v>0</v>
      </c>
      <c r="AD143" s="462">
        <v>-529.30969486659205</v>
      </c>
      <c r="AE143" s="462">
        <v>6865.4007154586097</v>
      </c>
      <c r="AF143" s="462">
        <v>6336.09102059202</v>
      </c>
      <c r="AG143" s="462">
        <f t="shared" si="15"/>
        <v>6865.4007154586097</v>
      </c>
      <c r="AH143" s="462">
        <f t="shared" si="16"/>
        <v>0</v>
      </c>
      <c r="AI143" s="462">
        <f t="shared" si="17"/>
        <v>-1100.76257901193</v>
      </c>
      <c r="AK143" s="461">
        <v>0.92708333333333304</v>
      </c>
      <c r="AL143" s="462">
        <v>3656.8013379495501</v>
      </c>
      <c r="AM143" s="462">
        <v>2970.25225582955</v>
      </c>
      <c r="AN143" s="462">
        <v>68.350637651064105</v>
      </c>
      <c r="AO143" s="462">
        <v>415.09011861896897</v>
      </c>
      <c r="AP143" s="462">
        <v>321.258555784728</v>
      </c>
      <c r="AQ143" s="462">
        <v>59.139218486628302</v>
      </c>
      <c r="AR143" s="462">
        <v>0</v>
      </c>
      <c r="AS143" s="462">
        <v>203.87675396889301</v>
      </c>
      <c r="AT143" s="462">
        <v>-1529.28851057375</v>
      </c>
      <c r="AU143" s="462">
        <v>0</v>
      </c>
      <c r="AV143" s="462">
        <v>-521.38611264451401</v>
      </c>
      <c r="AW143" s="462">
        <v>6165.4803677156196</v>
      </c>
      <c r="AX143" s="462">
        <v>5644.0942550711097</v>
      </c>
      <c r="AY143" s="462">
        <f t="shared" si="18"/>
        <v>6165.4803677156196</v>
      </c>
      <c r="AZ143" s="462">
        <f t="shared" si="19"/>
        <v>0</v>
      </c>
      <c r="BA143" s="462">
        <f t="shared" si="20"/>
        <v>-1529.28851057375</v>
      </c>
    </row>
    <row r="144" spans="1:53" s="448" customFormat="1">
      <c r="A144" s="461">
        <v>0.9375</v>
      </c>
      <c r="B144" s="462">
        <v>2983.44934823737</v>
      </c>
      <c r="C144" s="462">
        <v>4340.0283551265502</v>
      </c>
      <c r="D144" s="462">
        <v>24.136645540462599</v>
      </c>
      <c r="E144" s="462">
        <v>422.00331566074999</v>
      </c>
      <c r="F144" s="462">
        <v>81.594338321562503</v>
      </c>
      <c r="G144" s="462">
        <v>0</v>
      </c>
      <c r="H144" s="462">
        <v>0</v>
      </c>
      <c r="I144" s="462">
        <v>39.718828211067603</v>
      </c>
      <c r="J144" s="462">
        <v>-1675.6178881435801</v>
      </c>
      <c r="K144" s="462">
        <v>0</v>
      </c>
      <c r="L144" s="462">
        <v>-606.96451899705596</v>
      </c>
      <c r="M144" s="462">
        <v>6215.3129429541796</v>
      </c>
      <c r="N144" s="462">
        <v>5608.3484239571198</v>
      </c>
      <c r="O144" s="462">
        <f t="shared" si="12"/>
        <v>6215.3129429541796</v>
      </c>
      <c r="P144" s="462">
        <f t="shared" si="13"/>
        <v>0</v>
      </c>
      <c r="Q144" s="462">
        <f t="shared" si="14"/>
        <v>-1675.6178881435801</v>
      </c>
      <c r="S144" s="461">
        <v>0.9375</v>
      </c>
      <c r="T144" s="462">
        <v>3668.1613031764</v>
      </c>
      <c r="U144" s="462">
        <v>3324.4653389667001</v>
      </c>
      <c r="V144" s="462">
        <v>43.185240418643303</v>
      </c>
      <c r="W144" s="462">
        <v>391.02138006810901</v>
      </c>
      <c r="X144" s="462">
        <v>263.89102413693399</v>
      </c>
      <c r="Y144" s="462">
        <v>0</v>
      </c>
      <c r="Z144" s="462">
        <v>0</v>
      </c>
      <c r="AA144" s="462">
        <v>253.87548117190099</v>
      </c>
      <c r="AB144" s="462">
        <v>-1135.6826539195899</v>
      </c>
      <c r="AC144" s="462">
        <v>0</v>
      </c>
      <c r="AD144" s="462">
        <v>-527.83647724003299</v>
      </c>
      <c r="AE144" s="462">
        <v>6808.9171140190901</v>
      </c>
      <c r="AF144" s="462">
        <v>6281.0806367790601</v>
      </c>
      <c r="AG144" s="462">
        <f t="shared" si="15"/>
        <v>6808.9171140190901</v>
      </c>
      <c r="AH144" s="462">
        <f t="shared" si="16"/>
        <v>0</v>
      </c>
      <c r="AI144" s="462">
        <f t="shared" si="17"/>
        <v>-1135.6826539195899</v>
      </c>
      <c r="AK144" s="461">
        <v>0.9375</v>
      </c>
      <c r="AL144" s="462">
        <v>3656.2210812462899</v>
      </c>
      <c r="AM144" s="462">
        <v>2967.2932236289298</v>
      </c>
      <c r="AN144" s="462">
        <v>68.343944073934594</v>
      </c>
      <c r="AO144" s="462">
        <v>412.803688335446</v>
      </c>
      <c r="AP144" s="462">
        <v>321.25550613677501</v>
      </c>
      <c r="AQ144" s="462">
        <v>59.099805578671898</v>
      </c>
      <c r="AR144" s="462">
        <v>0</v>
      </c>
      <c r="AS144" s="462">
        <v>208.77183539310701</v>
      </c>
      <c r="AT144" s="462">
        <v>-1560.86138902177</v>
      </c>
      <c r="AU144" s="462">
        <v>0</v>
      </c>
      <c r="AV144" s="462">
        <v>-521.00012867973703</v>
      </c>
      <c r="AW144" s="462">
        <v>6132.9276953713797</v>
      </c>
      <c r="AX144" s="462">
        <v>5611.9275666916501</v>
      </c>
      <c r="AY144" s="462">
        <f t="shared" si="18"/>
        <v>6132.9276953713797</v>
      </c>
      <c r="AZ144" s="462">
        <f t="shared" si="19"/>
        <v>0</v>
      </c>
      <c r="BA144" s="462">
        <f t="shared" si="20"/>
        <v>-1560.86138902177</v>
      </c>
    </row>
    <row r="145" spans="1:53" s="448" customFormat="1">
      <c r="A145" s="461">
        <v>0.94791666666666696</v>
      </c>
      <c r="B145" s="462">
        <v>2986.7925510975501</v>
      </c>
      <c r="C145" s="462">
        <v>4314.3608065020999</v>
      </c>
      <c r="D145" s="462">
        <v>24.183499994769001</v>
      </c>
      <c r="E145" s="462">
        <v>422.76351746711498</v>
      </c>
      <c r="F145" s="462">
        <v>81.550643124166399</v>
      </c>
      <c r="G145" s="462">
        <v>0</v>
      </c>
      <c r="H145" s="462">
        <v>0</v>
      </c>
      <c r="I145" s="462">
        <v>38.206025688843297</v>
      </c>
      <c r="J145" s="462">
        <v>-1725.5378168551699</v>
      </c>
      <c r="K145" s="462">
        <v>0</v>
      </c>
      <c r="L145" s="462">
        <v>-604.73714880023499</v>
      </c>
      <c r="M145" s="462">
        <v>6142.3192270193804</v>
      </c>
      <c r="N145" s="462">
        <v>5537.5820782191504</v>
      </c>
      <c r="O145" s="462">
        <f t="shared" si="12"/>
        <v>6142.3192270193804</v>
      </c>
      <c r="P145" s="462">
        <f t="shared" si="13"/>
        <v>0</v>
      </c>
      <c r="Q145" s="462">
        <f t="shared" si="14"/>
        <v>-1725.5378168551699</v>
      </c>
      <c r="S145" s="461">
        <v>0.94791666666666696</v>
      </c>
      <c r="T145" s="462">
        <v>3669.05506863956</v>
      </c>
      <c r="U145" s="462">
        <v>3253.45234635819</v>
      </c>
      <c r="V145" s="462">
        <v>43.238836439012999</v>
      </c>
      <c r="W145" s="462">
        <v>393.78645073723101</v>
      </c>
      <c r="X145" s="462">
        <v>259.35483134914199</v>
      </c>
      <c r="Y145" s="462">
        <v>0</v>
      </c>
      <c r="Z145" s="462">
        <v>0</v>
      </c>
      <c r="AA145" s="462">
        <v>256.52159053790001</v>
      </c>
      <c r="AB145" s="462">
        <v>-1140.32680158676</v>
      </c>
      <c r="AC145" s="462">
        <v>0</v>
      </c>
      <c r="AD145" s="462">
        <v>-521.45194967090799</v>
      </c>
      <c r="AE145" s="462">
        <v>6735.0823224742799</v>
      </c>
      <c r="AF145" s="462">
        <v>6213.6303728033699</v>
      </c>
      <c r="AG145" s="462">
        <f t="shared" si="15"/>
        <v>6735.0823224742799</v>
      </c>
      <c r="AH145" s="462">
        <f t="shared" si="16"/>
        <v>0</v>
      </c>
      <c r="AI145" s="462">
        <f t="shared" si="17"/>
        <v>-1140.32680158676</v>
      </c>
      <c r="AK145" s="461">
        <v>0.94791666666666696</v>
      </c>
      <c r="AL145" s="462">
        <v>3658.9488104173802</v>
      </c>
      <c r="AM145" s="462">
        <v>2958.8366209905598</v>
      </c>
      <c r="AN145" s="462">
        <v>68.370717871804601</v>
      </c>
      <c r="AO145" s="462">
        <v>411.84743221249897</v>
      </c>
      <c r="AP145" s="462">
        <v>318.05450561280003</v>
      </c>
      <c r="AQ145" s="462">
        <v>59.172062409537801</v>
      </c>
      <c r="AR145" s="462">
        <v>0</v>
      </c>
      <c r="AS145" s="462">
        <v>208.097596299956</v>
      </c>
      <c r="AT145" s="462">
        <v>-1591.3922138345199</v>
      </c>
      <c r="AU145" s="462">
        <v>0</v>
      </c>
      <c r="AV145" s="462">
        <v>-520.24259281924401</v>
      </c>
      <c r="AW145" s="462">
        <v>6091.9355319800197</v>
      </c>
      <c r="AX145" s="462">
        <v>5571.69293916077</v>
      </c>
      <c r="AY145" s="462">
        <f t="shared" si="18"/>
        <v>6091.9355319800197</v>
      </c>
      <c r="AZ145" s="462">
        <f t="shared" si="19"/>
        <v>0</v>
      </c>
      <c r="BA145" s="462">
        <f t="shared" si="20"/>
        <v>-1591.3922138345199</v>
      </c>
    </row>
    <row r="146" spans="1:53" s="448" customFormat="1">
      <c r="A146" s="461">
        <v>0.95833333333333304</v>
      </c>
      <c r="B146" s="462">
        <v>2985.7782073417102</v>
      </c>
      <c r="C146" s="462">
        <v>4321.0387998394299</v>
      </c>
      <c r="D146" s="462">
        <v>24.170113007824298</v>
      </c>
      <c r="E146" s="462">
        <v>421.01925222760798</v>
      </c>
      <c r="F146" s="462">
        <v>81.530759143449103</v>
      </c>
      <c r="G146" s="462">
        <v>0</v>
      </c>
      <c r="H146" s="462">
        <v>0</v>
      </c>
      <c r="I146" s="462">
        <v>36.5864271238976</v>
      </c>
      <c r="J146" s="462">
        <v>-1789.5419488288101</v>
      </c>
      <c r="K146" s="462">
        <v>0</v>
      </c>
      <c r="L146" s="462">
        <v>-605.19330592348297</v>
      </c>
      <c r="M146" s="462">
        <v>6080.5816098551104</v>
      </c>
      <c r="N146" s="462">
        <v>5475.3883039316297</v>
      </c>
      <c r="O146" s="462">
        <f t="shared" si="12"/>
        <v>6080.5816098551104</v>
      </c>
      <c r="P146" s="462">
        <f t="shared" si="13"/>
        <v>0</v>
      </c>
      <c r="Q146" s="462">
        <f t="shared" si="14"/>
        <v>-1789.5419488288101</v>
      </c>
      <c r="S146" s="461">
        <v>0.95833333333333304</v>
      </c>
      <c r="T146" s="462">
        <v>3668.3747418923599</v>
      </c>
      <c r="U146" s="462">
        <v>3170.322792724</v>
      </c>
      <c r="V146" s="462">
        <v>43.171841285767201</v>
      </c>
      <c r="W146" s="462">
        <v>387.02269417628798</v>
      </c>
      <c r="X146" s="462">
        <v>192.50983316405501</v>
      </c>
      <c r="Y146" s="462">
        <v>0</v>
      </c>
      <c r="Z146" s="462">
        <v>0</v>
      </c>
      <c r="AA146" s="462">
        <v>260.121602370662</v>
      </c>
      <c r="AB146" s="462">
        <v>-1082.1506980875199</v>
      </c>
      <c r="AC146" s="462">
        <v>0</v>
      </c>
      <c r="AD146" s="462">
        <v>-512.87556568004402</v>
      </c>
      <c r="AE146" s="462">
        <v>6639.3728075256104</v>
      </c>
      <c r="AF146" s="462">
        <v>6126.49724184557</v>
      </c>
      <c r="AG146" s="462">
        <f t="shared" si="15"/>
        <v>6639.3728075256104</v>
      </c>
      <c r="AH146" s="462">
        <f t="shared" si="16"/>
        <v>0</v>
      </c>
      <c r="AI146" s="462">
        <f t="shared" si="17"/>
        <v>-1082.1506980875199</v>
      </c>
      <c r="AK146" s="461">
        <v>0.95833333333333304</v>
      </c>
      <c r="AL146" s="462">
        <v>3661.45646636117</v>
      </c>
      <c r="AM146" s="462">
        <v>3013.3393984921399</v>
      </c>
      <c r="AN146" s="462">
        <v>68.377409916989507</v>
      </c>
      <c r="AO146" s="462">
        <v>417.452198075166</v>
      </c>
      <c r="AP146" s="462">
        <v>271.28725944758997</v>
      </c>
      <c r="AQ146" s="462">
        <v>0</v>
      </c>
      <c r="AR146" s="462">
        <v>0</v>
      </c>
      <c r="AS146" s="462">
        <v>203.572808509205</v>
      </c>
      <c r="AT146" s="462">
        <v>-1612.01810092033</v>
      </c>
      <c r="AU146" s="462">
        <v>0</v>
      </c>
      <c r="AV146" s="462">
        <v>-524.76729442494104</v>
      </c>
      <c r="AW146" s="462">
        <v>6023.4674398819197</v>
      </c>
      <c r="AX146" s="462">
        <v>5498.70014545698</v>
      </c>
      <c r="AY146" s="462">
        <f t="shared" si="18"/>
        <v>6023.4674398819197</v>
      </c>
      <c r="AZ146" s="462">
        <f t="shared" si="19"/>
        <v>0</v>
      </c>
      <c r="BA146" s="462">
        <f t="shared" si="20"/>
        <v>-1612.01810092033</v>
      </c>
    </row>
    <row r="147" spans="1:53" s="448" customFormat="1">
      <c r="A147" s="461">
        <v>0.96875</v>
      </c>
      <c r="B147" s="462">
        <v>2985.66478565226</v>
      </c>
      <c r="C147" s="462">
        <v>4343.08075671611</v>
      </c>
      <c r="D147" s="462">
        <v>24.156726020879599</v>
      </c>
      <c r="E147" s="462">
        <v>422.46207447464201</v>
      </c>
      <c r="F147" s="462">
        <v>81.488725573693898</v>
      </c>
      <c r="G147" s="462">
        <v>0</v>
      </c>
      <c r="H147" s="462">
        <v>0</v>
      </c>
      <c r="I147" s="462">
        <v>36.996604620080802</v>
      </c>
      <c r="J147" s="462">
        <v>-1888.03225379831</v>
      </c>
      <c r="K147" s="462">
        <v>0</v>
      </c>
      <c r="L147" s="462">
        <v>-607.37412937517604</v>
      </c>
      <c r="M147" s="462">
        <v>6005.8174192593597</v>
      </c>
      <c r="N147" s="462">
        <v>5398.4432898841897</v>
      </c>
      <c r="O147" s="462">
        <f t="shared" si="12"/>
        <v>6005.8174192593597</v>
      </c>
      <c r="P147" s="462">
        <f t="shared" si="13"/>
        <v>0</v>
      </c>
      <c r="Q147" s="462">
        <f t="shared" si="14"/>
        <v>-1888.03225379831</v>
      </c>
      <c r="S147" s="461">
        <v>0.96875</v>
      </c>
      <c r="T147" s="462">
        <v>3669.3152270988699</v>
      </c>
      <c r="U147" s="462">
        <v>3135.7003080919098</v>
      </c>
      <c r="V147" s="462">
        <v>43.191940112864899</v>
      </c>
      <c r="W147" s="462">
        <v>386.72608501156702</v>
      </c>
      <c r="X147" s="462">
        <v>185.409585485371</v>
      </c>
      <c r="Y147" s="462">
        <v>0</v>
      </c>
      <c r="Z147" s="462">
        <v>0</v>
      </c>
      <c r="AA147" s="462">
        <v>258.17205330356398</v>
      </c>
      <c r="AB147" s="462">
        <v>-1163.2581307999301</v>
      </c>
      <c r="AC147" s="462">
        <v>0</v>
      </c>
      <c r="AD147" s="462">
        <v>-509.625842849587</v>
      </c>
      <c r="AE147" s="462">
        <v>6515.2570683042104</v>
      </c>
      <c r="AF147" s="462">
        <v>6005.6312254546301</v>
      </c>
      <c r="AG147" s="462">
        <f t="shared" si="15"/>
        <v>6515.2570683042104</v>
      </c>
      <c r="AH147" s="462">
        <f t="shared" si="16"/>
        <v>0</v>
      </c>
      <c r="AI147" s="462">
        <f t="shared" si="17"/>
        <v>-1163.2581307999301</v>
      </c>
      <c r="AK147" s="461">
        <v>0.96875</v>
      </c>
      <c r="AL147" s="462">
        <v>3661.25637166671</v>
      </c>
      <c r="AM147" s="462">
        <v>2963.5028720977798</v>
      </c>
      <c r="AN147" s="462">
        <v>68.303785675046598</v>
      </c>
      <c r="AO147" s="462">
        <v>418.23720103955202</v>
      </c>
      <c r="AP147" s="462">
        <v>266.54184835168297</v>
      </c>
      <c r="AQ147" s="462">
        <v>0</v>
      </c>
      <c r="AR147" s="462">
        <v>0</v>
      </c>
      <c r="AS147" s="462">
        <v>198.697087854844</v>
      </c>
      <c r="AT147" s="462">
        <v>-1656.8490512338101</v>
      </c>
      <c r="AU147" s="462">
        <v>0</v>
      </c>
      <c r="AV147" s="462">
        <v>-519.84546871502096</v>
      </c>
      <c r="AW147" s="462">
        <v>5919.6901154518</v>
      </c>
      <c r="AX147" s="462">
        <v>5399.8446467367803</v>
      </c>
      <c r="AY147" s="462">
        <f t="shared" si="18"/>
        <v>5919.6901154518</v>
      </c>
      <c r="AZ147" s="462">
        <f t="shared" si="19"/>
        <v>0</v>
      </c>
      <c r="BA147" s="462">
        <f t="shared" si="20"/>
        <v>-1656.8490512338101</v>
      </c>
    </row>
    <row r="148" spans="1:53" s="448" customFormat="1">
      <c r="A148" s="461">
        <v>0.97916666666666696</v>
      </c>
      <c r="B148" s="462">
        <v>2987.6266452739701</v>
      </c>
      <c r="C148" s="462">
        <v>4333.9507705656597</v>
      </c>
      <c r="D148" s="462">
        <v>24.1433390339349</v>
      </c>
      <c r="E148" s="462">
        <v>419.412779555329</v>
      </c>
      <c r="F148" s="462">
        <v>81.130264946458297</v>
      </c>
      <c r="G148" s="462">
        <v>0</v>
      </c>
      <c r="H148" s="462">
        <v>0</v>
      </c>
      <c r="I148" s="462">
        <v>37.729978567649397</v>
      </c>
      <c r="J148" s="462">
        <v>-1989.6943224489701</v>
      </c>
      <c r="K148" s="462">
        <v>0</v>
      </c>
      <c r="L148" s="462">
        <v>-606.44072226031096</v>
      </c>
      <c r="M148" s="462">
        <v>5894.2994554940296</v>
      </c>
      <c r="N148" s="462">
        <v>5287.8587332337202</v>
      </c>
      <c r="O148" s="462">
        <f t="shared" si="12"/>
        <v>5894.2994554940296</v>
      </c>
      <c r="P148" s="462">
        <f t="shared" si="13"/>
        <v>0</v>
      </c>
      <c r="Q148" s="462">
        <f t="shared" si="14"/>
        <v>-1989.6943224489701</v>
      </c>
      <c r="S148" s="461">
        <v>0.97916666666666696</v>
      </c>
      <c r="T148" s="462">
        <v>3667.84781353567</v>
      </c>
      <c r="U148" s="462">
        <v>3144.8800361245599</v>
      </c>
      <c r="V148" s="462">
        <v>43.252235827456303</v>
      </c>
      <c r="W148" s="462">
        <v>385.176745049327</v>
      </c>
      <c r="X148" s="462">
        <v>185.24525092031001</v>
      </c>
      <c r="Y148" s="462">
        <v>0</v>
      </c>
      <c r="Z148" s="462">
        <v>0</v>
      </c>
      <c r="AA148" s="462">
        <v>259.25990256526802</v>
      </c>
      <c r="AB148" s="462">
        <v>-1173.1560880792199</v>
      </c>
      <c r="AC148" s="462">
        <v>-131.89501865650101</v>
      </c>
      <c r="AD148" s="462">
        <v>-510.32902333503199</v>
      </c>
      <c r="AE148" s="462">
        <v>6380.6108772868802</v>
      </c>
      <c r="AF148" s="462">
        <v>5870.2818539518503</v>
      </c>
      <c r="AG148" s="462">
        <f t="shared" si="15"/>
        <v>6380.6108772868802</v>
      </c>
      <c r="AH148" s="462">
        <f t="shared" si="16"/>
        <v>0</v>
      </c>
      <c r="AI148" s="462">
        <f t="shared" si="17"/>
        <v>-1173.1560880792199</v>
      </c>
      <c r="AK148" s="461">
        <v>0.97916666666666696</v>
      </c>
      <c r="AL148" s="462">
        <v>3663.7906982191398</v>
      </c>
      <c r="AM148" s="462">
        <v>2926.63888631294</v>
      </c>
      <c r="AN148" s="462">
        <v>68.384103494119003</v>
      </c>
      <c r="AO148" s="462">
        <v>412.023287979386</v>
      </c>
      <c r="AP148" s="462">
        <v>266.56020251003702</v>
      </c>
      <c r="AQ148" s="462">
        <v>0</v>
      </c>
      <c r="AR148" s="462">
        <v>0</v>
      </c>
      <c r="AS148" s="462">
        <v>202.38406876631399</v>
      </c>
      <c r="AT148" s="462">
        <v>-1725.4875730958199</v>
      </c>
      <c r="AU148" s="462">
        <v>0</v>
      </c>
      <c r="AV148" s="462">
        <v>-516.10475309164701</v>
      </c>
      <c r="AW148" s="462">
        <v>5814.2936741861204</v>
      </c>
      <c r="AX148" s="462">
        <v>5298.1889210944701</v>
      </c>
      <c r="AY148" s="462">
        <f t="shared" si="18"/>
        <v>5814.2936741861204</v>
      </c>
      <c r="AZ148" s="462">
        <f t="shared" si="19"/>
        <v>0</v>
      </c>
      <c r="BA148" s="462">
        <f t="shared" si="20"/>
        <v>-1725.4875730958199</v>
      </c>
    </row>
    <row r="149" spans="1:53" s="448" customFormat="1">
      <c r="A149" s="461">
        <v>0.98958333333333304</v>
      </c>
      <c r="B149" s="462">
        <v>2988.5608998276698</v>
      </c>
      <c r="C149" s="462">
        <v>4314.8168325842498</v>
      </c>
      <c r="D149" s="462">
        <v>24.210273713322799</v>
      </c>
      <c r="E149" s="462">
        <v>419.35317869898103</v>
      </c>
      <c r="F149" s="462">
        <v>80.883769484267106</v>
      </c>
      <c r="G149" s="462">
        <v>0</v>
      </c>
      <c r="H149" s="462">
        <v>0</v>
      </c>
      <c r="I149" s="462">
        <v>37.819022746304</v>
      </c>
      <c r="J149" s="462">
        <v>-2079.4982422009398</v>
      </c>
      <c r="K149" s="462">
        <v>0</v>
      </c>
      <c r="L149" s="462">
        <v>-604.66886308774099</v>
      </c>
      <c r="M149" s="462">
        <v>5786.1457348538597</v>
      </c>
      <c r="N149" s="462">
        <v>5181.47687176612</v>
      </c>
      <c r="O149" s="462">
        <f t="shared" si="12"/>
        <v>5786.1457348538597</v>
      </c>
      <c r="P149" s="462">
        <f t="shared" si="13"/>
        <v>0</v>
      </c>
      <c r="Q149" s="462">
        <f t="shared" si="14"/>
        <v>-2079.4982422009398</v>
      </c>
      <c r="S149" s="461">
        <v>0.98958333333333304</v>
      </c>
      <c r="T149" s="462">
        <v>3666.4737743218502</v>
      </c>
      <c r="U149" s="462">
        <v>3137.9867321779202</v>
      </c>
      <c r="V149" s="462">
        <v>43.252235827456303</v>
      </c>
      <c r="W149" s="462">
        <v>390.82540836553301</v>
      </c>
      <c r="X149" s="462">
        <v>185.64021865798401</v>
      </c>
      <c r="Y149" s="462">
        <v>0</v>
      </c>
      <c r="Z149" s="462">
        <v>0</v>
      </c>
      <c r="AA149" s="462">
        <v>256.405551445269</v>
      </c>
      <c r="AB149" s="462">
        <v>-867.46229827851403</v>
      </c>
      <c r="AC149" s="462">
        <v>-551.07823459826602</v>
      </c>
      <c r="AD149" s="462">
        <v>-509.88430698785697</v>
      </c>
      <c r="AE149" s="462">
        <v>6262.0433879192296</v>
      </c>
      <c r="AF149" s="462">
        <v>5752.1590809313802</v>
      </c>
      <c r="AG149" s="462">
        <f t="shared" si="15"/>
        <v>6262.0433879192296</v>
      </c>
      <c r="AH149" s="462">
        <f t="shared" si="16"/>
        <v>0</v>
      </c>
      <c r="AI149" s="462">
        <f t="shared" si="17"/>
        <v>-867.46229827851403</v>
      </c>
      <c r="AK149" s="461">
        <v>0.98958333333333304</v>
      </c>
      <c r="AL149" s="462">
        <v>3665.99823654488</v>
      </c>
      <c r="AM149" s="462">
        <v>2897.1102568227402</v>
      </c>
      <c r="AN149" s="462">
        <v>68.250240632547701</v>
      </c>
      <c r="AO149" s="462">
        <v>409.50465877729698</v>
      </c>
      <c r="AP149" s="462">
        <v>269.41556560038498</v>
      </c>
      <c r="AQ149" s="462">
        <v>0</v>
      </c>
      <c r="AR149" s="462">
        <v>0</v>
      </c>
      <c r="AS149" s="462">
        <v>199.163587420852</v>
      </c>
      <c r="AT149" s="462">
        <v>-1741.1875273758901</v>
      </c>
      <c r="AU149" s="462">
        <v>-34.428620776695603</v>
      </c>
      <c r="AV149" s="462">
        <v>-513.19766061862595</v>
      </c>
      <c r="AW149" s="462">
        <v>5733.8263976461103</v>
      </c>
      <c r="AX149" s="462">
        <v>5220.6287370274804</v>
      </c>
      <c r="AY149" s="462">
        <f t="shared" si="18"/>
        <v>5733.8263976461103</v>
      </c>
      <c r="AZ149" s="462">
        <f t="shared" si="19"/>
        <v>0</v>
      </c>
      <c r="BA149" s="462">
        <f t="shared" si="20"/>
        <v>-1741.1875273758901</v>
      </c>
    </row>
    <row r="150" spans="1:53" s="448" customFormat="1"/>
    <row r="151" spans="1:53" s="448" customFormat="1"/>
    <row r="152" spans="1:53" s="448" customFormat="1"/>
    <row r="153" spans="1:53" s="448" customFormat="1"/>
    <row r="154" spans="1:53" s="448" customFormat="1"/>
    <row r="155" spans="1:53" s="448" customFormat="1"/>
  </sheetData>
  <mergeCells count="33">
    <mergeCell ref="A27:D27"/>
    <mergeCell ref="A19:D19"/>
    <mergeCell ref="A3:D3"/>
    <mergeCell ref="A18:D18"/>
    <mergeCell ref="A33:D33"/>
    <mergeCell ref="A26:D26"/>
    <mergeCell ref="A10:D10"/>
    <mergeCell ref="A4:D4"/>
    <mergeCell ref="A5:D5"/>
    <mergeCell ref="A6:D6"/>
    <mergeCell ref="A7:D7"/>
    <mergeCell ref="A9:D9"/>
    <mergeCell ref="A20:D20"/>
    <mergeCell ref="A21:D21"/>
    <mergeCell ref="A22:D22"/>
    <mergeCell ref="A24:D24"/>
    <mergeCell ref="A44:D44"/>
    <mergeCell ref="A28:D28"/>
    <mergeCell ref="A29:D29"/>
    <mergeCell ref="A34:D34"/>
    <mergeCell ref="A35:D35"/>
    <mergeCell ref="A36:D36"/>
    <mergeCell ref="A37:D37"/>
    <mergeCell ref="A39:D39"/>
    <mergeCell ref="A40:D40"/>
    <mergeCell ref="A41:D41"/>
    <mergeCell ref="A42:D42"/>
    <mergeCell ref="A43:D43"/>
    <mergeCell ref="A25:D25"/>
    <mergeCell ref="A11:D11"/>
    <mergeCell ref="A12:D12"/>
    <mergeCell ref="A13:D13"/>
    <mergeCell ref="A14:D14"/>
  </mergeCells>
  <conditionalFormatting sqref="S54:AG149">
    <cfRule type="expression" dxfId="4" priority="6">
      <formula>$AE54=MIN($AE$54:$AE$149)</formula>
    </cfRule>
  </conditionalFormatting>
  <conditionalFormatting sqref="AK54:AK149">
    <cfRule type="expression" dxfId="3" priority="5">
      <formula>$AW54=MIN($AW$54:$AW$149)</formula>
    </cfRule>
  </conditionalFormatting>
  <conditionalFormatting sqref="A54:O149">
    <cfRule type="expression" dxfId="2" priority="4">
      <formula>$M54=MAX($M$52:$M$149)</formula>
    </cfRule>
  </conditionalFormatting>
  <conditionalFormatting sqref="AL54:AX149">
    <cfRule type="expression" dxfId="1" priority="2">
      <formula>$AE54=MIN($AE$54:$AE$149)</formula>
    </cfRule>
  </conditionalFormatting>
  <conditionalFormatting sqref="AY54:AY149">
    <cfRule type="expression" dxfId="0" priority="1">
      <formula>$AE54=MIN($AE$54:$AE$149)</formula>
    </cfRule>
  </conditionalFormatting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List23"/>
  <dimension ref="A1:AH229"/>
  <sheetViews>
    <sheetView showGridLines="0" zoomScaleNormal="100" zoomScaleSheetLayoutView="100" workbookViewId="0"/>
  </sheetViews>
  <sheetFormatPr defaultColWidth="9.140625" defaultRowHeight="12"/>
  <cols>
    <col min="1" max="33" width="4.28515625" style="26" customWidth="1"/>
    <col min="34" max="34" width="2.7109375" style="26" customWidth="1"/>
    <col min="35" max="35" width="9.140625" style="26"/>
    <col min="36" max="36" width="9.140625" style="26" customWidth="1"/>
    <col min="37" max="16384" width="9.140625" style="26"/>
  </cols>
  <sheetData>
    <row r="1" spans="1:34" ht="20.25">
      <c r="A1" s="369" t="s">
        <v>408</v>
      </c>
      <c r="T1" s="130"/>
      <c r="U1" s="53"/>
      <c r="V1" s="53"/>
      <c r="W1" s="53"/>
      <c r="Y1" s="54"/>
      <c r="Z1" s="53"/>
      <c r="AC1" s="131"/>
      <c r="AF1" s="132"/>
      <c r="AG1" s="187"/>
      <c r="AH1" s="210" t="str">
        <f>'3.1'!N1</f>
        <v>IV. čtvrtletí 2023</v>
      </c>
    </row>
    <row r="2" spans="1:34" ht="6" customHeight="1"/>
    <row r="3" spans="1:34" ht="12" customHeight="1">
      <c r="F3" s="133"/>
      <c r="U3" s="133"/>
    </row>
    <row r="4" spans="1:34" ht="12" customHeight="1"/>
    <row r="5" spans="1:34" s="25" customFormat="1" ht="12" customHeight="1">
      <c r="A5" s="610"/>
      <c r="B5" s="134"/>
      <c r="C5" s="134"/>
      <c r="D5" s="134"/>
      <c r="E5" s="134"/>
      <c r="F5" s="134"/>
      <c r="G5" s="134"/>
      <c r="H5" s="134"/>
      <c r="I5" s="134"/>
      <c r="J5" s="134"/>
      <c r="K5" s="134"/>
      <c r="L5" s="134"/>
      <c r="M5" s="134"/>
      <c r="N5" s="134"/>
      <c r="O5" s="30"/>
      <c r="P5" s="610"/>
      <c r="Q5" s="134"/>
      <c r="R5" s="134"/>
      <c r="S5" s="134"/>
      <c r="T5" s="134"/>
      <c r="U5" s="134"/>
      <c r="V5" s="134"/>
      <c r="W5" s="134"/>
      <c r="X5" s="134"/>
      <c r="Y5" s="134"/>
      <c r="Z5" s="134"/>
      <c r="AA5" s="134"/>
      <c r="AB5" s="134"/>
      <c r="AC5" s="134"/>
    </row>
    <row r="6" spans="1:34" s="25" customFormat="1" ht="12" customHeight="1">
      <c r="A6" s="610"/>
      <c r="B6" s="611"/>
      <c r="C6" s="611"/>
      <c r="D6" s="611"/>
      <c r="E6" s="611"/>
      <c r="F6" s="611"/>
      <c r="G6" s="611"/>
      <c r="H6" s="611"/>
      <c r="I6" s="611"/>
      <c r="J6" s="611"/>
      <c r="K6" s="611"/>
      <c r="L6" s="611"/>
      <c r="M6" s="611"/>
      <c r="N6" s="127"/>
      <c r="O6" s="30"/>
      <c r="P6" s="610"/>
      <c r="Q6" s="612"/>
      <c r="R6" s="612"/>
      <c r="S6" s="612"/>
      <c r="T6" s="612"/>
      <c r="U6" s="612"/>
      <c r="V6" s="612"/>
      <c r="W6" s="612"/>
      <c r="X6" s="612"/>
      <c r="Y6" s="612"/>
      <c r="Z6" s="612"/>
      <c r="AA6" s="612"/>
      <c r="AB6" s="612"/>
      <c r="AC6" s="127"/>
    </row>
    <row r="7" spans="1:34" ht="12" customHeight="1">
      <c r="A7" s="112"/>
      <c r="B7" s="64" t="s">
        <v>7</v>
      </c>
      <c r="C7" s="64" t="s">
        <v>20</v>
      </c>
      <c r="D7" s="64" t="s">
        <v>21</v>
      </c>
      <c r="E7" s="64" t="s">
        <v>22</v>
      </c>
      <c r="F7" s="23"/>
      <c r="G7" s="23"/>
      <c r="H7" s="23"/>
      <c r="I7" s="23"/>
      <c r="J7" s="23"/>
      <c r="K7" s="23"/>
      <c r="L7" s="23"/>
      <c r="M7" s="23"/>
      <c r="N7" s="23"/>
      <c r="O7" s="22"/>
      <c r="P7" s="62"/>
      <c r="Q7" s="64"/>
      <c r="R7" s="64"/>
      <c r="S7" s="64"/>
      <c r="T7" s="64"/>
      <c r="U7" s="64"/>
      <c r="V7" s="64"/>
      <c r="W7" s="64"/>
      <c r="X7" s="64"/>
      <c r="Y7" s="64"/>
      <c r="Z7" s="64"/>
      <c r="AA7" s="64"/>
      <c r="AB7" s="64"/>
      <c r="AC7" s="64"/>
    </row>
    <row r="8" spans="1:34" ht="12" customHeight="1">
      <c r="A8" s="113" t="s">
        <v>150</v>
      </c>
      <c r="C8" s="64">
        <f>SUM('4.1'!B11:D11)</f>
        <v>664.72493699999995</v>
      </c>
      <c r="D8" s="64">
        <f>SUM('4.2'!B8:D8)</f>
        <v>0</v>
      </c>
      <c r="E8" s="64">
        <f>SUM('4.2'!B22:D22)</f>
        <v>0.16825500000000002</v>
      </c>
      <c r="F8" s="23"/>
      <c r="G8" s="23"/>
      <c r="H8" s="23"/>
      <c r="I8" s="23"/>
      <c r="J8" s="23"/>
      <c r="K8" s="23"/>
      <c r="L8" s="23"/>
      <c r="M8" s="23"/>
      <c r="N8" s="23"/>
      <c r="O8" s="22"/>
      <c r="P8" s="62"/>
      <c r="Q8" s="64"/>
      <c r="R8" s="64"/>
      <c r="S8" s="64"/>
      <c r="T8" s="64"/>
      <c r="U8" s="64"/>
      <c r="V8" s="64"/>
      <c r="W8" s="64"/>
      <c r="X8" s="64"/>
      <c r="Y8" s="64"/>
      <c r="Z8" s="64"/>
      <c r="AA8" s="64"/>
      <c r="AB8" s="64"/>
      <c r="AC8" s="64"/>
    </row>
    <row r="9" spans="1:34" ht="12" customHeight="1">
      <c r="A9" s="113" t="s">
        <v>149</v>
      </c>
      <c r="B9" s="64"/>
      <c r="C9" s="64">
        <f>SUM('4.1'!B12:D12)</f>
        <v>2.8251879999999998</v>
      </c>
      <c r="D9" s="64">
        <f>SUM('4.2'!B9:D9)</f>
        <v>0</v>
      </c>
      <c r="E9" s="64">
        <f>SUM('4.2'!B23:D23)</f>
        <v>663.11684400000013</v>
      </c>
      <c r="F9" s="23"/>
      <c r="G9" s="23"/>
      <c r="H9" s="23"/>
      <c r="I9" s="23"/>
      <c r="J9" s="23"/>
      <c r="K9" s="23"/>
      <c r="L9" s="23"/>
      <c r="M9" s="23"/>
      <c r="N9" s="23"/>
      <c r="O9" s="22"/>
      <c r="P9" s="62"/>
      <c r="Q9" s="64"/>
      <c r="R9" s="64"/>
      <c r="S9" s="64"/>
      <c r="T9" s="64"/>
      <c r="U9" s="64"/>
      <c r="V9" s="64"/>
      <c r="W9" s="64"/>
      <c r="X9" s="64"/>
      <c r="Y9" s="64"/>
      <c r="Z9" s="64"/>
      <c r="AA9" s="64"/>
      <c r="AB9" s="64"/>
      <c r="AC9" s="64"/>
    </row>
    <row r="10" spans="1:34" ht="12" customHeight="1">
      <c r="A10" s="113" t="s">
        <v>148</v>
      </c>
      <c r="B10" s="64"/>
      <c r="C10" s="64">
        <f>SUM('4.1'!B13:D13)</f>
        <v>503.75372500000009</v>
      </c>
      <c r="D10" s="64">
        <f>SUM('4.2'!B10:D10)</f>
        <v>0</v>
      </c>
      <c r="E10" s="64">
        <f>SUM('4.2'!B24:D24)</f>
        <v>0</v>
      </c>
      <c r="F10" s="23"/>
      <c r="G10" s="23"/>
      <c r="H10" s="23"/>
      <c r="I10" s="23"/>
      <c r="J10" s="23"/>
      <c r="K10" s="23"/>
      <c r="L10" s="23"/>
      <c r="M10" s="23"/>
      <c r="N10" s="23"/>
      <c r="O10" s="22"/>
      <c r="P10" s="62"/>
      <c r="Q10" s="64"/>
      <c r="R10" s="64"/>
      <c r="S10" s="64"/>
      <c r="T10" s="64"/>
      <c r="U10" s="64"/>
      <c r="V10" s="64"/>
      <c r="W10" s="64"/>
      <c r="X10" s="64"/>
      <c r="Y10" s="64"/>
      <c r="Z10" s="64"/>
      <c r="AA10" s="64"/>
      <c r="AB10" s="64"/>
      <c r="AC10" s="64"/>
    </row>
    <row r="11" spans="1:34" ht="12" customHeight="1">
      <c r="A11" s="113" t="s">
        <v>147</v>
      </c>
      <c r="B11" s="64"/>
      <c r="C11" s="64">
        <f>SUM('4.1'!B14:D14)</f>
        <v>8329.8957459999983</v>
      </c>
      <c r="D11" s="64">
        <f>SUM('4.2'!B11:D11)</f>
        <v>0</v>
      </c>
      <c r="E11" s="64">
        <f>SUM('4.2'!B25:D25)</f>
        <v>0</v>
      </c>
      <c r="F11" s="23"/>
      <c r="G11" s="23"/>
      <c r="H11" s="23"/>
      <c r="I11" s="23"/>
      <c r="J11" s="23"/>
      <c r="K11" s="23"/>
      <c r="L11" s="23"/>
      <c r="M11" s="23"/>
      <c r="N11" s="23"/>
      <c r="O11" s="22"/>
      <c r="P11" s="62"/>
      <c r="Q11" s="64"/>
      <c r="R11" s="64"/>
      <c r="S11" s="64"/>
      <c r="T11" s="64"/>
      <c r="U11" s="64"/>
      <c r="V11" s="64"/>
      <c r="W11" s="64"/>
      <c r="X11" s="64"/>
      <c r="Y11" s="64"/>
      <c r="Z11" s="64"/>
      <c r="AA11" s="64"/>
      <c r="AB11" s="64"/>
      <c r="AC11" s="64"/>
    </row>
    <row r="12" spans="1:34" ht="12" customHeight="1">
      <c r="A12" s="113" t="s">
        <v>146</v>
      </c>
      <c r="B12" s="64"/>
      <c r="C12" s="64">
        <f>SUM('4.1'!B15:D15)</f>
        <v>0</v>
      </c>
      <c r="D12" s="64">
        <f>SUM('4.2'!B12:D12)</f>
        <v>0</v>
      </c>
      <c r="E12" s="64">
        <f>SUM('4.2'!B26:D26)</f>
        <v>0</v>
      </c>
      <c r="F12" s="23"/>
      <c r="G12" s="23"/>
      <c r="H12" s="23"/>
      <c r="I12" s="23"/>
      <c r="J12" s="23"/>
      <c r="K12" s="23"/>
      <c r="L12" s="23"/>
      <c r="M12" s="23"/>
      <c r="N12" s="23"/>
      <c r="O12" s="22"/>
      <c r="P12" s="62"/>
      <c r="Q12" s="64"/>
      <c r="R12" s="64"/>
      <c r="S12" s="64"/>
      <c r="T12" s="64"/>
      <c r="U12" s="64"/>
      <c r="V12" s="64"/>
      <c r="W12" s="64"/>
      <c r="X12" s="64"/>
      <c r="Y12" s="64"/>
      <c r="Z12" s="64"/>
      <c r="AA12" s="64"/>
      <c r="AB12" s="64"/>
      <c r="AC12" s="64"/>
    </row>
    <row r="13" spans="1:34" ht="12" customHeight="1">
      <c r="A13" s="113" t="s">
        <v>145</v>
      </c>
      <c r="B13" s="64"/>
      <c r="C13" s="64">
        <f>SUM('4.1'!B16:D16)</f>
        <v>15.859318000000002</v>
      </c>
      <c r="D13" s="64">
        <f>SUM('4.2'!B13:D13)</f>
        <v>0</v>
      </c>
      <c r="E13" s="64">
        <f>SUM('4.2'!B27:D27)</f>
        <v>0</v>
      </c>
      <c r="F13" s="23"/>
      <c r="G13" s="23"/>
      <c r="H13" s="23"/>
      <c r="I13" s="23"/>
      <c r="J13" s="23"/>
      <c r="K13" s="23"/>
      <c r="L13" s="23"/>
      <c r="M13" s="23"/>
      <c r="N13" s="23"/>
      <c r="O13" s="22"/>
      <c r="P13" s="62"/>
      <c r="Q13" s="64"/>
      <c r="R13" s="64"/>
      <c r="S13" s="64"/>
      <c r="T13" s="64"/>
      <c r="U13" s="64"/>
      <c r="V13" s="64"/>
      <c r="W13" s="64"/>
      <c r="X13" s="64"/>
      <c r="Y13" s="64"/>
      <c r="Z13" s="64"/>
      <c r="AA13" s="64"/>
      <c r="AB13" s="64"/>
      <c r="AC13" s="64"/>
    </row>
    <row r="14" spans="1:34" ht="12" customHeight="1">
      <c r="A14" s="113" t="s">
        <v>144</v>
      </c>
      <c r="B14" s="64"/>
      <c r="C14" s="64">
        <f>SUM('4.1'!B17:D17)</f>
        <v>3.7681579999999997</v>
      </c>
      <c r="D14" s="64">
        <f>SUM('4.2'!B14:D14)</f>
        <v>0</v>
      </c>
      <c r="E14" s="64">
        <f>SUM('4.2'!B28:D28)</f>
        <v>4.9157000000000006E-2</v>
      </c>
      <c r="F14" s="23"/>
      <c r="G14" s="23"/>
      <c r="H14" s="23"/>
      <c r="I14" s="23"/>
      <c r="J14" s="23"/>
      <c r="K14" s="23"/>
      <c r="L14" s="23"/>
      <c r="M14" s="23"/>
      <c r="N14" s="23"/>
      <c r="O14" s="22"/>
      <c r="P14" s="62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</row>
    <row r="15" spans="1:34" ht="12" customHeight="1">
      <c r="A15" s="113" t="s">
        <v>143</v>
      </c>
      <c r="B15" s="64"/>
      <c r="C15" s="64">
        <f>SUM('4.1'!B18:D18)</f>
        <v>71.872714999999985</v>
      </c>
      <c r="D15" s="64">
        <f>SUM('4.2'!B15:D15)</f>
        <v>0</v>
      </c>
      <c r="E15" s="64">
        <f>SUM('4.2'!B29:D29)</f>
        <v>0</v>
      </c>
      <c r="F15" s="23"/>
      <c r="G15" s="23"/>
      <c r="H15" s="23"/>
      <c r="I15" s="23"/>
      <c r="J15" s="23"/>
      <c r="K15" s="23"/>
      <c r="L15" s="23"/>
      <c r="M15" s="23"/>
      <c r="N15" s="23"/>
      <c r="O15" s="22"/>
      <c r="P15" s="62"/>
      <c r="Q15" s="64"/>
      <c r="R15" s="64"/>
      <c r="S15" s="64"/>
      <c r="T15" s="64"/>
      <c r="U15" s="64"/>
      <c r="V15" s="64"/>
      <c r="W15" s="64"/>
      <c r="X15" s="64"/>
      <c r="Y15" s="64"/>
      <c r="Z15" s="64"/>
      <c r="AA15" s="64"/>
      <c r="AB15" s="64"/>
      <c r="AC15" s="64"/>
    </row>
    <row r="16" spans="1:34" ht="12" customHeight="1">
      <c r="A16" s="113" t="s">
        <v>142</v>
      </c>
      <c r="B16" s="64"/>
      <c r="C16" s="64">
        <f>SUM('4.1'!B19:D19)</f>
        <v>120.72551299999998</v>
      </c>
      <c r="D16" s="64">
        <f>SUM('4.2'!B16:D16)</f>
        <v>0</v>
      </c>
      <c r="E16" s="64">
        <f>SUM('4.2'!B30:D30)</f>
        <v>62.381698999999998</v>
      </c>
      <c r="F16" s="23"/>
      <c r="G16" s="23"/>
      <c r="H16" s="23"/>
      <c r="I16" s="23"/>
      <c r="J16" s="23"/>
      <c r="K16" s="23"/>
      <c r="L16" s="23"/>
      <c r="M16" s="23"/>
      <c r="N16" s="23"/>
      <c r="O16" s="22"/>
      <c r="P16" s="62"/>
      <c r="Q16" s="64"/>
      <c r="R16" s="64"/>
      <c r="S16" s="64"/>
      <c r="T16" s="64"/>
      <c r="U16" s="64"/>
      <c r="V16" s="64"/>
      <c r="W16" s="64"/>
      <c r="X16" s="64"/>
      <c r="Y16" s="64"/>
      <c r="Z16" s="64"/>
      <c r="AA16" s="64"/>
      <c r="AB16" s="64"/>
      <c r="AC16" s="64"/>
    </row>
    <row r="17" spans="1:29" ht="12" customHeight="1">
      <c r="A17" s="113" t="s">
        <v>14</v>
      </c>
      <c r="C17" s="64">
        <f>SUM('4.1'!B20:D20)</f>
        <v>0</v>
      </c>
      <c r="D17" s="64">
        <f>SUM('4.2'!B17:D17)</f>
        <v>47.728830000000002</v>
      </c>
      <c r="E17" s="64">
        <f>SUM('4.2'!B31:D31)</f>
        <v>0.19939999999999999</v>
      </c>
      <c r="F17" s="23"/>
      <c r="G17" s="23"/>
      <c r="H17" s="23"/>
      <c r="I17" s="23"/>
      <c r="J17" s="23"/>
      <c r="K17" s="23"/>
      <c r="L17" s="23"/>
      <c r="M17" s="23"/>
      <c r="N17" s="23"/>
      <c r="O17" s="22"/>
      <c r="P17" s="62"/>
      <c r="Q17" s="64"/>
      <c r="R17" s="64"/>
      <c r="S17" s="64"/>
      <c r="T17" s="64"/>
      <c r="U17" s="64"/>
      <c r="V17" s="64"/>
      <c r="W17" s="64"/>
      <c r="X17" s="64"/>
      <c r="Y17" s="64"/>
      <c r="Z17" s="64"/>
      <c r="AA17" s="64"/>
      <c r="AB17" s="64"/>
      <c r="AC17" s="64"/>
    </row>
    <row r="18" spans="1:29" ht="12" customHeight="1">
      <c r="A18" s="113" t="s">
        <v>141</v>
      </c>
      <c r="B18" s="64"/>
      <c r="C18" s="64">
        <f>SUM('4.1'!B21:D21)</f>
        <v>1.4662349999999997</v>
      </c>
      <c r="D18" s="64">
        <f>SUM('4.2'!B18:D18)</f>
        <v>0</v>
      </c>
      <c r="E18" s="64">
        <f>SUM('4.2'!B32:D32)</f>
        <v>4.0358679999999998</v>
      </c>
      <c r="F18" s="23"/>
      <c r="G18" s="23"/>
      <c r="H18" s="23"/>
      <c r="I18" s="23"/>
      <c r="J18" s="23"/>
      <c r="K18" s="23"/>
      <c r="L18" s="23"/>
      <c r="M18" s="23"/>
      <c r="N18" s="23"/>
      <c r="O18" s="22"/>
      <c r="P18" s="62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</row>
    <row r="19" spans="1:29" ht="12" customHeight="1">
      <c r="A19" s="113" t="s">
        <v>140</v>
      </c>
      <c r="B19" s="64"/>
      <c r="C19" s="64">
        <f>SUM('4.1'!B22:D22)</f>
        <v>186.47900599999997</v>
      </c>
      <c r="D19" s="64">
        <f>SUM('4.2'!B19:D19)</f>
        <v>405.70735300000001</v>
      </c>
      <c r="E19" s="64">
        <f>SUM('4.2'!B33:D33)</f>
        <v>273.11635799999993</v>
      </c>
      <c r="F19" s="23"/>
      <c r="G19" s="23"/>
      <c r="H19" s="23"/>
      <c r="I19" s="23"/>
      <c r="J19" s="23"/>
      <c r="K19" s="23"/>
      <c r="L19" s="23"/>
      <c r="M19" s="23"/>
      <c r="N19" s="23"/>
      <c r="O19" s="22"/>
      <c r="P19" s="62"/>
      <c r="Q19" s="64"/>
      <c r="R19" s="64"/>
      <c r="S19" s="64"/>
      <c r="T19" s="64"/>
      <c r="U19" s="64"/>
      <c r="V19" s="64"/>
      <c r="W19" s="64"/>
      <c r="X19" s="64"/>
      <c r="Y19" s="64"/>
      <c r="Z19" s="64"/>
      <c r="AA19" s="64"/>
      <c r="AB19" s="64"/>
      <c r="AC19" s="64"/>
    </row>
    <row r="20" spans="1:29" ht="12" customHeight="1">
      <c r="A20" s="113" t="s">
        <v>204</v>
      </c>
      <c r="B20" s="64">
        <f>SUM('4.1'!B8:D8)</f>
        <v>8014.3607700000002</v>
      </c>
      <c r="C20" s="64"/>
      <c r="D20" s="64"/>
      <c r="E20" s="64"/>
      <c r="F20" s="23"/>
      <c r="G20" s="23"/>
      <c r="H20" s="23"/>
      <c r="I20" s="23"/>
      <c r="J20" s="23"/>
      <c r="K20" s="23"/>
      <c r="L20" s="23"/>
      <c r="M20" s="23"/>
      <c r="N20" s="23"/>
      <c r="O20" s="22"/>
      <c r="P20" s="62"/>
      <c r="Q20" s="64"/>
      <c r="R20" s="64"/>
      <c r="S20" s="64"/>
      <c r="T20" s="64"/>
      <c r="U20" s="64"/>
      <c r="V20" s="64"/>
      <c r="W20" s="64"/>
      <c r="X20" s="64"/>
      <c r="Y20" s="64"/>
      <c r="Z20" s="64"/>
      <c r="AA20" s="64"/>
      <c r="AB20" s="64"/>
      <c r="AC20" s="64"/>
    </row>
    <row r="21" spans="1:29" ht="12" customHeight="1">
      <c r="F21" s="23"/>
      <c r="G21" s="23"/>
      <c r="H21" s="23"/>
      <c r="I21" s="23"/>
      <c r="J21" s="23"/>
      <c r="K21" s="23"/>
      <c r="L21" s="23"/>
      <c r="M21" s="23"/>
      <c r="N21" s="23"/>
      <c r="O21" s="22"/>
      <c r="P21" s="62"/>
      <c r="Q21" s="64"/>
      <c r="R21" s="64"/>
      <c r="S21" s="64"/>
      <c r="T21" s="64"/>
      <c r="U21" s="64"/>
      <c r="V21" s="64"/>
      <c r="W21" s="64"/>
      <c r="X21" s="64"/>
      <c r="Y21" s="64"/>
      <c r="Z21" s="64"/>
      <c r="AA21" s="64"/>
      <c r="AB21" s="64"/>
      <c r="AC21" s="64"/>
    </row>
    <row r="22" spans="1:29" ht="12" customHeight="1">
      <c r="A22" s="62"/>
      <c r="B22" s="23"/>
      <c r="C22" s="23"/>
      <c r="D22" s="23"/>
      <c r="E22" s="23"/>
      <c r="F22" s="23"/>
      <c r="G22" s="23"/>
      <c r="H22" s="23"/>
      <c r="I22" s="23"/>
      <c r="J22" s="23"/>
      <c r="K22" s="23"/>
      <c r="L22" s="23"/>
      <c r="M22" s="23"/>
      <c r="N22" s="23"/>
      <c r="O22" s="22"/>
      <c r="P22" s="62"/>
      <c r="Q22" s="64"/>
      <c r="R22" s="64"/>
      <c r="S22" s="64"/>
      <c r="T22" s="64"/>
      <c r="U22" s="64"/>
      <c r="V22" s="64"/>
      <c r="W22" s="64"/>
      <c r="X22" s="64"/>
      <c r="Y22" s="64"/>
      <c r="Z22" s="64"/>
      <c r="AA22" s="64"/>
      <c r="AB22" s="64"/>
      <c r="AC22" s="64"/>
    </row>
    <row r="23" spans="1:29" ht="12" customHeight="1">
      <c r="A23" s="62"/>
      <c r="B23" s="23"/>
      <c r="C23" s="23"/>
      <c r="D23" s="23"/>
      <c r="E23" s="23"/>
      <c r="F23" s="23"/>
      <c r="G23" s="23"/>
      <c r="H23" s="23"/>
      <c r="I23" s="23"/>
      <c r="J23" s="23"/>
      <c r="K23" s="23"/>
      <c r="L23" s="23"/>
      <c r="M23" s="23"/>
      <c r="N23" s="23"/>
      <c r="O23" s="22"/>
      <c r="P23" s="62"/>
      <c r="Q23" s="64"/>
      <c r="R23" s="64"/>
      <c r="S23" s="64"/>
      <c r="T23" s="64"/>
      <c r="U23" s="64"/>
      <c r="V23" s="64"/>
      <c r="W23" s="64"/>
      <c r="X23" s="64"/>
      <c r="Y23" s="64"/>
      <c r="Z23" s="64"/>
      <c r="AA23" s="64"/>
      <c r="AB23" s="64"/>
      <c r="AC23" s="64"/>
    </row>
    <row r="24" spans="1:29" ht="12" customHeight="1">
      <c r="A24" s="62"/>
      <c r="B24" s="23"/>
      <c r="C24" s="23"/>
      <c r="D24" s="23"/>
      <c r="E24" s="23"/>
      <c r="F24" s="23"/>
      <c r="G24" s="23"/>
      <c r="H24" s="23"/>
      <c r="I24" s="23"/>
      <c r="J24" s="23"/>
      <c r="K24" s="23"/>
      <c r="L24" s="23"/>
      <c r="M24" s="23"/>
      <c r="N24" s="23"/>
      <c r="O24" s="22"/>
      <c r="P24" s="62"/>
      <c r="Q24" s="64"/>
      <c r="R24" s="64"/>
      <c r="S24" s="64"/>
      <c r="T24" s="64"/>
      <c r="U24" s="64"/>
      <c r="V24" s="64"/>
      <c r="W24" s="64"/>
      <c r="X24" s="64"/>
      <c r="Y24" s="64"/>
      <c r="Z24" s="64"/>
      <c r="AA24" s="64"/>
      <c r="AB24" s="64"/>
      <c r="AC24" s="64"/>
    </row>
    <row r="25" spans="1:29" ht="12" customHeight="1">
      <c r="A25" s="62"/>
      <c r="B25" s="23"/>
      <c r="C25" s="23"/>
      <c r="D25" s="23"/>
      <c r="E25" s="23"/>
      <c r="F25" s="23"/>
      <c r="G25" s="23"/>
      <c r="H25" s="23"/>
      <c r="I25" s="23"/>
      <c r="J25" s="23"/>
      <c r="K25" s="23"/>
      <c r="L25" s="23"/>
      <c r="M25" s="23"/>
      <c r="N25" s="23"/>
      <c r="O25" s="22"/>
      <c r="P25" s="62"/>
      <c r="Q25" s="64"/>
      <c r="R25" s="64"/>
      <c r="S25" s="64"/>
      <c r="T25" s="64"/>
      <c r="U25" s="64"/>
      <c r="V25" s="64"/>
      <c r="W25" s="64"/>
      <c r="X25" s="64"/>
      <c r="Y25" s="64"/>
      <c r="Z25" s="64"/>
      <c r="AA25" s="64"/>
      <c r="AB25" s="64"/>
      <c r="AC25" s="64"/>
    </row>
    <row r="26" spans="1:29" ht="12" customHeight="1">
      <c r="A26" s="62"/>
      <c r="B26" s="23"/>
      <c r="C26" s="23"/>
      <c r="D26" s="23"/>
      <c r="E26" s="23"/>
      <c r="F26" s="23"/>
      <c r="G26" s="23"/>
      <c r="H26" s="23"/>
      <c r="I26" s="23"/>
      <c r="J26" s="23"/>
      <c r="K26" s="23"/>
      <c r="L26" s="23"/>
      <c r="M26" s="23"/>
      <c r="N26" s="23"/>
      <c r="O26" s="22"/>
      <c r="P26" s="62"/>
      <c r="Q26" s="64"/>
      <c r="R26" s="64"/>
      <c r="S26" s="64"/>
      <c r="T26" s="64"/>
      <c r="U26" s="64"/>
      <c r="V26" s="64"/>
      <c r="W26" s="64"/>
      <c r="X26" s="64"/>
      <c r="Y26" s="64"/>
      <c r="Z26" s="64"/>
      <c r="AA26" s="64"/>
      <c r="AB26" s="64"/>
      <c r="AC26" s="64"/>
    </row>
    <row r="27" spans="1:29" ht="12" customHeight="1">
      <c r="A27" s="62"/>
      <c r="B27" s="23"/>
      <c r="C27" s="23"/>
      <c r="D27" s="23"/>
      <c r="E27" s="23"/>
      <c r="F27" s="23"/>
      <c r="G27" s="23"/>
      <c r="H27" s="23"/>
      <c r="I27" s="23"/>
      <c r="J27" s="23"/>
      <c r="K27" s="23"/>
      <c r="L27" s="23"/>
      <c r="M27" s="23"/>
      <c r="N27" s="23"/>
      <c r="O27" s="22"/>
      <c r="P27" s="62"/>
      <c r="Q27" s="64"/>
      <c r="R27" s="64"/>
      <c r="S27" s="64"/>
      <c r="T27" s="64"/>
      <c r="U27" s="64"/>
      <c r="V27" s="64"/>
      <c r="W27" s="64"/>
      <c r="X27" s="64"/>
      <c r="Y27" s="64"/>
      <c r="Z27" s="64"/>
      <c r="AA27" s="64"/>
      <c r="AB27" s="64"/>
      <c r="AC27" s="64"/>
    </row>
    <row r="28" spans="1:29" ht="12" customHeight="1">
      <c r="A28" s="62"/>
      <c r="B28" s="23"/>
      <c r="C28" s="23"/>
      <c r="D28" s="23"/>
      <c r="E28" s="23"/>
      <c r="F28" s="23"/>
      <c r="G28" s="23"/>
      <c r="H28" s="23"/>
      <c r="I28" s="23"/>
      <c r="J28" s="23"/>
      <c r="K28" s="23"/>
      <c r="L28" s="23"/>
      <c r="M28" s="23"/>
      <c r="N28" s="23"/>
      <c r="O28" s="22"/>
      <c r="P28" s="62"/>
      <c r="Q28" s="64"/>
      <c r="R28" s="64"/>
      <c r="S28" s="64"/>
      <c r="T28" s="64"/>
      <c r="U28" s="64"/>
      <c r="V28" s="64"/>
      <c r="W28" s="64"/>
      <c r="X28" s="64"/>
      <c r="Y28" s="64"/>
      <c r="Z28" s="64"/>
      <c r="AA28" s="64"/>
      <c r="AB28" s="64"/>
      <c r="AC28" s="64"/>
    </row>
    <row r="29" spans="1:29" ht="12" customHeight="1">
      <c r="A29" s="62"/>
      <c r="B29" s="23"/>
      <c r="C29" s="23"/>
      <c r="D29" s="23"/>
      <c r="E29" s="23"/>
      <c r="F29" s="23"/>
      <c r="G29" s="23"/>
      <c r="H29" s="23"/>
      <c r="I29" s="23"/>
      <c r="J29" s="23"/>
      <c r="K29" s="23"/>
      <c r="L29" s="23"/>
      <c r="M29" s="23"/>
      <c r="N29" s="23"/>
      <c r="O29" s="22"/>
      <c r="P29" s="62"/>
      <c r="Q29" s="64"/>
      <c r="R29" s="64"/>
      <c r="S29" s="64"/>
      <c r="T29" s="64"/>
      <c r="U29" s="64"/>
      <c r="V29" s="64"/>
      <c r="W29" s="64"/>
      <c r="X29" s="64"/>
      <c r="Y29" s="64"/>
      <c r="Z29" s="64"/>
      <c r="AA29" s="64"/>
      <c r="AB29" s="64"/>
      <c r="AC29" s="64"/>
    </row>
    <row r="30" spans="1:29" ht="12" customHeight="1">
      <c r="A30" s="62"/>
      <c r="B30" s="23"/>
      <c r="C30" s="23"/>
      <c r="D30" s="23"/>
      <c r="E30" s="23"/>
      <c r="F30" s="23"/>
      <c r="G30" s="23"/>
      <c r="H30" s="23"/>
      <c r="I30" s="23"/>
      <c r="J30" s="23"/>
      <c r="K30" s="23"/>
      <c r="L30" s="23"/>
      <c r="M30" s="23"/>
      <c r="N30" s="23"/>
      <c r="O30" s="22"/>
      <c r="P30" s="62"/>
      <c r="Q30" s="64"/>
      <c r="R30" s="64"/>
      <c r="S30" s="64"/>
      <c r="T30" s="64"/>
      <c r="U30" s="64"/>
      <c r="V30" s="64"/>
      <c r="W30" s="64"/>
      <c r="X30" s="64"/>
      <c r="Y30" s="64"/>
      <c r="Z30" s="64"/>
      <c r="AA30" s="64"/>
      <c r="AB30" s="64"/>
      <c r="AC30" s="64"/>
    </row>
    <row r="31" spans="1:29" ht="12" customHeight="1">
      <c r="A31" s="62"/>
      <c r="B31" s="22"/>
      <c r="C31" s="22"/>
      <c r="D31" s="22"/>
      <c r="E31" s="22"/>
      <c r="F31" s="22"/>
      <c r="G31" s="22"/>
      <c r="H31" s="22"/>
      <c r="I31" s="22"/>
      <c r="J31" s="22"/>
      <c r="K31" s="22"/>
      <c r="L31" s="22"/>
      <c r="M31" s="22"/>
      <c r="N31" s="16"/>
      <c r="O31" s="22"/>
      <c r="P31" s="22"/>
      <c r="AC31" s="129"/>
    </row>
    <row r="32" spans="1:29" ht="12" customHeight="1">
      <c r="A32" s="22"/>
      <c r="B32" s="22"/>
      <c r="C32" s="22"/>
      <c r="D32" s="22"/>
      <c r="E32" s="22"/>
      <c r="F32" s="22"/>
      <c r="G32" s="22"/>
      <c r="H32" s="22"/>
      <c r="I32" s="22"/>
      <c r="J32" s="22"/>
      <c r="K32" s="22"/>
      <c r="L32" s="22"/>
      <c r="M32" s="22"/>
      <c r="N32" s="22"/>
      <c r="O32" s="22"/>
      <c r="P32" s="22"/>
    </row>
    <row r="33" spans="1:16" ht="12" customHeight="1">
      <c r="A33" s="22"/>
      <c r="B33" s="22"/>
      <c r="C33" s="22"/>
      <c r="D33" s="22"/>
      <c r="E33" s="22"/>
      <c r="F33" s="22"/>
      <c r="G33" s="22"/>
      <c r="H33" s="22"/>
      <c r="I33" s="22"/>
      <c r="J33" s="22"/>
      <c r="K33" s="22"/>
      <c r="L33" s="22"/>
      <c r="M33" s="22"/>
      <c r="N33" s="22"/>
      <c r="O33" s="22"/>
      <c r="P33" s="22"/>
    </row>
    <row r="34" spans="1:16" ht="12" customHeight="1">
      <c r="A34" s="608"/>
      <c r="B34" s="609"/>
      <c r="C34" s="609"/>
      <c r="D34" s="609"/>
      <c r="E34" s="135"/>
      <c r="F34" s="135"/>
      <c r="G34" s="608"/>
      <c r="H34" s="609"/>
      <c r="I34" s="609"/>
      <c r="J34" s="609"/>
      <c r="K34" s="135"/>
      <c r="L34" s="135"/>
      <c r="M34" s="22"/>
      <c r="N34" s="22"/>
      <c r="O34" s="22"/>
      <c r="P34" s="22"/>
    </row>
    <row r="35" spans="1:16" ht="12" customHeight="1">
      <c r="A35" s="607"/>
      <c r="B35" s="607"/>
      <c r="C35" s="607"/>
      <c r="D35" s="607"/>
      <c r="E35" s="64"/>
      <c r="F35" s="31"/>
      <c r="G35" s="607"/>
      <c r="H35" s="607"/>
      <c r="I35" s="607"/>
      <c r="J35" s="607"/>
      <c r="K35" s="64"/>
      <c r="L35" s="31"/>
    </row>
    <row r="36" spans="1:16" ht="12" customHeight="1">
      <c r="A36" s="607"/>
      <c r="B36" s="607"/>
      <c r="C36" s="607"/>
      <c r="D36" s="607"/>
      <c r="E36" s="64"/>
      <c r="F36" s="31"/>
      <c r="G36" s="607"/>
      <c r="H36" s="607"/>
      <c r="I36" s="607"/>
      <c r="J36" s="607"/>
      <c r="K36" s="64"/>
      <c r="L36" s="31"/>
    </row>
    <row r="37" spans="1:16" ht="12" customHeight="1">
      <c r="A37" s="607"/>
      <c r="B37" s="607"/>
      <c r="C37" s="607"/>
      <c r="D37" s="607"/>
      <c r="E37" s="64"/>
      <c r="F37" s="31"/>
      <c r="G37" s="607"/>
      <c r="H37" s="607"/>
      <c r="I37" s="607"/>
      <c r="J37" s="607"/>
      <c r="K37" s="64"/>
      <c r="L37" s="31"/>
    </row>
    <row r="38" spans="1:16" ht="12" customHeight="1">
      <c r="A38" s="607"/>
      <c r="B38" s="607"/>
      <c r="C38" s="607"/>
      <c r="D38" s="607"/>
      <c r="E38" s="64"/>
      <c r="F38" s="31"/>
      <c r="G38" s="607"/>
      <c r="H38" s="607"/>
      <c r="I38" s="607"/>
      <c r="J38" s="607"/>
      <c r="K38" s="64"/>
      <c r="L38" s="31"/>
    </row>
    <row r="39" spans="1:16" ht="12" customHeight="1">
      <c r="A39" s="607"/>
      <c r="B39" s="607"/>
      <c r="C39" s="607"/>
      <c r="D39" s="607"/>
      <c r="E39" s="64"/>
      <c r="F39" s="31"/>
      <c r="G39" s="607"/>
      <c r="H39" s="607"/>
      <c r="I39" s="607"/>
      <c r="J39" s="607"/>
      <c r="K39" s="64"/>
      <c r="L39" s="31"/>
    </row>
    <row r="40" spans="1:16" ht="12" customHeight="1">
      <c r="A40" s="607"/>
      <c r="B40" s="607"/>
      <c r="C40" s="607"/>
      <c r="D40" s="607"/>
      <c r="E40" s="64"/>
      <c r="F40" s="31"/>
      <c r="G40" s="607"/>
      <c r="H40" s="607"/>
      <c r="I40" s="607"/>
      <c r="J40" s="607"/>
      <c r="K40" s="64"/>
      <c r="L40" s="31"/>
    </row>
    <row r="41" spans="1:16" ht="12" customHeight="1">
      <c r="A41" s="607"/>
      <c r="B41" s="607"/>
      <c r="C41" s="607"/>
      <c r="D41" s="607"/>
      <c r="E41" s="64"/>
      <c r="F41" s="31"/>
      <c r="G41" s="607"/>
      <c r="H41" s="607"/>
      <c r="I41" s="607"/>
      <c r="J41" s="607"/>
      <c r="K41" s="64"/>
      <c r="L41" s="31"/>
    </row>
    <row r="42" spans="1:16" ht="12" customHeight="1">
      <c r="A42" s="607"/>
      <c r="B42" s="607"/>
      <c r="C42" s="607"/>
      <c r="D42" s="607"/>
      <c r="E42" s="64"/>
      <c r="F42" s="31"/>
      <c r="G42" s="607"/>
      <c r="H42" s="607"/>
      <c r="I42" s="607"/>
      <c r="J42" s="607"/>
      <c r="K42" s="64"/>
      <c r="L42" s="31"/>
    </row>
    <row r="43" spans="1:16" ht="12" customHeight="1">
      <c r="A43" s="607"/>
      <c r="B43" s="607"/>
      <c r="C43" s="607"/>
      <c r="D43" s="607"/>
      <c r="E43" s="64"/>
      <c r="F43" s="31"/>
      <c r="G43" s="607"/>
      <c r="H43" s="607"/>
      <c r="I43" s="607"/>
      <c r="J43" s="607"/>
      <c r="K43" s="64"/>
      <c r="L43" s="31"/>
    </row>
    <row r="44" spans="1:16" ht="12" customHeight="1">
      <c r="A44" s="607"/>
      <c r="B44" s="607"/>
      <c r="C44" s="607"/>
      <c r="D44" s="607"/>
      <c r="E44" s="64"/>
      <c r="F44" s="31"/>
      <c r="G44" s="607"/>
      <c r="H44" s="607"/>
      <c r="I44" s="607"/>
      <c r="J44" s="607"/>
      <c r="K44" s="64"/>
      <c r="L44" s="31"/>
    </row>
    <row r="45" spans="1:16" ht="12" customHeight="1">
      <c r="A45" s="607"/>
      <c r="B45" s="607"/>
      <c r="C45" s="607"/>
      <c r="D45" s="607"/>
      <c r="E45" s="64"/>
      <c r="F45" s="31"/>
      <c r="G45" s="607"/>
      <c r="H45" s="607"/>
      <c r="I45" s="607"/>
      <c r="J45" s="607"/>
      <c r="K45" s="64"/>
      <c r="L45" s="31"/>
    </row>
    <row r="46" spans="1:16" ht="12" customHeight="1">
      <c r="F46" s="129"/>
      <c r="L46" s="129"/>
    </row>
    <row r="47" spans="1:16" ht="12" customHeight="1"/>
    <row r="48" spans="1:16" ht="12" customHeight="1"/>
    <row r="49" ht="12" customHeight="1"/>
    <row r="50" ht="12" customHeight="1"/>
    <row r="51" ht="12" customHeight="1"/>
    <row r="52" ht="12" customHeight="1"/>
    <row r="53" ht="12" customHeight="1"/>
    <row r="54" ht="12" customHeight="1"/>
    <row r="55" ht="12" customHeight="1"/>
    <row r="56" ht="12" customHeight="1"/>
    <row r="57" ht="12" customHeight="1"/>
    <row r="58" ht="12" customHeight="1"/>
    <row r="59" ht="12" customHeight="1"/>
    <row r="60" ht="12" customHeight="1"/>
    <row r="61" ht="12" customHeight="1"/>
    <row r="115" spans="1:2">
      <c r="A115" s="128"/>
      <c r="B115" s="128"/>
    </row>
    <row r="116" spans="1:2">
      <c r="A116" s="128"/>
      <c r="B116" s="128"/>
    </row>
    <row r="137" spans="1:2">
      <c r="A137" s="128"/>
      <c r="B137" s="128"/>
    </row>
    <row r="138" spans="1:2" ht="12" customHeight="1">
      <c r="A138" s="136"/>
      <c r="B138" s="136"/>
    </row>
    <row r="139" spans="1:2">
      <c r="A139" s="136"/>
      <c r="B139" s="136"/>
    </row>
    <row r="140" spans="1:2" ht="12.75" customHeight="1">
      <c r="B140" s="136"/>
    </row>
    <row r="141" spans="1:2" ht="12.75" customHeight="1">
      <c r="B141" s="136"/>
    </row>
    <row r="142" spans="1:2">
      <c r="B142" s="136"/>
    </row>
    <row r="143" spans="1:2">
      <c r="B143" s="136"/>
    </row>
    <row r="144" spans="1:2">
      <c r="B144" s="136"/>
    </row>
    <row r="145" spans="1:2">
      <c r="B145" s="136"/>
    </row>
    <row r="146" spans="1:2">
      <c r="B146" s="136"/>
    </row>
    <row r="147" spans="1:2">
      <c r="B147" s="136"/>
    </row>
    <row r="148" spans="1:2">
      <c r="B148" s="136"/>
    </row>
    <row r="149" spans="1:2">
      <c r="B149" s="136"/>
    </row>
    <row r="150" spans="1:2">
      <c r="B150" s="136"/>
    </row>
    <row r="151" spans="1:2">
      <c r="B151" s="136"/>
    </row>
    <row r="152" spans="1:2">
      <c r="B152" s="136"/>
    </row>
    <row r="153" spans="1:2">
      <c r="B153" s="136"/>
    </row>
    <row r="154" spans="1:2">
      <c r="B154" s="136"/>
    </row>
    <row r="155" spans="1:2">
      <c r="B155" s="136"/>
    </row>
    <row r="156" spans="1:2">
      <c r="B156" s="136"/>
    </row>
    <row r="157" spans="1:2">
      <c r="B157" s="136"/>
    </row>
    <row r="158" spans="1:2">
      <c r="B158" s="128"/>
    </row>
    <row r="159" spans="1:2">
      <c r="B159" s="128"/>
    </row>
    <row r="160" spans="1:2" ht="12" customHeight="1">
      <c r="A160" s="136"/>
      <c r="B160" s="128"/>
    </row>
    <row r="161" spans="1:2">
      <c r="A161" s="136"/>
      <c r="B161" s="128"/>
    </row>
    <row r="162" spans="1:2">
      <c r="A162" s="136"/>
      <c r="B162" s="128"/>
    </row>
    <row r="163" spans="1:2" ht="90" customHeight="1">
      <c r="B163" s="128"/>
    </row>
    <row r="164" spans="1:2">
      <c r="B164" s="128"/>
    </row>
    <row r="165" spans="1:2">
      <c r="B165" s="128"/>
    </row>
    <row r="166" spans="1:2">
      <c r="B166" s="128"/>
    </row>
    <row r="167" spans="1:2">
      <c r="B167" s="128"/>
    </row>
    <row r="168" spans="1:2">
      <c r="B168" s="128"/>
    </row>
    <row r="169" spans="1:2">
      <c r="B169" s="128"/>
    </row>
    <row r="170" spans="1:2">
      <c r="B170" s="128"/>
    </row>
    <row r="171" spans="1:2">
      <c r="B171" s="128"/>
    </row>
    <row r="172" spans="1:2">
      <c r="B172" s="128"/>
    </row>
    <row r="173" spans="1:2">
      <c r="B173" s="128"/>
    </row>
    <row r="174" spans="1:2">
      <c r="B174" s="128"/>
    </row>
    <row r="175" spans="1:2">
      <c r="B175" s="128"/>
    </row>
    <row r="176" spans="1:2">
      <c r="A176" s="136"/>
      <c r="B176" s="128"/>
    </row>
    <row r="177" spans="1:2">
      <c r="A177" s="136"/>
      <c r="B177" s="128"/>
    </row>
    <row r="178" spans="1:2">
      <c r="A178" s="136"/>
      <c r="B178" s="128"/>
    </row>
    <row r="179" spans="1:2">
      <c r="A179" s="128"/>
      <c r="B179" s="128"/>
    </row>
    <row r="180" spans="1:2">
      <c r="A180" s="128"/>
      <c r="B180" s="128"/>
    </row>
    <row r="181" spans="1:2">
      <c r="A181" s="128"/>
      <c r="B181" s="128"/>
    </row>
    <row r="182" spans="1:2">
      <c r="B182" s="128"/>
    </row>
    <row r="183" spans="1:2">
      <c r="B183" s="128"/>
    </row>
    <row r="184" spans="1:2">
      <c r="B184" s="128"/>
    </row>
    <row r="185" spans="1:2">
      <c r="B185" s="128"/>
    </row>
    <row r="186" spans="1:2">
      <c r="B186" s="128"/>
    </row>
    <row r="187" spans="1:2">
      <c r="B187" s="128"/>
    </row>
    <row r="188" spans="1:2">
      <c r="B188" s="128"/>
    </row>
    <row r="189" spans="1:2">
      <c r="B189" s="128"/>
    </row>
    <row r="190" spans="1:2">
      <c r="B190" s="128"/>
    </row>
    <row r="191" spans="1:2">
      <c r="B191" s="128"/>
    </row>
    <row r="192" spans="1:2">
      <c r="B192" s="128"/>
    </row>
    <row r="193" spans="1:2">
      <c r="B193" s="128"/>
    </row>
    <row r="194" spans="1:2">
      <c r="B194" s="128"/>
    </row>
    <row r="195" spans="1:2">
      <c r="B195" s="128"/>
    </row>
    <row r="196" spans="1:2">
      <c r="B196" s="128"/>
    </row>
    <row r="197" spans="1:2">
      <c r="B197" s="128"/>
    </row>
    <row r="198" spans="1:2">
      <c r="B198" s="128"/>
    </row>
    <row r="199" spans="1:2">
      <c r="B199" s="128"/>
    </row>
    <row r="200" spans="1:2">
      <c r="B200" s="128"/>
    </row>
    <row r="201" spans="1:2">
      <c r="A201" s="128"/>
      <c r="B201" s="128"/>
    </row>
    <row r="202" spans="1:2">
      <c r="A202" s="128"/>
      <c r="B202" s="128"/>
    </row>
    <row r="203" spans="1:2" ht="12.75" customHeight="1">
      <c r="B203" s="128"/>
    </row>
    <row r="204" spans="1:2" ht="12" customHeight="1">
      <c r="B204" s="128"/>
    </row>
    <row r="205" spans="1:2">
      <c r="B205" s="128"/>
    </row>
    <row r="206" spans="1:2">
      <c r="B206" s="128"/>
    </row>
    <row r="207" spans="1:2">
      <c r="B207" s="128"/>
    </row>
    <row r="208" spans="1:2">
      <c r="B208" s="128"/>
    </row>
    <row r="209" spans="1:2">
      <c r="B209" s="128"/>
    </row>
    <row r="210" spans="1:2">
      <c r="B210" s="128"/>
    </row>
    <row r="211" spans="1:2">
      <c r="B211" s="128"/>
    </row>
    <row r="212" spans="1:2">
      <c r="B212" s="128"/>
    </row>
    <row r="213" spans="1:2">
      <c r="B213" s="128"/>
    </row>
    <row r="214" spans="1:2">
      <c r="B214" s="128"/>
    </row>
    <row r="215" spans="1:2">
      <c r="B215" s="128"/>
    </row>
    <row r="216" spans="1:2">
      <c r="B216" s="128"/>
    </row>
    <row r="217" spans="1:2">
      <c r="B217" s="128"/>
    </row>
    <row r="218" spans="1:2">
      <c r="B218" s="128"/>
    </row>
    <row r="219" spans="1:2">
      <c r="B219" s="128"/>
    </row>
    <row r="220" spans="1:2">
      <c r="B220" s="128"/>
    </row>
    <row r="221" spans="1:2">
      <c r="B221" s="128"/>
    </row>
    <row r="222" spans="1:2">
      <c r="A222" s="136"/>
      <c r="B222" s="128"/>
    </row>
    <row r="223" spans="1:2">
      <c r="A223" s="136"/>
      <c r="B223" s="128"/>
    </row>
    <row r="224" spans="1:2">
      <c r="A224" s="136"/>
      <c r="B224" s="128"/>
    </row>
    <row r="225" spans="1:2">
      <c r="A225" s="136"/>
      <c r="B225" s="128"/>
    </row>
    <row r="226" spans="1:2">
      <c r="A226" s="136"/>
      <c r="B226" s="128"/>
    </row>
    <row r="227" spans="1:2">
      <c r="A227" s="136"/>
      <c r="B227" s="128"/>
    </row>
    <row r="228" spans="1:2">
      <c r="A228" s="136"/>
      <c r="B228" s="128"/>
    </row>
    <row r="229" spans="1:2">
      <c r="A229" s="128"/>
      <c r="B229" s="128"/>
    </row>
  </sheetData>
  <mergeCells count="28">
    <mergeCell ref="A5:A6"/>
    <mergeCell ref="P5:P6"/>
    <mergeCell ref="B6:M6"/>
    <mergeCell ref="Q6:AB6"/>
    <mergeCell ref="A34:D34"/>
    <mergeCell ref="A42:D42"/>
    <mergeCell ref="A43:D43"/>
    <mergeCell ref="A44:D44"/>
    <mergeCell ref="A45:D45"/>
    <mergeCell ref="G34:J34"/>
    <mergeCell ref="G35:J35"/>
    <mergeCell ref="A36:D36"/>
    <mergeCell ref="A37:D37"/>
    <mergeCell ref="A38:D38"/>
    <mergeCell ref="A39:D39"/>
    <mergeCell ref="A40:D40"/>
    <mergeCell ref="A41:D41"/>
    <mergeCell ref="A35:D35"/>
    <mergeCell ref="G42:J42"/>
    <mergeCell ref="G43:J43"/>
    <mergeCell ref="G44:J44"/>
    <mergeCell ref="G45:J45"/>
    <mergeCell ref="G36:J36"/>
    <mergeCell ref="G37:J37"/>
    <mergeCell ref="G38:J38"/>
    <mergeCell ref="G39:J39"/>
    <mergeCell ref="G40:J40"/>
    <mergeCell ref="G41:J41"/>
  </mergeCells>
  <pageMargins left="0.31496062992125984" right="0.31496062992125984" top="0.35433070866141736" bottom="0.35433070866141736" header="0.31496062992125984" footer="0.19685039370078741"/>
  <pageSetup paperSize="9" orientation="landscape" r:id="rId1"/>
  <headerFooter differentFirst="1" scaleWithDoc="0">
    <oddFooter>&amp;C&amp;"Calibri,Obyčejné"&amp;9&amp;P</oddFooter>
  </headerFooter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9CA0AB-89D5-4E12-8A20-87358A4023EC}">
  <dimension ref="A25:F50"/>
  <sheetViews>
    <sheetView showGridLines="0" zoomScaleNormal="100" workbookViewId="0"/>
  </sheetViews>
  <sheetFormatPr defaultRowHeight="12.75"/>
  <cols>
    <col min="1" max="16384" width="9.140625" style="411"/>
  </cols>
  <sheetData>
    <row r="25" spans="6:6">
      <c r="F25" s="410"/>
    </row>
    <row r="26" spans="6:6">
      <c r="F26" s="410"/>
    </row>
    <row r="27" spans="6:6">
      <c r="F27" s="410"/>
    </row>
    <row r="28" spans="6:6">
      <c r="F28" s="410"/>
    </row>
    <row r="47" spans="1:3" ht="15">
      <c r="A47" s="412" t="s">
        <v>409</v>
      </c>
    </row>
    <row r="48" spans="1:3" ht="14.25">
      <c r="A48" s="413" t="s">
        <v>410</v>
      </c>
      <c r="B48" s="414"/>
      <c r="C48" s="414"/>
    </row>
    <row r="50" spans="1:2" ht="14.25">
      <c r="A50" s="441" t="s">
        <v>418</v>
      </c>
      <c r="B50" s="442">
        <f ca="1">TODAY()</f>
        <v>45341</v>
      </c>
    </row>
  </sheetData>
  <pageMargins left="0.7" right="0.7" top="0.78740157499999996" bottom="0.78740157499999996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List10"/>
  <dimension ref="A1:L62"/>
  <sheetViews>
    <sheetView showGridLines="0" zoomScaleNormal="100" zoomScaleSheetLayoutView="100" workbookViewId="0"/>
  </sheetViews>
  <sheetFormatPr defaultColWidth="9.140625" defaultRowHeight="12"/>
  <cols>
    <col min="1" max="1" width="15.5703125" style="9" customWidth="1"/>
    <col min="2" max="2" width="11.28515625" style="9" customWidth="1"/>
    <col min="3" max="8" width="9.140625" style="9" customWidth="1"/>
    <col min="9" max="9" width="7.7109375" style="9" customWidth="1"/>
    <col min="10" max="10" width="9.140625" style="9" customWidth="1"/>
    <col min="11" max="16384" width="9.140625" style="9"/>
  </cols>
  <sheetData>
    <row r="1" spans="1:12" s="40" customFormat="1" ht="20.25">
      <c r="A1" s="209" t="s">
        <v>374</v>
      </c>
    </row>
    <row r="2" spans="1:12" s="41" customFormat="1" ht="6" customHeight="1"/>
    <row r="3" spans="1:12" s="41" customFormat="1" ht="24.75" customHeight="1">
      <c r="A3" s="124" t="s">
        <v>172</v>
      </c>
      <c r="B3" s="49" t="s">
        <v>173</v>
      </c>
      <c r="D3" s="122"/>
      <c r="E3" s="122"/>
      <c r="F3" s="122"/>
      <c r="G3" s="123"/>
      <c r="H3" s="123"/>
      <c r="I3" s="123"/>
    </row>
    <row r="4" spans="1:12" s="41" customFormat="1" ht="24.75" customHeight="1">
      <c r="A4" s="124" t="s">
        <v>104</v>
      </c>
      <c r="B4" s="49" t="s">
        <v>105</v>
      </c>
      <c r="D4" s="123"/>
      <c r="E4" s="123"/>
      <c r="F4" s="123"/>
      <c r="G4" s="123"/>
      <c r="H4" s="123"/>
      <c r="I4" s="123"/>
      <c r="J4" s="42"/>
    </row>
    <row r="5" spans="1:12" s="41" customFormat="1" ht="24.75" customHeight="1">
      <c r="A5" s="124" t="s">
        <v>46</v>
      </c>
      <c r="B5" s="49" t="s">
        <v>116</v>
      </c>
      <c r="D5" s="123"/>
      <c r="E5" s="123"/>
      <c r="F5" s="123"/>
      <c r="G5" s="123"/>
      <c r="H5" s="123"/>
      <c r="I5" s="123"/>
      <c r="J5" s="42"/>
    </row>
    <row r="6" spans="1:12" s="41" customFormat="1" ht="24.75" customHeight="1">
      <c r="A6" s="124" t="s">
        <v>7</v>
      </c>
      <c r="B6" s="49" t="s">
        <v>113</v>
      </c>
      <c r="D6" s="123"/>
      <c r="E6" s="123"/>
      <c r="F6" s="123"/>
      <c r="G6" s="123"/>
      <c r="H6" s="123"/>
      <c r="I6" s="123"/>
      <c r="J6" s="42"/>
    </row>
    <row r="7" spans="1:12" s="41" customFormat="1" ht="24.75" customHeight="1">
      <c r="A7" s="124" t="s">
        <v>118</v>
      </c>
      <c r="B7" s="49" t="s">
        <v>119</v>
      </c>
      <c r="D7" s="123"/>
      <c r="E7" s="123"/>
      <c r="F7" s="123"/>
      <c r="G7" s="123"/>
      <c r="H7" s="123"/>
      <c r="I7" s="123"/>
      <c r="J7" s="42"/>
      <c r="K7" s="43"/>
    </row>
    <row r="8" spans="1:12" s="41" customFormat="1" ht="24.75" customHeight="1">
      <c r="A8" s="124" t="s">
        <v>126</v>
      </c>
      <c r="B8" s="49" t="s">
        <v>127</v>
      </c>
      <c r="D8" s="123"/>
      <c r="E8" s="123"/>
      <c r="F8" s="123"/>
      <c r="G8" s="123"/>
      <c r="H8" s="123"/>
      <c r="I8" s="123"/>
      <c r="J8" s="44"/>
    </row>
    <row r="9" spans="1:12" s="41" customFormat="1" ht="24.75" customHeight="1">
      <c r="A9" s="124" t="s">
        <v>130</v>
      </c>
      <c r="B9" s="49" t="s">
        <v>131</v>
      </c>
      <c r="D9" s="123"/>
      <c r="E9" s="123"/>
      <c r="F9" s="123"/>
      <c r="G9" s="123"/>
      <c r="H9" s="123"/>
      <c r="I9" s="123"/>
    </row>
    <row r="10" spans="1:12" s="41" customFormat="1" ht="24.75" customHeight="1">
      <c r="A10" s="124" t="s">
        <v>132</v>
      </c>
      <c r="B10" s="49" t="s">
        <v>133</v>
      </c>
      <c r="D10" s="123"/>
      <c r="E10" s="123"/>
      <c r="F10" s="123"/>
      <c r="G10" s="123"/>
      <c r="H10" s="123"/>
      <c r="I10" s="123"/>
    </row>
    <row r="11" spans="1:12" s="41" customFormat="1" ht="24.75" customHeight="1">
      <c r="A11" s="124" t="s">
        <v>162</v>
      </c>
      <c r="B11" s="49" t="s">
        <v>163</v>
      </c>
      <c r="D11" s="123"/>
      <c r="E11" s="123"/>
      <c r="F11" s="123"/>
      <c r="G11" s="123"/>
      <c r="H11" s="123"/>
      <c r="I11" s="123"/>
    </row>
    <row r="12" spans="1:12" s="41" customFormat="1" ht="24.75" customHeight="1">
      <c r="A12" s="124" t="s">
        <v>106</v>
      </c>
      <c r="B12" s="49" t="s">
        <v>107</v>
      </c>
      <c r="D12" s="123"/>
      <c r="E12" s="123"/>
      <c r="F12" s="123"/>
      <c r="G12" s="123"/>
      <c r="H12" s="123"/>
      <c r="I12" s="123"/>
    </row>
    <row r="13" spans="1:12" s="41" customFormat="1" ht="24.75" customHeight="1">
      <c r="A13" s="124" t="s">
        <v>108</v>
      </c>
      <c r="B13" s="49" t="s">
        <v>109</v>
      </c>
      <c r="D13" s="123"/>
      <c r="E13" s="123"/>
      <c r="F13" s="123"/>
      <c r="G13" s="123"/>
      <c r="H13" s="123"/>
      <c r="I13" s="123"/>
    </row>
    <row r="14" spans="1:12" s="41" customFormat="1" ht="24.75" customHeight="1">
      <c r="A14" s="124" t="s">
        <v>122</v>
      </c>
      <c r="B14" s="49" t="s">
        <v>123</v>
      </c>
      <c r="D14" s="123"/>
      <c r="E14" s="123"/>
      <c r="F14" s="123"/>
      <c r="G14" s="123"/>
      <c r="H14" s="123"/>
      <c r="I14" s="123"/>
    </row>
    <row r="15" spans="1:12" s="41" customFormat="1" ht="24.75" customHeight="1">
      <c r="A15" s="124" t="s">
        <v>120</v>
      </c>
      <c r="B15" s="49" t="s">
        <v>121</v>
      </c>
      <c r="D15" s="123"/>
      <c r="E15" s="123"/>
      <c r="F15" s="123"/>
      <c r="G15" s="123"/>
      <c r="H15" s="123"/>
      <c r="I15" s="123"/>
      <c r="K15" s="44"/>
      <c r="L15" s="44"/>
    </row>
    <row r="16" spans="1:12" s="41" customFormat="1" ht="24.75" customHeight="1">
      <c r="A16" s="124" t="s">
        <v>22</v>
      </c>
      <c r="B16" s="49" t="s">
        <v>110</v>
      </c>
      <c r="D16" s="123"/>
      <c r="E16" s="123"/>
      <c r="F16" s="123"/>
      <c r="G16" s="123"/>
      <c r="H16" s="123"/>
      <c r="I16" s="123"/>
      <c r="K16" s="44"/>
      <c r="L16" s="44"/>
    </row>
    <row r="17" spans="1:12" s="41" customFormat="1" ht="24.75" customHeight="1">
      <c r="A17" s="124" t="s">
        <v>44</v>
      </c>
      <c r="B17" s="49" t="s">
        <v>117</v>
      </c>
      <c r="D17" s="123"/>
      <c r="E17" s="123"/>
      <c r="F17" s="123"/>
      <c r="G17" s="123"/>
      <c r="H17" s="123"/>
      <c r="I17" s="123"/>
      <c r="K17" s="44"/>
      <c r="L17" s="44"/>
    </row>
    <row r="18" spans="1:12" s="41" customFormat="1" ht="24.75" customHeight="1">
      <c r="A18" s="124" t="s">
        <v>124</v>
      </c>
      <c r="B18" s="49" t="s">
        <v>125</v>
      </c>
      <c r="D18" s="123"/>
      <c r="E18" s="123"/>
      <c r="F18" s="123"/>
      <c r="G18" s="123"/>
      <c r="H18" s="123"/>
      <c r="I18" s="123"/>
      <c r="K18" s="44"/>
      <c r="L18" s="44"/>
    </row>
    <row r="19" spans="1:12" s="41" customFormat="1" ht="24.75" customHeight="1">
      <c r="A19" s="124" t="s">
        <v>111</v>
      </c>
      <c r="B19" s="49" t="s">
        <v>112</v>
      </c>
      <c r="D19" s="123"/>
      <c r="E19" s="123"/>
      <c r="F19" s="123"/>
      <c r="G19" s="123"/>
      <c r="H19" s="123"/>
      <c r="I19" s="123"/>
      <c r="K19" s="44"/>
      <c r="L19" s="44"/>
    </row>
    <row r="20" spans="1:12" s="41" customFormat="1" ht="24.75" customHeight="1">
      <c r="A20" s="124" t="s">
        <v>136</v>
      </c>
      <c r="B20" s="49" t="s">
        <v>134</v>
      </c>
      <c r="D20" s="123"/>
      <c r="E20" s="123"/>
      <c r="F20" s="123"/>
      <c r="G20" s="123"/>
      <c r="H20" s="123"/>
      <c r="I20" s="123"/>
      <c r="K20" s="44"/>
      <c r="L20" s="44"/>
    </row>
    <row r="21" spans="1:12" s="41" customFormat="1" ht="24.75" customHeight="1">
      <c r="A21" s="124" t="s">
        <v>128</v>
      </c>
      <c r="B21" s="49" t="s">
        <v>129</v>
      </c>
      <c r="D21" s="123"/>
      <c r="E21" s="123"/>
      <c r="F21" s="123"/>
      <c r="G21" s="123"/>
      <c r="H21" s="123"/>
      <c r="I21" s="123"/>
      <c r="K21" s="44"/>
      <c r="L21" s="44"/>
    </row>
    <row r="22" spans="1:12" s="41" customFormat="1" ht="24.75" customHeight="1">
      <c r="A22" s="124" t="s">
        <v>114</v>
      </c>
      <c r="B22" s="49" t="s">
        <v>115</v>
      </c>
      <c r="D22" s="123"/>
      <c r="E22" s="123"/>
      <c r="F22" s="123"/>
      <c r="G22" s="123"/>
      <c r="H22" s="123"/>
      <c r="I22" s="123"/>
    </row>
    <row r="23" spans="1:12" s="41" customFormat="1" ht="24.75" customHeight="1">
      <c r="A23" s="124" t="s">
        <v>137</v>
      </c>
      <c r="B23" s="49" t="s">
        <v>135</v>
      </c>
    </row>
    <row r="24" spans="1:12" s="41" customFormat="1" ht="24.75" customHeight="1">
      <c r="A24" s="124"/>
      <c r="B24" s="49"/>
    </row>
    <row r="25" spans="1:12" s="41" customFormat="1" ht="24.75" customHeight="1">
      <c r="A25" s="124"/>
      <c r="B25" s="49"/>
    </row>
    <row r="26" spans="1:12" s="41" customFormat="1" ht="24.75" customHeight="1">
      <c r="A26" s="124"/>
      <c r="B26" s="49"/>
    </row>
    <row r="27" spans="1:12" s="41" customFormat="1" ht="24.75" customHeight="1">
      <c r="A27" s="124"/>
      <c r="B27" s="49"/>
    </row>
    <row r="28" spans="1:12" s="41" customFormat="1" ht="24.75" customHeight="1">
      <c r="A28" s="124"/>
      <c r="B28" s="49"/>
    </row>
    <row r="29" spans="1:12" s="41" customFormat="1" ht="24.75" customHeight="1">
      <c r="A29" s="124"/>
      <c r="B29" s="49"/>
    </row>
    <row r="30" spans="1:12" s="41" customFormat="1" ht="24.75" customHeight="1">
      <c r="A30" s="124"/>
      <c r="B30" s="49"/>
    </row>
    <row r="31" spans="1:12" s="41" customFormat="1" ht="24.75" customHeight="1">
      <c r="A31" s="124"/>
      <c r="B31" s="49"/>
    </row>
    <row r="32" spans="1:12" s="41" customFormat="1" ht="24.75" customHeight="1">
      <c r="A32" s="124"/>
      <c r="B32" s="49"/>
    </row>
    <row r="33" spans="1:10" s="41" customFormat="1" ht="24.75" customHeight="1">
      <c r="A33" s="124"/>
      <c r="B33" s="49"/>
    </row>
    <row r="34" spans="1:10" s="41" customFormat="1" ht="22.5" customHeight="1">
      <c r="A34" s="124"/>
      <c r="B34" s="49"/>
    </row>
    <row r="35" spans="1:10" s="41" customFormat="1" ht="15">
      <c r="A35" s="42" t="s">
        <v>252</v>
      </c>
    </row>
    <row r="36" spans="1:10" s="49" customFormat="1" ht="24.75" customHeight="1">
      <c r="A36" s="126" t="s">
        <v>253</v>
      </c>
    </row>
    <row r="37" spans="1:10" s="41" customFormat="1" ht="15">
      <c r="A37" s="42" t="s">
        <v>177</v>
      </c>
    </row>
    <row r="38" spans="1:10" s="49" customFormat="1" ht="24.75" customHeight="1">
      <c r="A38" s="126" t="s">
        <v>178</v>
      </c>
    </row>
    <row r="39" spans="1:10" s="41" customFormat="1" ht="15">
      <c r="A39" s="42" t="s">
        <v>139</v>
      </c>
    </row>
    <row r="40" spans="1:10" s="49" customFormat="1" ht="39.75" customHeight="1">
      <c r="A40" s="471" t="s">
        <v>295</v>
      </c>
      <c r="B40" s="471"/>
      <c r="C40" s="471"/>
      <c r="D40" s="471"/>
      <c r="E40" s="471"/>
      <c r="F40" s="471"/>
      <c r="G40" s="471"/>
      <c r="H40" s="471"/>
      <c r="I40" s="471"/>
      <c r="J40" s="471"/>
    </row>
    <row r="41" spans="1:10" s="41" customFormat="1" ht="15">
      <c r="A41" s="42" t="s">
        <v>160</v>
      </c>
    </row>
    <row r="42" spans="1:10" s="49" customFormat="1" ht="24.75" customHeight="1">
      <c r="A42" s="126" t="s">
        <v>175</v>
      </c>
      <c r="B42" s="125"/>
    </row>
    <row r="43" spans="1:10" s="41" customFormat="1" ht="15">
      <c r="A43" s="42" t="s">
        <v>421</v>
      </c>
    </row>
    <row r="44" spans="1:10" s="49" customFormat="1" ht="54.75" customHeight="1">
      <c r="A44" s="470" t="s">
        <v>268</v>
      </c>
      <c r="B44" s="470"/>
      <c r="C44" s="470"/>
      <c r="D44" s="470"/>
      <c r="E44" s="470"/>
      <c r="F44" s="470"/>
      <c r="G44" s="470"/>
      <c r="H44" s="470"/>
      <c r="I44" s="470"/>
      <c r="J44" s="470"/>
    </row>
    <row r="45" spans="1:10" s="41" customFormat="1" ht="15">
      <c r="A45" s="42" t="s">
        <v>422</v>
      </c>
    </row>
    <row r="46" spans="1:10" s="49" customFormat="1" ht="24.75" customHeight="1">
      <c r="A46" s="126" t="s">
        <v>266</v>
      </c>
    </row>
    <row r="47" spans="1:10" s="41" customFormat="1" ht="16.5">
      <c r="A47" s="42" t="s">
        <v>261</v>
      </c>
    </row>
    <row r="48" spans="1:10" s="41" customFormat="1" ht="69.75" customHeight="1">
      <c r="A48" s="470" t="s">
        <v>428</v>
      </c>
      <c r="B48" s="470"/>
      <c r="C48" s="470"/>
      <c r="D48" s="470"/>
      <c r="E48" s="470"/>
      <c r="F48" s="470"/>
      <c r="G48" s="470"/>
      <c r="H48" s="470"/>
      <c r="I48" s="470"/>
      <c r="J48" s="470"/>
    </row>
    <row r="49" spans="1:10" s="41" customFormat="1" ht="16.5">
      <c r="A49" s="42" t="s">
        <v>262</v>
      </c>
    </row>
    <row r="50" spans="1:10" s="49" customFormat="1" ht="24.75" customHeight="1">
      <c r="A50" s="126" t="s">
        <v>263</v>
      </c>
    </row>
    <row r="51" spans="1:10" s="41" customFormat="1" ht="15">
      <c r="A51" s="42" t="s">
        <v>423</v>
      </c>
    </row>
    <row r="52" spans="1:10" s="49" customFormat="1" ht="24.75" customHeight="1">
      <c r="A52" s="126" t="s">
        <v>264</v>
      </c>
    </row>
    <row r="53" spans="1:10" s="41" customFormat="1" ht="15">
      <c r="A53" s="42" t="s">
        <v>424</v>
      </c>
    </row>
    <row r="54" spans="1:10" s="49" customFormat="1" ht="24.75" customHeight="1">
      <c r="A54" s="126" t="s">
        <v>265</v>
      </c>
    </row>
    <row r="55" spans="1:10" s="41" customFormat="1" ht="15">
      <c r="A55" s="42" t="s">
        <v>138</v>
      </c>
    </row>
    <row r="56" spans="1:10" s="49" customFormat="1" ht="24.75" customHeight="1">
      <c r="A56" s="126" t="s">
        <v>174</v>
      </c>
    </row>
    <row r="57" spans="1:10" s="41" customFormat="1" ht="15">
      <c r="A57" s="42" t="s">
        <v>425</v>
      </c>
    </row>
    <row r="58" spans="1:10" s="49" customFormat="1" ht="24.75" customHeight="1">
      <c r="A58" s="126" t="s">
        <v>267</v>
      </c>
    </row>
    <row r="59" spans="1:10" s="41" customFormat="1" ht="15">
      <c r="A59" s="42" t="s">
        <v>179</v>
      </c>
    </row>
    <row r="60" spans="1:10" s="41" customFormat="1" ht="39.75" customHeight="1">
      <c r="A60" s="470" t="s">
        <v>301</v>
      </c>
      <c r="B60" s="470"/>
      <c r="C60" s="470"/>
      <c r="D60" s="470"/>
      <c r="E60" s="470"/>
      <c r="F60" s="470"/>
      <c r="G60" s="470"/>
      <c r="H60" s="470"/>
      <c r="I60" s="470"/>
      <c r="J60" s="470"/>
    </row>
    <row r="61" spans="1:10" ht="18" customHeight="1">
      <c r="A61" s="42" t="s">
        <v>302</v>
      </c>
    </row>
    <row r="62" spans="1:10" ht="24.75" customHeight="1">
      <c r="A62" s="126" t="s">
        <v>303</v>
      </c>
    </row>
  </sheetData>
  <sortState ref="A3:B29">
    <sortCondition ref="A3"/>
  </sortState>
  <mergeCells count="4">
    <mergeCell ref="A48:J48"/>
    <mergeCell ref="A44:J44"/>
    <mergeCell ref="A60:J60"/>
    <mergeCell ref="A40:J40"/>
  </mergeCells>
  <pageMargins left="0.31496062992125984" right="0.31496062992125984" top="0.35433070866141736" bottom="0.35433070866141736" header="0.31496062992125984" footer="0.19685039370078741"/>
  <pageSetup paperSize="9" orientation="portrait" r:id="rId1"/>
  <headerFooter differentFirst="1" scaleWithDoc="0">
    <oddFooter>&amp;C&amp;"Calibri,Obyčejné"&amp;9&amp;P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2D450C-8CF2-46DA-AC62-1F5ECF29BD18}">
  <dimension ref="A1:P53"/>
  <sheetViews>
    <sheetView showGridLines="0" zoomScaleNormal="100" workbookViewId="0"/>
  </sheetViews>
  <sheetFormatPr defaultRowHeight="14.25"/>
  <cols>
    <col min="1" max="2" width="11" style="149" customWidth="1"/>
    <col min="3" max="3" width="21" style="149" customWidth="1"/>
    <col min="4" max="4" width="14.7109375" style="149" customWidth="1"/>
    <col min="5" max="5" width="17.7109375" style="151" customWidth="1"/>
    <col min="6" max="7" width="12" style="151" customWidth="1"/>
    <col min="8" max="16384" width="9.140625" style="149"/>
  </cols>
  <sheetData>
    <row r="1" spans="1:16" ht="20.25">
      <c r="A1" s="209" t="str">
        <f>"2 STRUČNÝ PŘEHLED ZA "&amp;UPPER('3.1'!N1)</f>
        <v>2 STRUČNÝ PŘEHLED ZA IV. ČTVRTLETÍ 2023</v>
      </c>
      <c r="B1" s="147"/>
      <c r="C1" s="147"/>
      <c r="D1" s="147"/>
      <c r="E1" s="148"/>
      <c r="F1" s="148"/>
      <c r="G1" s="210" t="str">
        <f>'3.1'!N1</f>
        <v>IV. čtvrtletí 2023</v>
      </c>
      <c r="H1" s="116"/>
    </row>
    <row r="2" spans="1:16" ht="15">
      <c r="A2" s="147"/>
      <c r="B2" s="147"/>
      <c r="C2" s="147"/>
      <c r="D2" s="147"/>
      <c r="E2" s="148"/>
      <c r="F2" s="148"/>
      <c r="G2" s="148"/>
    </row>
    <row r="3" spans="1:16" ht="15">
      <c r="A3" s="152"/>
      <c r="B3" s="152"/>
      <c r="C3" s="152"/>
      <c r="D3" s="152"/>
      <c r="E3" s="153"/>
      <c r="F3" s="154" t="s">
        <v>305</v>
      </c>
      <c r="G3" s="154"/>
    </row>
    <row r="4" spans="1:16" ht="15">
      <c r="A4" s="474" t="s">
        <v>415</v>
      </c>
      <c r="B4" s="474"/>
      <c r="C4" s="474"/>
      <c r="D4" s="474"/>
      <c r="E4" s="155">
        <f>SUM(E5:E7)</f>
        <v>20778.379062999993</v>
      </c>
      <c r="F4" s="156">
        <f>SUM(F5:F7)</f>
        <v>-1562.3272970000107</v>
      </c>
      <c r="G4" s="157">
        <v>-6.9931866603702611E-2</v>
      </c>
    </row>
    <row r="5" spans="1:16">
      <c r="A5" s="473" t="str">
        <f>'4.1'!B6</f>
        <v>Říjen</v>
      </c>
      <c r="B5" s="473"/>
      <c r="C5" s="473"/>
      <c r="D5" s="473"/>
      <c r="E5" s="158">
        <f>INDEX('3.1'!$B$7:$M$7,,MATCH('2'!$A5,'3.1'!$B$5:$M$5,0))</f>
        <v>6782.839563999999</v>
      </c>
      <c r="F5" s="159">
        <v>199.16171799999665</v>
      </c>
      <c r="G5" s="160">
        <v>3.0250829803435766E-2</v>
      </c>
    </row>
    <row r="6" spans="1:16">
      <c r="A6" s="473" t="str">
        <f>'4.1'!C6</f>
        <v>Listopad</v>
      </c>
      <c r="B6" s="473"/>
      <c r="C6" s="473"/>
      <c r="D6" s="473"/>
      <c r="E6" s="158">
        <f>INDEX('3.1'!$B$7:$M$7,,MATCH('2'!$A6,'3.1'!$B$5:$M$5,0))</f>
        <v>6890.0638139999974</v>
      </c>
      <c r="F6" s="159">
        <v>-415.07825800000319</v>
      </c>
      <c r="G6" s="160">
        <v>-5.682001169983586E-2</v>
      </c>
    </row>
    <row r="7" spans="1:16">
      <c r="A7" s="473" t="str">
        <f>'4.1'!D6</f>
        <v>Prosinec</v>
      </c>
      <c r="B7" s="473"/>
      <c r="C7" s="473"/>
      <c r="D7" s="473"/>
      <c r="E7" s="158">
        <f>INDEX('3.1'!$B$7:$M$7,,MATCH('2'!$A7,'3.1'!$B$5:$M$5,0))</f>
        <v>7105.4756849999985</v>
      </c>
      <c r="F7" s="159">
        <v>-1346.4107570000042</v>
      </c>
      <c r="G7" s="160">
        <v>-0.15930298711886121</v>
      </c>
    </row>
    <row r="8" spans="1:16">
      <c r="A8" s="161"/>
      <c r="B8" s="161"/>
      <c r="C8" s="161"/>
      <c r="D8" s="161"/>
      <c r="E8" s="158"/>
      <c r="F8" s="159"/>
      <c r="G8" s="160"/>
    </row>
    <row r="9" spans="1:16">
      <c r="A9" s="475" t="s">
        <v>413</v>
      </c>
      <c r="B9" s="476"/>
      <c r="C9" s="476"/>
      <c r="D9" s="476"/>
      <c r="E9" s="158"/>
      <c r="F9" s="159"/>
      <c r="G9" s="162"/>
    </row>
    <row r="10" spans="1:16">
      <c r="A10" s="473" t="s">
        <v>306</v>
      </c>
      <c r="B10" s="473"/>
      <c r="C10" s="473"/>
      <c r="D10" s="473"/>
      <c r="E10" s="158">
        <f>'4.1'!B7</f>
        <v>8014.3607700000002</v>
      </c>
      <c r="F10" s="159">
        <v>-456.03094999999939</v>
      </c>
      <c r="G10" s="162">
        <v>-5.3838236184902133E-2</v>
      </c>
    </row>
    <row r="11" spans="1:16">
      <c r="A11" s="473" t="s">
        <v>307</v>
      </c>
      <c r="B11" s="473"/>
      <c r="C11" s="473"/>
      <c r="D11" s="473"/>
      <c r="E11" s="158">
        <f>'4.1'!B9</f>
        <v>9901.3705409999984</v>
      </c>
      <c r="F11" s="159">
        <v>-972.02597800000694</v>
      </c>
      <c r="G11" s="162">
        <v>-8.9394867512405801E-2</v>
      </c>
    </row>
    <row r="12" spans="1:16">
      <c r="A12" s="473" t="s">
        <v>308</v>
      </c>
      <c r="B12" s="473"/>
      <c r="C12" s="473"/>
      <c r="D12" s="473"/>
      <c r="E12" s="158">
        <f>'4.2'!B6</f>
        <v>453.43618300000003</v>
      </c>
      <c r="F12" s="159">
        <v>-293.80362700000001</v>
      </c>
      <c r="G12" s="162">
        <v>-0.39318519044107136</v>
      </c>
    </row>
    <row r="13" spans="1:16">
      <c r="A13" s="473" t="s">
        <v>309</v>
      </c>
      <c r="B13" s="473"/>
      <c r="C13" s="473"/>
      <c r="D13" s="473"/>
      <c r="E13" s="158">
        <f>'4.2'!B20</f>
        <v>1003.067581</v>
      </c>
      <c r="F13" s="159">
        <v>-45.725190000001248</v>
      </c>
      <c r="G13" s="162">
        <v>-4.3597926362901281E-2</v>
      </c>
    </row>
    <row r="14" spans="1:16">
      <c r="A14" s="473" t="s">
        <v>310</v>
      </c>
      <c r="B14" s="473"/>
      <c r="C14" s="473"/>
      <c r="D14" s="473"/>
      <c r="E14" s="158">
        <f>'4.3'!E6/1000</f>
        <v>599.07376899999997</v>
      </c>
      <c r="F14" s="159">
        <v>114.99630199999984</v>
      </c>
      <c r="G14" s="162">
        <v>0.23755764281422309</v>
      </c>
      <c r="P14" s="150"/>
    </row>
    <row r="15" spans="1:16">
      <c r="A15" s="473" t="s">
        <v>311</v>
      </c>
      <c r="B15" s="473"/>
      <c r="C15" s="473"/>
      <c r="D15" s="473"/>
      <c r="E15" s="158">
        <f>'4.3'!E16/1000</f>
        <v>306.06395000000003</v>
      </c>
      <c r="F15" s="159">
        <v>-0.77853000000004613</v>
      </c>
      <c r="G15" s="162">
        <v>-2.53723017751664E-3</v>
      </c>
    </row>
    <row r="16" spans="1:16">
      <c r="A16" s="473" t="s">
        <v>312</v>
      </c>
      <c r="B16" s="473"/>
      <c r="C16" s="473"/>
      <c r="D16" s="473"/>
      <c r="E16" s="158">
        <f>'4.4'!E30/1000</f>
        <v>240.84378100000006</v>
      </c>
      <c r="F16" s="159">
        <v>76.071898000000004</v>
      </c>
      <c r="G16" s="162">
        <v>0.46168009137821181</v>
      </c>
    </row>
    <row r="17" spans="1:7">
      <c r="A17" s="473" t="s">
        <v>313</v>
      </c>
      <c r="B17" s="473"/>
      <c r="C17" s="473"/>
      <c r="D17" s="473"/>
      <c r="E17" s="158">
        <f>'4.4'!E6/1000</f>
        <v>260.16095799999994</v>
      </c>
      <c r="F17" s="159">
        <v>14.968777999998707</v>
      </c>
      <c r="G17" s="162">
        <v>6.1049165597363869E-2</v>
      </c>
    </row>
    <row r="18" spans="1:7">
      <c r="A18" s="161"/>
      <c r="B18" s="161"/>
      <c r="C18" s="161"/>
      <c r="D18" s="161"/>
      <c r="E18" s="158"/>
      <c r="F18" s="159"/>
      <c r="G18" s="162"/>
    </row>
    <row r="19" spans="1:7" ht="15">
      <c r="A19" s="474" t="s">
        <v>416</v>
      </c>
      <c r="B19" s="474"/>
      <c r="C19" s="474"/>
      <c r="D19" s="474"/>
      <c r="E19" s="163">
        <f>SUM(E20:E27)</f>
        <v>20961.112440000001</v>
      </c>
      <c r="F19" s="164">
        <v>154.94988999998168</v>
      </c>
      <c r="G19" s="165">
        <v>7.4473074805416657E-3</v>
      </c>
    </row>
    <row r="20" spans="1:7">
      <c r="A20" s="473" t="s">
        <v>306</v>
      </c>
      <c r="B20" s="473"/>
      <c r="C20" s="473"/>
      <c r="D20" s="473"/>
      <c r="E20" s="158">
        <f>'4.1'!N7</f>
        <v>4290</v>
      </c>
      <c r="F20" s="159">
        <v>0</v>
      </c>
      <c r="G20" s="162">
        <v>0</v>
      </c>
    </row>
    <row r="21" spans="1:7">
      <c r="A21" s="473" t="s">
        <v>307</v>
      </c>
      <c r="B21" s="473"/>
      <c r="C21" s="473"/>
      <c r="D21" s="473"/>
      <c r="E21" s="158">
        <f>'4.1'!N9</f>
        <v>9472.2530000000006</v>
      </c>
      <c r="F21" s="159">
        <v>56.355999999999767</v>
      </c>
      <c r="G21" s="162">
        <v>5.9851971617786133E-3</v>
      </c>
    </row>
    <row r="22" spans="1:7">
      <c r="A22" s="473" t="s">
        <v>308</v>
      </c>
      <c r="B22" s="473"/>
      <c r="C22" s="473"/>
      <c r="D22" s="473"/>
      <c r="E22" s="158">
        <f>'4.2'!N6</f>
        <v>1363.5</v>
      </c>
      <c r="F22" s="159">
        <v>0</v>
      </c>
      <c r="G22" s="162">
        <v>0</v>
      </c>
    </row>
    <row r="23" spans="1:7">
      <c r="A23" s="473" t="s">
        <v>309</v>
      </c>
      <c r="B23" s="473"/>
      <c r="C23" s="473"/>
      <c r="D23" s="473"/>
      <c r="E23" s="158">
        <f>'4.2'!N20</f>
        <v>1061.8070000000014</v>
      </c>
      <c r="F23" s="159">
        <v>49.589000000001647</v>
      </c>
      <c r="G23" s="162">
        <v>4.8990434866799111E-2</v>
      </c>
    </row>
    <row r="24" spans="1:7">
      <c r="A24" s="473" t="s">
        <v>310</v>
      </c>
      <c r="B24" s="473"/>
      <c r="C24" s="473"/>
      <c r="D24" s="473"/>
      <c r="E24" s="158">
        <f>'4.3'!B6</f>
        <v>1106.1242400000006</v>
      </c>
      <c r="F24" s="159">
        <v>-7.4514399999993657</v>
      </c>
      <c r="G24" s="162">
        <v>-6.6914536064575222E-3</v>
      </c>
    </row>
    <row r="25" spans="1:7">
      <c r="A25" s="473" t="s">
        <v>311</v>
      </c>
      <c r="B25" s="473"/>
      <c r="C25" s="473"/>
      <c r="D25" s="473"/>
      <c r="E25" s="158">
        <f>'4.3'!B16</f>
        <v>1171.5</v>
      </c>
      <c r="F25" s="159">
        <v>0</v>
      </c>
      <c r="G25" s="162">
        <v>0</v>
      </c>
    </row>
    <row r="26" spans="1:7">
      <c r="A26" s="473" t="s">
        <v>312</v>
      </c>
      <c r="B26" s="473"/>
      <c r="C26" s="473"/>
      <c r="D26" s="473"/>
      <c r="E26" s="158">
        <f>'4.4'!B30</f>
        <v>342.16780000000011</v>
      </c>
      <c r="F26" s="159">
        <v>3.0729000000000042</v>
      </c>
      <c r="G26" s="162">
        <v>9.0620649263672293E-3</v>
      </c>
    </row>
    <row r="27" spans="1:7">
      <c r="A27" s="473" t="s">
        <v>313</v>
      </c>
      <c r="B27" s="473"/>
      <c r="C27" s="473"/>
      <c r="D27" s="473"/>
      <c r="E27" s="158">
        <f>'4.4'!B6</f>
        <v>2153.7603999999997</v>
      </c>
      <c r="F27" s="159">
        <v>53.383429999981672</v>
      </c>
      <c r="G27" s="162">
        <v>2.5416118517038778E-2</v>
      </c>
    </row>
    <row r="28" spans="1:7">
      <c r="A28" s="161"/>
      <c r="B28" s="161"/>
      <c r="C28" s="161"/>
      <c r="D28" s="161"/>
      <c r="E28" s="158"/>
      <c r="F28" s="159"/>
      <c r="G28" s="162"/>
    </row>
    <row r="29" spans="1:7" ht="15">
      <c r="A29" s="474" t="s">
        <v>417</v>
      </c>
      <c r="B29" s="474"/>
      <c r="C29" s="474"/>
      <c r="D29" s="474"/>
      <c r="E29" s="155">
        <f>SUM(E30:E32)</f>
        <v>17742.851081000023</v>
      </c>
      <c r="F29" s="156">
        <f>SUM(F30:F32)</f>
        <v>-444.74461099998007</v>
      </c>
      <c r="G29" s="157">
        <v>-2.4453183286650994E-2</v>
      </c>
    </row>
    <row r="30" spans="1:7">
      <c r="A30" s="473" t="str">
        <f>'4.1'!B6</f>
        <v>Říjen</v>
      </c>
      <c r="B30" s="473"/>
      <c r="C30" s="473"/>
      <c r="D30" s="473"/>
      <c r="E30" s="158">
        <f>INDEX('3.2'!$B$27:$M$27,,MATCH('2'!$A30,'3.2'!$B$4:$M$4,0))</f>
        <v>5585.8873140000087</v>
      </c>
      <c r="F30" s="159">
        <v>-31.731057999984841</v>
      </c>
      <c r="G30" s="162">
        <v>-5.6484894307065395E-3</v>
      </c>
    </row>
    <row r="31" spans="1:7">
      <c r="A31" s="473" t="str">
        <f>'4.1'!C6</f>
        <v>Listopad</v>
      </c>
      <c r="B31" s="473"/>
      <c r="C31" s="473"/>
      <c r="D31" s="473"/>
      <c r="E31" s="158">
        <f>INDEX('3.2'!$B$27:$M$27,,MATCH('2'!$A31,'3.2'!$B$4:$M$4,0))</f>
        <v>5959.837664235235</v>
      </c>
      <c r="F31" s="159">
        <v>-148.57479676477124</v>
      </c>
      <c r="G31" s="162">
        <v>-2.4322980432864894E-2</v>
      </c>
    </row>
    <row r="32" spans="1:7">
      <c r="A32" s="473" t="str">
        <f>'4.1'!D6</f>
        <v>Prosinec</v>
      </c>
      <c r="B32" s="473"/>
      <c r="C32" s="473"/>
      <c r="D32" s="473"/>
      <c r="E32" s="158">
        <f>INDEX('3.2'!$B$27:$M$27,,MATCH('2'!$A32,'3.2'!$B$4:$M$4,0))</f>
        <v>6197.1261027647779</v>
      </c>
      <c r="F32" s="159">
        <v>-264.43875623522399</v>
      </c>
      <c r="G32" s="162">
        <v>-4.0924878416549515E-2</v>
      </c>
    </row>
    <row r="33" spans="1:7">
      <c r="A33" s="434"/>
      <c r="B33" s="434"/>
      <c r="C33" s="434"/>
      <c r="D33" s="434"/>
      <c r="E33" s="158"/>
      <c r="F33" s="159"/>
      <c r="G33" s="162"/>
    </row>
    <row r="34" spans="1:7">
      <c r="A34" s="477" t="s">
        <v>414</v>
      </c>
      <c r="B34" s="477"/>
      <c r="C34" s="477"/>
      <c r="D34" s="477"/>
      <c r="E34" s="158"/>
      <c r="F34" s="159"/>
      <c r="G34" s="162"/>
    </row>
    <row r="35" spans="1:7">
      <c r="A35" s="477" t="s">
        <v>314</v>
      </c>
      <c r="B35" s="473"/>
      <c r="C35" s="473"/>
      <c r="D35" s="473"/>
      <c r="E35" s="158">
        <v>1700.4126080000001</v>
      </c>
      <c r="F35" s="159">
        <v>-71.765480999999738</v>
      </c>
      <c r="G35" s="162">
        <v>-4.0495637230508467E-2</v>
      </c>
    </row>
    <row r="36" spans="1:7">
      <c r="A36" s="477" t="s">
        <v>315</v>
      </c>
      <c r="B36" s="473"/>
      <c r="C36" s="473"/>
      <c r="D36" s="473"/>
      <c r="E36" s="158">
        <v>5501.8236380000089</v>
      </c>
      <c r="F36" s="159">
        <v>-79.51093099999008</v>
      </c>
      <c r="G36" s="162">
        <v>-1.4245863604309237E-2</v>
      </c>
    </row>
    <row r="37" spans="1:7">
      <c r="A37" s="477" t="s">
        <v>316</v>
      </c>
      <c r="B37" s="473"/>
      <c r="C37" s="473"/>
      <c r="D37" s="473"/>
      <c r="E37" s="158">
        <v>2048.7643240581979</v>
      </c>
      <c r="F37" s="159">
        <v>8.305399199227919</v>
      </c>
      <c r="G37" s="162">
        <v>4.0703584365472893E-3</v>
      </c>
    </row>
    <row r="38" spans="1:7">
      <c r="A38" s="477" t="s">
        <v>317</v>
      </c>
      <c r="B38" s="473"/>
      <c r="C38" s="473"/>
      <c r="D38" s="473"/>
      <c r="E38" s="158">
        <v>4306.2357439418083</v>
      </c>
      <c r="F38" s="159">
        <v>-102.31881319922488</v>
      </c>
      <c r="G38" s="162">
        <v>-2.3209152086705508E-2</v>
      </c>
    </row>
    <row r="39" spans="1:7">
      <c r="A39" s="161"/>
      <c r="B39" s="161"/>
      <c r="C39" s="161"/>
      <c r="D39" s="161"/>
      <c r="E39" s="158"/>
      <c r="F39" s="158"/>
      <c r="G39" s="162"/>
    </row>
    <row r="40" spans="1:7" ht="15">
      <c r="A40" s="478" t="s">
        <v>411</v>
      </c>
      <c r="B40" s="478"/>
      <c r="C40" s="478"/>
      <c r="D40" s="478"/>
      <c r="E40" s="166"/>
      <c r="F40" s="158"/>
      <c r="G40" s="160"/>
    </row>
    <row r="41" spans="1:7">
      <c r="A41" s="473" t="s">
        <v>42</v>
      </c>
      <c r="B41" s="473"/>
      <c r="C41" s="473"/>
      <c r="D41" s="473"/>
      <c r="E41" s="159">
        <v>-3051.8383159999994</v>
      </c>
      <c r="F41" s="159">
        <v>1020.5503390000003</v>
      </c>
      <c r="G41" s="160">
        <v>-0.25060239222182012</v>
      </c>
    </row>
    <row r="42" spans="1:7">
      <c r="A42" s="473" t="s">
        <v>318</v>
      </c>
      <c r="B42" s="473"/>
      <c r="C42" s="473"/>
      <c r="D42" s="473"/>
      <c r="E42" s="159">
        <v>4000.918584</v>
      </c>
      <c r="F42" s="159">
        <v>-295.69348100000025</v>
      </c>
      <c r="G42" s="160">
        <v>-6.8820148648910021E-2</v>
      </c>
    </row>
    <row r="43" spans="1:7">
      <c r="A43" s="473" t="s">
        <v>319</v>
      </c>
      <c r="B43" s="473"/>
      <c r="C43" s="473"/>
      <c r="D43" s="473"/>
      <c r="E43" s="159">
        <v>-7052.7569000000003</v>
      </c>
      <c r="F43" s="159">
        <v>1316.2438199999997</v>
      </c>
      <c r="G43" s="160">
        <v>-0.15727610309011894</v>
      </c>
    </row>
    <row r="44" spans="1:7">
      <c r="A44" s="161"/>
      <c r="B44" s="161"/>
      <c r="C44" s="161"/>
      <c r="D44" s="161"/>
      <c r="E44" s="166"/>
      <c r="F44" s="166"/>
      <c r="G44" s="160"/>
    </row>
    <row r="45" spans="1:7" ht="30">
      <c r="A45" s="478" t="s">
        <v>412</v>
      </c>
      <c r="B45" s="478"/>
      <c r="C45" s="478"/>
      <c r="D45" s="478"/>
      <c r="E45" s="167" t="s">
        <v>320</v>
      </c>
      <c r="F45" s="167" t="s">
        <v>323</v>
      </c>
      <c r="G45" s="168" t="s">
        <v>258</v>
      </c>
    </row>
    <row r="46" spans="1:7">
      <c r="A46" s="473" t="s">
        <v>321</v>
      </c>
      <c r="B46" s="473"/>
      <c r="C46" s="473"/>
      <c r="D46" s="473"/>
      <c r="E46" s="169">
        <v>45264</v>
      </c>
      <c r="F46" s="170">
        <v>0.36458333333333331</v>
      </c>
      <c r="G46" s="158">
        <v>11150.900124022201</v>
      </c>
    </row>
    <row r="47" spans="1:7">
      <c r="A47" s="473" t="s">
        <v>322</v>
      </c>
      <c r="B47" s="473"/>
      <c r="C47" s="473"/>
      <c r="D47" s="473"/>
      <c r="E47" s="169">
        <v>45200</v>
      </c>
      <c r="F47" s="170">
        <v>3.125E-2</v>
      </c>
      <c r="G47" s="158">
        <v>4998.2926055874204</v>
      </c>
    </row>
    <row r="49" spans="1:7" ht="14.25" customHeight="1">
      <c r="A49" s="443"/>
    </row>
    <row r="50" spans="1:7">
      <c r="A50" s="472"/>
      <c r="B50" s="472"/>
      <c r="C50" s="472"/>
      <c r="D50" s="472"/>
      <c r="E50" s="472"/>
      <c r="F50" s="472"/>
      <c r="G50" s="472"/>
    </row>
    <row r="51" spans="1:7">
      <c r="A51" s="472"/>
      <c r="B51" s="472"/>
      <c r="C51" s="472"/>
      <c r="D51" s="472"/>
      <c r="E51" s="472"/>
      <c r="F51" s="472"/>
      <c r="G51" s="472"/>
    </row>
    <row r="52" spans="1:7">
      <c r="A52" s="472"/>
      <c r="B52" s="472"/>
      <c r="C52" s="472"/>
      <c r="D52" s="472"/>
      <c r="E52" s="472"/>
      <c r="F52" s="472"/>
      <c r="G52" s="472"/>
    </row>
    <row r="53" spans="1:7">
      <c r="A53" s="472"/>
      <c r="B53" s="472"/>
      <c r="C53" s="472"/>
      <c r="D53" s="472"/>
      <c r="E53" s="472"/>
      <c r="F53" s="472"/>
      <c r="G53" s="472"/>
    </row>
  </sheetData>
  <mergeCells count="39">
    <mergeCell ref="A47:D47"/>
    <mergeCell ref="A40:D40"/>
    <mergeCell ref="A41:D41"/>
    <mergeCell ref="A42:D42"/>
    <mergeCell ref="A43:D43"/>
    <mergeCell ref="A45:D45"/>
    <mergeCell ref="A46:D46"/>
    <mergeCell ref="A20:D20"/>
    <mergeCell ref="A21:D21"/>
    <mergeCell ref="A22:D22"/>
    <mergeCell ref="A38:D38"/>
    <mergeCell ref="A24:D24"/>
    <mergeCell ref="A25:D25"/>
    <mergeCell ref="A26:D26"/>
    <mergeCell ref="A27:D27"/>
    <mergeCell ref="A29:D29"/>
    <mergeCell ref="A30:D30"/>
    <mergeCell ref="A31:D31"/>
    <mergeCell ref="A32:D32"/>
    <mergeCell ref="A35:D35"/>
    <mergeCell ref="A36:D36"/>
    <mergeCell ref="A37:D37"/>
    <mergeCell ref="A34:D34"/>
    <mergeCell ref="A50:G53"/>
    <mergeCell ref="A10:D10"/>
    <mergeCell ref="A4:D4"/>
    <mergeCell ref="A5:D5"/>
    <mergeCell ref="A6:D6"/>
    <mergeCell ref="A7:D7"/>
    <mergeCell ref="A9:D9"/>
    <mergeCell ref="A23:D23"/>
    <mergeCell ref="A11:D11"/>
    <mergeCell ref="A12:D12"/>
    <mergeCell ref="A13:D13"/>
    <mergeCell ref="A14:D14"/>
    <mergeCell ref="A15:D15"/>
    <mergeCell ref="A16:D16"/>
    <mergeCell ref="A17:D17"/>
    <mergeCell ref="A19:D19"/>
  </mergeCells>
  <pageMargins left="0.31496062992125984" right="0.31496062992125984" top="0.35433070866141736" bottom="0.35433070866141736" header="0.31496062992125984" footer="0.19685039370078741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List24"/>
  <dimension ref="A1:Q46"/>
  <sheetViews>
    <sheetView showGridLines="0" zoomScaleNormal="100" zoomScaleSheetLayoutView="100" workbookViewId="0"/>
  </sheetViews>
  <sheetFormatPr defaultColWidth="9.140625" defaultRowHeight="12"/>
  <cols>
    <col min="1" max="1" width="26.7109375" style="1" customWidth="1"/>
    <col min="2" max="13" width="9" style="1" customWidth="1"/>
    <col min="14" max="14" width="9.28515625" style="1" customWidth="1"/>
    <col min="15" max="15" width="8.42578125" style="1" customWidth="1"/>
    <col min="16" max="16" width="11.42578125" style="1" bestFit="1" customWidth="1"/>
    <col min="17" max="16384" width="9.140625" style="1"/>
  </cols>
  <sheetData>
    <row r="1" spans="1:17" ht="20.25">
      <c r="A1" s="212" t="s">
        <v>375</v>
      </c>
      <c r="N1" s="210" t="str">
        <f>Titulní!A35</f>
        <v>IV. čtvrtletí 2023</v>
      </c>
    </row>
    <row r="2" spans="1:17" s="46" customFormat="1" ht="18">
      <c r="A2" s="211" t="s">
        <v>379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</row>
    <row r="3" spans="1:17" ht="6" customHeight="1">
      <c r="A3" s="6"/>
      <c r="B3" s="6"/>
      <c r="C3" s="6"/>
      <c r="D3" s="6"/>
      <c r="E3" s="6"/>
      <c r="F3" s="6"/>
      <c r="G3" s="6"/>
      <c r="H3" s="51"/>
      <c r="I3" s="51"/>
      <c r="J3" s="51"/>
      <c r="K3" s="51"/>
      <c r="L3" s="51"/>
      <c r="M3" s="51"/>
      <c r="N3" s="6"/>
    </row>
    <row r="4" spans="1:17">
      <c r="A4" s="484" t="str">
        <f>RIGHT(N1,4)</f>
        <v>2023</v>
      </c>
      <c r="B4" s="486" t="s">
        <v>180</v>
      </c>
      <c r="C4" s="486"/>
      <c r="D4" s="487"/>
      <c r="E4" s="486" t="s">
        <v>182</v>
      </c>
      <c r="F4" s="486"/>
      <c r="G4" s="487"/>
      <c r="H4" s="486" t="s">
        <v>183</v>
      </c>
      <c r="I4" s="486"/>
      <c r="J4" s="487"/>
      <c r="K4" s="486" t="s">
        <v>184</v>
      </c>
      <c r="L4" s="486"/>
      <c r="M4" s="486"/>
      <c r="N4" s="488" t="s">
        <v>53</v>
      </c>
      <c r="O4" s="213"/>
      <c r="P4" s="213"/>
      <c r="Q4" s="213"/>
    </row>
    <row r="5" spans="1:17">
      <c r="A5" s="485"/>
      <c r="B5" s="415" t="s">
        <v>60</v>
      </c>
      <c r="C5" s="415" t="s">
        <v>61</v>
      </c>
      <c r="D5" s="416" t="s">
        <v>62</v>
      </c>
      <c r="E5" s="415" t="s">
        <v>63</v>
      </c>
      <c r="F5" s="415" t="s">
        <v>64</v>
      </c>
      <c r="G5" s="416" t="s">
        <v>65</v>
      </c>
      <c r="H5" s="415" t="s">
        <v>66</v>
      </c>
      <c r="I5" s="415" t="s">
        <v>67</v>
      </c>
      <c r="J5" s="416" t="s">
        <v>68</v>
      </c>
      <c r="K5" s="415" t="s">
        <v>69</v>
      </c>
      <c r="L5" s="415" t="s">
        <v>70</v>
      </c>
      <c r="M5" s="415" t="s">
        <v>71</v>
      </c>
      <c r="N5" s="489"/>
      <c r="O5" s="213"/>
      <c r="P5" s="213"/>
      <c r="Q5" s="213"/>
    </row>
    <row r="6" spans="1:17" s="32" customFormat="1" ht="14.25" customHeight="1">
      <c r="A6" s="479" t="s">
        <v>19</v>
      </c>
      <c r="B6" s="481">
        <f>SUM(B7:D7)</f>
        <v>21468.414765999998</v>
      </c>
      <c r="C6" s="482"/>
      <c r="D6" s="483"/>
      <c r="E6" s="481">
        <f>SUM(E7:G7)</f>
        <v>16459.930757999999</v>
      </c>
      <c r="F6" s="482"/>
      <c r="G6" s="483"/>
      <c r="H6" s="481">
        <f>SUM(H7:J7)</f>
        <v>17400.615734999999</v>
      </c>
      <c r="I6" s="482"/>
      <c r="J6" s="483"/>
      <c r="K6" s="482">
        <f>SUM(K7:M7)</f>
        <v>20778.379062999993</v>
      </c>
      <c r="L6" s="482"/>
      <c r="M6" s="483"/>
      <c r="N6" s="490">
        <f>SUM(N8:N15)</f>
        <v>76107.340322000004</v>
      </c>
      <c r="O6" s="214"/>
      <c r="P6" s="214"/>
      <c r="Q6" s="214"/>
    </row>
    <row r="7" spans="1:17" s="32" customFormat="1" ht="14.25" customHeight="1">
      <c r="A7" s="480"/>
      <c r="B7" s="221">
        <f t="shared" ref="B7:M7" si="0">SUM(B8:B15)</f>
        <v>7735.2588039999982</v>
      </c>
      <c r="C7" s="217">
        <f t="shared" si="0"/>
        <v>6925.3182319999996</v>
      </c>
      <c r="D7" s="220">
        <f t="shared" si="0"/>
        <v>6807.8377299999984</v>
      </c>
      <c r="E7" s="221">
        <f t="shared" si="0"/>
        <v>6163.2130359999992</v>
      </c>
      <c r="F7" s="217">
        <f t="shared" si="0"/>
        <v>5101.0968059999996</v>
      </c>
      <c r="G7" s="220">
        <f t="shared" si="0"/>
        <v>5195.6209159999999</v>
      </c>
      <c r="H7" s="221">
        <f t="shared" si="0"/>
        <v>5628.095139</v>
      </c>
      <c r="I7" s="217">
        <f t="shared" si="0"/>
        <v>5997.804905</v>
      </c>
      <c r="J7" s="220">
        <f t="shared" si="0"/>
        <v>5774.7156910000003</v>
      </c>
      <c r="K7" s="217">
        <f t="shared" si="0"/>
        <v>6782.839563999999</v>
      </c>
      <c r="L7" s="217">
        <f t="shared" si="0"/>
        <v>6890.0638139999974</v>
      </c>
      <c r="M7" s="220">
        <f t="shared" si="0"/>
        <v>7105.4756849999985</v>
      </c>
      <c r="N7" s="491"/>
      <c r="O7" s="214"/>
      <c r="P7" s="214"/>
      <c r="Q7" s="214"/>
    </row>
    <row r="8" spans="1:17">
      <c r="A8" s="222" t="s">
        <v>0</v>
      </c>
      <c r="B8" s="223">
        <v>3119.8231100000003</v>
      </c>
      <c r="C8" s="224">
        <v>2602.5479500000001</v>
      </c>
      <c r="D8" s="225">
        <v>2746.18723</v>
      </c>
      <c r="E8" s="224">
        <v>2263.9083799999999</v>
      </c>
      <c r="F8" s="224">
        <v>2213.7178199999998</v>
      </c>
      <c r="G8" s="225">
        <v>2357.4180099999999</v>
      </c>
      <c r="H8" s="224">
        <v>2413.6349500000001</v>
      </c>
      <c r="I8" s="224">
        <v>2526.7584500000003</v>
      </c>
      <c r="J8" s="225">
        <v>2152.1072400000003</v>
      </c>
      <c r="K8" s="224">
        <v>2652.5250000000001</v>
      </c>
      <c r="L8" s="224">
        <v>2653.9564700000001</v>
      </c>
      <c r="M8" s="225">
        <v>2707.8792999999996</v>
      </c>
      <c r="N8" s="226">
        <f t="shared" ref="N8:N15" si="1">SUM(B8:M8)</f>
        <v>30410.463910000006</v>
      </c>
      <c r="O8" s="213"/>
      <c r="P8" s="213"/>
      <c r="Q8" s="213"/>
    </row>
    <row r="9" spans="1:17" ht="12.75" customHeight="1">
      <c r="A9" s="222" t="s">
        <v>15</v>
      </c>
      <c r="B9" s="223">
        <v>3624.8633089999989</v>
      </c>
      <c r="C9" s="224">
        <v>3308.7290879999996</v>
      </c>
      <c r="D9" s="225">
        <v>2881.279904999999</v>
      </c>
      <c r="E9" s="224">
        <v>2847.8711680000001</v>
      </c>
      <c r="F9" s="224">
        <v>1871.7343439999993</v>
      </c>
      <c r="G9" s="225">
        <v>1789.4693310000002</v>
      </c>
      <c r="H9" s="224">
        <v>2193.013258</v>
      </c>
      <c r="I9" s="224">
        <v>2521.7453999999998</v>
      </c>
      <c r="J9" s="225">
        <v>2664.4863650000002</v>
      </c>
      <c r="K9" s="224">
        <v>3179.0456869999989</v>
      </c>
      <c r="L9" s="224">
        <v>3342.1660219999976</v>
      </c>
      <c r="M9" s="225">
        <v>3380.1603619999992</v>
      </c>
      <c r="N9" s="226">
        <f t="shared" si="1"/>
        <v>33604.564238999992</v>
      </c>
      <c r="O9" s="213"/>
      <c r="P9" s="213"/>
      <c r="Q9" s="213"/>
    </row>
    <row r="10" spans="1:17">
      <c r="A10" s="222" t="s">
        <v>16</v>
      </c>
      <c r="B10" s="223">
        <v>182.92470300000002</v>
      </c>
      <c r="C10" s="224">
        <v>237.76182</v>
      </c>
      <c r="D10" s="225">
        <v>212.09733500000002</v>
      </c>
      <c r="E10" s="224">
        <v>101.59639499999999</v>
      </c>
      <c r="F10" s="224">
        <v>49.075890000000001</v>
      </c>
      <c r="G10" s="225">
        <v>256.19821899999999</v>
      </c>
      <c r="H10" s="224">
        <v>237.24399000000003</v>
      </c>
      <c r="I10" s="224">
        <v>173.08326</v>
      </c>
      <c r="J10" s="225">
        <v>185.45227499999999</v>
      </c>
      <c r="K10" s="224">
        <v>167.605773</v>
      </c>
      <c r="L10" s="224">
        <v>117.63585</v>
      </c>
      <c r="M10" s="225">
        <v>168.19456</v>
      </c>
      <c r="N10" s="226">
        <f t="shared" si="1"/>
        <v>2088.8700699999999</v>
      </c>
      <c r="O10" s="213"/>
      <c r="P10" s="213"/>
      <c r="Q10" s="213"/>
    </row>
    <row r="11" spans="1:17" ht="12.75" customHeight="1">
      <c r="A11" s="222" t="s">
        <v>17</v>
      </c>
      <c r="B11" s="223">
        <v>350.45995799999992</v>
      </c>
      <c r="C11" s="224">
        <v>323.62444900000014</v>
      </c>
      <c r="D11" s="225">
        <v>342.83497800000043</v>
      </c>
      <c r="E11" s="224">
        <v>306.53576900000019</v>
      </c>
      <c r="F11" s="224">
        <v>293.47732799999994</v>
      </c>
      <c r="G11" s="225">
        <v>271.14424999999989</v>
      </c>
      <c r="H11" s="224">
        <v>273.18312300000002</v>
      </c>
      <c r="I11" s="224">
        <v>271.07063699999998</v>
      </c>
      <c r="J11" s="225">
        <v>267.13618699999995</v>
      </c>
      <c r="K11" s="224">
        <v>311.19091900000001</v>
      </c>
      <c r="L11" s="224">
        <v>341.20043499999986</v>
      </c>
      <c r="M11" s="225">
        <v>350.67622700000032</v>
      </c>
      <c r="N11" s="226">
        <f t="shared" si="1"/>
        <v>3702.5342600000004</v>
      </c>
      <c r="O11" s="213"/>
      <c r="P11" s="213"/>
      <c r="Q11" s="213"/>
    </row>
    <row r="12" spans="1:17" ht="12.75" customHeight="1">
      <c r="A12" s="222" t="s">
        <v>3</v>
      </c>
      <c r="B12" s="223">
        <v>248.00124299999993</v>
      </c>
      <c r="C12" s="224">
        <v>221.24992700000041</v>
      </c>
      <c r="D12" s="225">
        <v>286.52706799999987</v>
      </c>
      <c r="E12" s="224">
        <v>310.46261100000032</v>
      </c>
      <c r="F12" s="224">
        <v>232.42599400000032</v>
      </c>
      <c r="G12" s="225">
        <v>128.51820700000002</v>
      </c>
      <c r="H12" s="224">
        <v>89.727294000000114</v>
      </c>
      <c r="I12" s="224">
        <v>122.88287599999992</v>
      </c>
      <c r="J12" s="225">
        <v>104.128095</v>
      </c>
      <c r="K12" s="224">
        <v>146.59218400000006</v>
      </c>
      <c r="L12" s="224">
        <v>187.16553199999979</v>
      </c>
      <c r="M12" s="225">
        <v>265.3160529999999</v>
      </c>
      <c r="N12" s="226">
        <f t="shared" si="1"/>
        <v>2342.997084000001</v>
      </c>
      <c r="O12" s="213"/>
      <c r="P12" s="213"/>
      <c r="Q12" s="213"/>
    </row>
    <row r="13" spans="1:17" ht="12.75" customHeight="1">
      <c r="A13" s="222" t="s">
        <v>18</v>
      </c>
      <c r="B13" s="223">
        <v>89.169119999999992</v>
      </c>
      <c r="C13" s="224">
        <v>65.57529000000001</v>
      </c>
      <c r="D13" s="225">
        <v>80.194090000000003</v>
      </c>
      <c r="E13" s="224">
        <v>81.751100000000008</v>
      </c>
      <c r="F13" s="224">
        <v>92.844889999999992</v>
      </c>
      <c r="G13" s="225">
        <v>59.393639999999998</v>
      </c>
      <c r="H13" s="224">
        <v>81.566399999999987</v>
      </c>
      <c r="I13" s="224">
        <v>98.280439999999999</v>
      </c>
      <c r="J13" s="225">
        <v>109.59467000000001</v>
      </c>
      <c r="K13" s="224">
        <v>102.32536</v>
      </c>
      <c r="L13" s="224">
        <v>100.28791</v>
      </c>
      <c r="M13" s="225">
        <v>103.45067999999999</v>
      </c>
      <c r="N13" s="226">
        <f t="shared" si="1"/>
        <v>1064.4335899999999</v>
      </c>
      <c r="O13" s="213"/>
      <c r="P13" s="213"/>
      <c r="Q13" s="213"/>
    </row>
    <row r="14" spans="1:17" ht="12.75" customHeight="1">
      <c r="A14" s="222" t="s">
        <v>1</v>
      </c>
      <c r="B14" s="223">
        <v>74.709239000000025</v>
      </c>
      <c r="C14" s="224">
        <v>68.040233000000029</v>
      </c>
      <c r="D14" s="225">
        <v>77.200133000000037</v>
      </c>
      <c r="E14" s="224">
        <v>45.342695999999975</v>
      </c>
      <c r="F14" s="224">
        <v>45.971070999999952</v>
      </c>
      <c r="G14" s="225">
        <v>33.544137999999997</v>
      </c>
      <c r="H14" s="224">
        <v>40.739329999999988</v>
      </c>
      <c r="I14" s="224">
        <v>41.231742000000025</v>
      </c>
      <c r="J14" s="225">
        <v>33.788460999999998</v>
      </c>
      <c r="K14" s="224">
        <v>67.879725999999991</v>
      </c>
      <c r="L14" s="224">
        <v>79.830756999999963</v>
      </c>
      <c r="M14" s="225">
        <v>93.133297999999996</v>
      </c>
      <c r="N14" s="226">
        <f t="shared" si="1"/>
        <v>701.41082399999993</v>
      </c>
      <c r="O14" s="213"/>
      <c r="P14" s="213"/>
      <c r="Q14" s="213"/>
    </row>
    <row r="15" spans="1:17" ht="12.75" customHeight="1">
      <c r="A15" s="222" t="s">
        <v>2</v>
      </c>
      <c r="B15" s="223">
        <v>45.308121999999869</v>
      </c>
      <c r="C15" s="224">
        <v>97.789474999999769</v>
      </c>
      <c r="D15" s="225">
        <v>181.51699099999865</v>
      </c>
      <c r="E15" s="224">
        <v>205.74491699999865</v>
      </c>
      <c r="F15" s="224">
        <v>301.84946899999994</v>
      </c>
      <c r="G15" s="225">
        <v>299.93512099999992</v>
      </c>
      <c r="H15" s="224">
        <v>298.98679399999958</v>
      </c>
      <c r="I15" s="224">
        <v>242.75210000000033</v>
      </c>
      <c r="J15" s="225">
        <v>258.02239800000035</v>
      </c>
      <c r="K15" s="224">
        <v>155.6749149999994</v>
      </c>
      <c r="L15" s="224">
        <v>67.820838000000094</v>
      </c>
      <c r="M15" s="225">
        <v>36.665205000000164</v>
      </c>
      <c r="N15" s="226">
        <f t="shared" si="1"/>
        <v>2192.066344999997</v>
      </c>
      <c r="O15" s="213"/>
      <c r="P15" s="213"/>
      <c r="Q15" s="213"/>
    </row>
    <row r="16" spans="1:17" ht="18" customHeight="1">
      <c r="A16" s="492" t="s">
        <v>196</v>
      </c>
      <c r="B16" s="481">
        <f>SUM(B17:D17)</f>
        <v>1393.8502589999998</v>
      </c>
      <c r="C16" s="482"/>
      <c r="D16" s="483"/>
      <c r="E16" s="482">
        <f>SUM(E17:G17)</f>
        <v>1103.643397</v>
      </c>
      <c r="F16" s="482"/>
      <c r="G16" s="483"/>
      <c r="H16" s="482">
        <f>SUM(H17:J17)</f>
        <v>1218.95515</v>
      </c>
      <c r="I16" s="482"/>
      <c r="J16" s="483"/>
      <c r="K16" s="482">
        <f>SUM(K17:M17)</f>
        <v>1434.7628689999992</v>
      </c>
      <c r="L16" s="482"/>
      <c r="M16" s="483"/>
      <c r="N16" s="493">
        <f>SUM(N18:N25)</f>
        <v>5151.2116750000005</v>
      </c>
      <c r="O16" s="213"/>
      <c r="P16" s="213"/>
      <c r="Q16" s="213"/>
    </row>
    <row r="17" spans="1:17" s="32" customFormat="1" ht="18" customHeight="1">
      <c r="A17" s="480"/>
      <c r="B17" s="221">
        <f t="shared" ref="B17:M17" si="2">SUM(B18:B25)</f>
        <v>508.33997700000003</v>
      </c>
      <c r="C17" s="217">
        <f t="shared" si="2"/>
        <v>449.86211599999996</v>
      </c>
      <c r="D17" s="220">
        <f t="shared" si="2"/>
        <v>435.64816599999972</v>
      </c>
      <c r="E17" s="217">
        <f t="shared" si="2"/>
        <v>410.72599300000002</v>
      </c>
      <c r="F17" s="217">
        <f t="shared" si="2"/>
        <v>348.81613399999992</v>
      </c>
      <c r="G17" s="220">
        <f t="shared" si="2"/>
        <v>344.10127000000006</v>
      </c>
      <c r="H17" s="217">
        <f t="shared" si="2"/>
        <v>377.86818100000005</v>
      </c>
      <c r="I17" s="217">
        <f t="shared" si="2"/>
        <v>420.742368</v>
      </c>
      <c r="J17" s="220">
        <f t="shared" si="2"/>
        <v>420.34460100000001</v>
      </c>
      <c r="K17" s="217">
        <f t="shared" si="2"/>
        <v>477.53275499999967</v>
      </c>
      <c r="L17" s="217">
        <f t="shared" si="2"/>
        <v>474.33959299999998</v>
      </c>
      <c r="M17" s="220">
        <f t="shared" si="2"/>
        <v>482.89052099999969</v>
      </c>
      <c r="N17" s="491"/>
      <c r="O17" s="214"/>
      <c r="P17" s="214"/>
      <c r="Q17" s="214"/>
    </row>
    <row r="18" spans="1:17" ht="12.75" customHeight="1">
      <c r="A18" s="222" t="s">
        <v>0</v>
      </c>
      <c r="B18" s="223">
        <v>167.86646999999996</v>
      </c>
      <c r="C18" s="224">
        <v>139.07483000000002</v>
      </c>
      <c r="D18" s="225">
        <v>145.08461</v>
      </c>
      <c r="E18" s="224">
        <v>125.66401999999999</v>
      </c>
      <c r="F18" s="224">
        <v>126.53589000000001</v>
      </c>
      <c r="G18" s="225">
        <v>134.82118</v>
      </c>
      <c r="H18" s="224">
        <v>132.83848999999998</v>
      </c>
      <c r="I18" s="224">
        <v>147.49179000000001</v>
      </c>
      <c r="J18" s="225">
        <v>126.59578</v>
      </c>
      <c r="K18" s="224">
        <v>148.93467999999999</v>
      </c>
      <c r="L18" s="224">
        <v>140.27488</v>
      </c>
      <c r="M18" s="225">
        <v>146.10376000000002</v>
      </c>
      <c r="N18" s="226">
        <f t="shared" ref="N18:N25" si="3">SUM(B18:M18)</f>
        <v>1681.28638</v>
      </c>
      <c r="O18" s="213"/>
      <c r="P18" s="213"/>
      <c r="Q18" s="213"/>
    </row>
    <row r="19" spans="1:17" ht="12.75" customHeight="1">
      <c r="A19" s="222" t="s">
        <v>15</v>
      </c>
      <c r="B19" s="223">
        <v>314.77827700000006</v>
      </c>
      <c r="C19" s="224">
        <v>286.27671899999996</v>
      </c>
      <c r="D19" s="225">
        <v>263.40313099999986</v>
      </c>
      <c r="E19" s="224">
        <v>260.67506700000013</v>
      </c>
      <c r="F19" s="224">
        <v>197.04081600000006</v>
      </c>
      <c r="G19" s="225">
        <v>182.7972530000001</v>
      </c>
      <c r="H19" s="224">
        <v>217.66674700000007</v>
      </c>
      <c r="I19" s="224">
        <v>246.58802899999998</v>
      </c>
      <c r="J19" s="225">
        <v>267.5386610000001</v>
      </c>
      <c r="K19" s="224">
        <v>302.53818399999989</v>
      </c>
      <c r="L19" s="224">
        <v>309.34156200000001</v>
      </c>
      <c r="M19" s="225">
        <v>310.71158399999973</v>
      </c>
      <c r="N19" s="226">
        <f t="shared" si="3"/>
        <v>3159.3560300000004</v>
      </c>
      <c r="O19" s="213"/>
      <c r="P19" s="213"/>
      <c r="Q19" s="213"/>
    </row>
    <row r="20" spans="1:17" ht="12.75" customHeight="1">
      <c r="A20" s="222" t="s">
        <v>16</v>
      </c>
      <c r="B20" s="223">
        <v>2.273765</v>
      </c>
      <c r="C20" s="224">
        <v>2.9357790000000001</v>
      </c>
      <c r="D20" s="225">
        <v>2.8322730000000003</v>
      </c>
      <c r="E20" s="224">
        <v>1.3651759999999999</v>
      </c>
      <c r="F20" s="224">
        <v>1.075664</v>
      </c>
      <c r="G20" s="225">
        <v>4.0874610000000002</v>
      </c>
      <c r="H20" s="224">
        <v>3.6691600000000002</v>
      </c>
      <c r="I20" s="224">
        <v>2.87371</v>
      </c>
      <c r="J20" s="225">
        <v>3.2709399999999995</v>
      </c>
      <c r="K20" s="224">
        <v>2.569947</v>
      </c>
      <c r="L20" s="224">
        <v>1.714075</v>
      </c>
      <c r="M20" s="225">
        <v>2.1092740000000001</v>
      </c>
      <c r="N20" s="226">
        <f t="shared" si="3"/>
        <v>30.777224</v>
      </c>
      <c r="O20" s="213"/>
      <c r="P20" s="213"/>
      <c r="Q20" s="213"/>
    </row>
    <row r="21" spans="1:17" ht="12.75" customHeight="1">
      <c r="A21" s="222" t="s">
        <v>17</v>
      </c>
      <c r="B21" s="223">
        <v>18.73769599999995</v>
      </c>
      <c r="C21" s="224">
        <v>17.259745999999996</v>
      </c>
      <c r="D21" s="225">
        <v>18.830840999999911</v>
      </c>
      <c r="E21" s="224">
        <v>17.743612999999929</v>
      </c>
      <c r="F21" s="224">
        <v>18.509295999999914</v>
      </c>
      <c r="G21" s="225">
        <v>18.02189999999997</v>
      </c>
      <c r="H21" s="224">
        <v>18.779524999999968</v>
      </c>
      <c r="I21" s="224">
        <v>18.676951999999972</v>
      </c>
      <c r="J21" s="225">
        <v>17.874707999999959</v>
      </c>
      <c r="K21" s="224">
        <v>18.368801999999928</v>
      </c>
      <c r="L21" s="224">
        <v>17.887316999999943</v>
      </c>
      <c r="M21" s="225">
        <v>18.417413999999912</v>
      </c>
      <c r="N21" s="226">
        <f t="shared" si="3"/>
        <v>219.10780999999938</v>
      </c>
      <c r="O21" s="213"/>
      <c r="P21" s="213"/>
      <c r="Q21" s="213"/>
    </row>
    <row r="22" spans="1:17" ht="12.75" customHeight="1">
      <c r="A22" s="222" t="s">
        <v>3</v>
      </c>
      <c r="B22" s="223">
        <v>1.8378799999999971</v>
      </c>
      <c r="C22" s="224">
        <v>1.6934729999999967</v>
      </c>
      <c r="D22" s="225">
        <v>2.0026069999999949</v>
      </c>
      <c r="E22" s="224">
        <v>2.0442349999999943</v>
      </c>
      <c r="F22" s="224">
        <v>1.7837829999999955</v>
      </c>
      <c r="G22" s="225">
        <v>1.026980999999997</v>
      </c>
      <c r="H22" s="224">
        <v>0.80187999999999993</v>
      </c>
      <c r="I22" s="224">
        <v>1.0287019999999965</v>
      </c>
      <c r="J22" s="225">
        <v>0.89682699999999715</v>
      </c>
      <c r="K22" s="224">
        <v>1.1636229999999983</v>
      </c>
      <c r="L22" s="224">
        <v>1.4935509999999987</v>
      </c>
      <c r="M22" s="225">
        <v>1.8717179999999973</v>
      </c>
      <c r="N22" s="226">
        <f t="shared" si="3"/>
        <v>17.645259999999965</v>
      </c>
      <c r="O22" s="213"/>
      <c r="P22" s="213"/>
      <c r="Q22" s="213"/>
    </row>
    <row r="23" spans="1:17" ht="12.75" customHeight="1">
      <c r="A23" s="222" t="s">
        <v>18</v>
      </c>
      <c r="B23" s="223">
        <v>1.1538400000000002</v>
      </c>
      <c r="C23" s="224">
        <v>0.84417999999999993</v>
      </c>
      <c r="D23" s="225">
        <v>1.0886500000000001</v>
      </c>
      <c r="E23" s="224">
        <v>1.1258600000000001</v>
      </c>
      <c r="F23" s="224">
        <v>1.20757</v>
      </c>
      <c r="G23" s="225">
        <v>0.72797000000000001</v>
      </c>
      <c r="H23" s="224">
        <v>1.0309699999999999</v>
      </c>
      <c r="I23" s="224">
        <v>1.29782</v>
      </c>
      <c r="J23" s="225">
        <v>1.4530699999999999</v>
      </c>
      <c r="K23" s="224">
        <v>1.3819900000000001</v>
      </c>
      <c r="L23" s="224">
        <v>1.30681</v>
      </c>
      <c r="M23" s="225">
        <v>1.32375</v>
      </c>
      <c r="N23" s="226">
        <f t="shared" si="3"/>
        <v>13.942480000000002</v>
      </c>
      <c r="O23" s="213"/>
      <c r="P23" s="213"/>
      <c r="Q23" s="213"/>
    </row>
    <row r="24" spans="1:17" ht="12.75" customHeight="1">
      <c r="A24" s="222" t="s">
        <v>1</v>
      </c>
      <c r="B24" s="223">
        <v>0.91309799999999974</v>
      </c>
      <c r="C24" s="224">
        <v>0.76590599999999964</v>
      </c>
      <c r="D24" s="225">
        <v>0.93009200000000047</v>
      </c>
      <c r="E24" s="224">
        <v>0.51874199999999993</v>
      </c>
      <c r="F24" s="224">
        <v>0.51495099999999983</v>
      </c>
      <c r="G24" s="225">
        <v>0.43916399999999989</v>
      </c>
      <c r="H24" s="224">
        <v>0.5040309999999999</v>
      </c>
      <c r="I24" s="224">
        <v>0.48405700000000013</v>
      </c>
      <c r="J24" s="225">
        <v>0.38236099999999984</v>
      </c>
      <c r="K24" s="224">
        <v>0.79336699999999949</v>
      </c>
      <c r="L24" s="224">
        <v>0.94041899999999945</v>
      </c>
      <c r="M24" s="225">
        <v>1.1407389999999993</v>
      </c>
      <c r="N24" s="226">
        <f t="shared" si="3"/>
        <v>8.3269269999999977</v>
      </c>
      <c r="O24" s="213"/>
      <c r="P24" s="213"/>
      <c r="Q24" s="213"/>
    </row>
    <row r="25" spans="1:17" ht="12.75" customHeight="1">
      <c r="A25" s="222" t="s">
        <v>2</v>
      </c>
      <c r="B25" s="223">
        <v>0.77895099999999662</v>
      </c>
      <c r="C25" s="224">
        <v>1.0114829999999955</v>
      </c>
      <c r="D25" s="225">
        <v>1.4759619999999947</v>
      </c>
      <c r="E25" s="224">
        <v>1.5892799999999927</v>
      </c>
      <c r="F25" s="224">
        <v>2.1481639999999924</v>
      </c>
      <c r="G25" s="225">
        <v>2.1793609999999939</v>
      </c>
      <c r="H25" s="224">
        <v>2.5773779999999937</v>
      </c>
      <c r="I25" s="224">
        <v>2.3013079999999926</v>
      </c>
      <c r="J25" s="225">
        <v>2.3322539999999954</v>
      </c>
      <c r="K25" s="224">
        <v>1.7821619999999954</v>
      </c>
      <c r="L25" s="224">
        <v>1.3809789999999966</v>
      </c>
      <c r="M25" s="225">
        <v>1.2122819999999972</v>
      </c>
      <c r="N25" s="226">
        <f t="shared" si="3"/>
        <v>20.769563999999939</v>
      </c>
      <c r="O25" s="213"/>
      <c r="P25" s="213"/>
      <c r="Q25" s="213"/>
    </row>
    <row r="26" spans="1:17" ht="12.75" customHeight="1">
      <c r="A26" s="492" t="s">
        <v>197</v>
      </c>
      <c r="B26" s="481">
        <f>SUM(B27:D27)</f>
        <v>312.31694400000003</v>
      </c>
      <c r="C26" s="482"/>
      <c r="D26" s="483"/>
      <c r="E26" s="481">
        <f>SUM(E27:G27)</f>
        <v>205.383982</v>
      </c>
      <c r="F26" s="482"/>
      <c r="G26" s="483"/>
      <c r="H26" s="482">
        <f>SUM(H27:J27)</f>
        <v>152.38073800000001</v>
      </c>
      <c r="I26" s="482"/>
      <c r="J26" s="483"/>
      <c r="K26" s="482">
        <f>SUM(K27:M27)</f>
        <v>273.90626999999995</v>
      </c>
      <c r="L26" s="482"/>
      <c r="M26" s="483"/>
      <c r="N26" s="493">
        <f>SUM(N28:N31)</f>
        <v>943.98793400000011</v>
      </c>
      <c r="O26" s="213"/>
      <c r="P26" s="213"/>
      <c r="Q26" s="213"/>
    </row>
    <row r="27" spans="1:17" s="32" customFormat="1" ht="13.5" customHeight="1">
      <c r="A27" s="480"/>
      <c r="B27" s="221">
        <f t="shared" ref="B27:M27" si="4">SUM(B28:B31)</f>
        <v>110.63938400000002</v>
      </c>
      <c r="C27" s="217">
        <f t="shared" si="4"/>
        <v>102.84673400000001</v>
      </c>
      <c r="D27" s="220">
        <f t="shared" si="4"/>
        <v>98.830825999999988</v>
      </c>
      <c r="E27" s="221">
        <f t="shared" si="4"/>
        <v>86.993900000000011</v>
      </c>
      <c r="F27" s="217">
        <f t="shared" si="4"/>
        <v>67.533989000000005</v>
      </c>
      <c r="G27" s="220">
        <f t="shared" si="4"/>
        <v>50.856092999999994</v>
      </c>
      <c r="H27" s="217">
        <f t="shared" si="4"/>
        <v>51.184598000000015</v>
      </c>
      <c r="I27" s="217">
        <f t="shared" si="4"/>
        <v>48.555876999999988</v>
      </c>
      <c r="J27" s="220">
        <f t="shared" si="4"/>
        <v>52.640262999999997</v>
      </c>
      <c r="K27" s="217">
        <f t="shared" si="4"/>
        <v>71.523752999999999</v>
      </c>
      <c r="L27" s="217">
        <f t="shared" si="4"/>
        <v>92.633351000000005</v>
      </c>
      <c r="M27" s="220">
        <f t="shared" si="4"/>
        <v>109.74916599999997</v>
      </c>
      <c r="N27" s="491"/>
      <c r="O27" s="214"/>
      <c r="P27" s="214"/>
      <c r="Q27" s="214"/>
    </row>
    <row r="28" spans="1:17" ht="12" customHeight="1">
      <c r="A28" s="222" t="s">
        <v>0</v>
      </c>
      <c r="B28" s="223">
        <v>0.40168999999999999</v>
      </c>
      <c r="C28" s="224">
        <v>0.37875999999999999</v>
      </c>
      <c r="D28" s="225">
        <v>0.34222000000000002</v>
      </c>
      <c r="E28" s="224">
        <v>0.29486000000000001</v>
      </c>
      <c r="F28" s="224">
        <v>0.19263</v>
      </c>
      <c r="G28" s="225">
        <v>7.4340000000000003E-2</v>
      </c>
      <c r="H28" s="224">
        <v>6.0709999999999993E-2</v>
      </c>
      <c r="I28" s="224">
        <v>5.9459999999999992E-2</v>
      </c>
      <c r="J28" s="225">
        <v>0.14924999999999999</v>
      </c>
      <c r="K28" s="224">
        <v>0.36290000000000006</v>
      </c>
      <c r="L28" s="224">
        <v>0.6492</v>
      </c>
      <c r="M28" s="225">
        <v>0.74209999999999998</v>
      </c>
      <c r="N28" s="226">
        <f>SUM(B28:M28)</f>
        <v>3.708120000000001</v>
      </c>
      <c r="O28" s="213"/>
      <c r="P28" s="213"/>
      <c r="Q28" s="213"/>
    </row>
    <row r="29" spans="1:17" ht="12.75" customHeight="1">
      <c r="A29" s="222" t="s">
        <v>15</v>
      </c>
      <c r="B29" s="223">
        <v>105.90241000000002</v>
      </c>
      <c r="C29" s="224">
        <v>98.754214000000005</v>
      </c>
      <c r="D29" s="225">
        <v>94.491585999999984</v>
      </c>
      <c r="E29" s="224">
        <v>83.254971000000012</v>
      </c>
      <c r="F29" s="224">
        <v>64.678000000000011</v>
      </c>
      <c r="G29" s="225">
        <v>48.448353999999995</v>
      </c>
      <c r="H29" s="224">
        <v>48.704491000000019</v>
      </c>
      <c r="I29" s="224">
        <v>46.188297999999982</v>
      </c>
      <c r="J29" s="225">
        <v>50.265137999999993</v>
      </c>
      <c r="K29" s="224">
        <v>67.957610000000003</v>
      </c>
      <c r="L29" s="224">
        <v>88.111266000000015</v>
      </c>
      <c r="M29" s="225">
        <v>104.61432599999998</v>
      </c>
      <c r="N29" s="226">
        <f>SUM(B29:M29)</f>
        <v>901.37066400000015</v>
      </c>
      <c r="O29" s="213"/>
      <c r="P29" s="213"/>
      <c r="Q29" s="213"/>
    </row>
    <row r="30" spans="1:17" ht="12.75" customHeight="1">
      <c r="A30" s="222" t="s">
        <v>16</v>
      </c>
      <c r="B30" s="223">
        <v>0.78742899999999993</v>
      </c>
      <c r="C30" s="224">
        <v>0.6625359999999999</v>
      </c>
      <c r="D30" s="225">
        <v>0.78583000000000003</v>
      </c>
      <c r="E30" s="224">
        <v>0.59592100000000003</v>
      </c>
      <c r="F30" s="224">
        <v>0</v>
      </c>
      <c r="G30" s="225">
        <v>0</v>
      </c>
      <c r="H30" s="224">
        <v>0</v>
      </c>
      <c r="I30" s="224">
        <v>4.5300000000000002E-3</v>
      </c>
      <c r="J30" s="225">
        <v>1.6000000000000001E-4</v>
      </c>
      <c r="K30" s="224">
        <v>0.52045200000000003</v>
      </c>
      <c r="L30" s="224">
        <v>0.69838199999999995</v>
      </c>
      <c r="M30" s="225">
        <v>0.76428399999999996</v>
      </c>
      <c r="N30" s="226">
        <f>SUM(B30:M30)</f>
        <v>4.8195239999999995</v>
      </c>
      <c r="O30" s="213"/>
      <c r="P30" s="213"/>
      <c r="Q30" s="213"/>
    </row>
    <row r="31" spans="1:17" ht="12" customHeight="1">
      <c r="A31" s="222" t="s">
        <v>17</v>
      </c>
      <c r="B31" s="223">
        <v>3.5478550000000011</v>
      </c>
      <c r="C31" s="224">
        <v>3.0512240000000035</v>
      </c>
      <c r="D31" s="225">
        <v>3.2111899999999998</v>
      </c>
      <c r="E31" s="224">
        <v>2.8481480000000006</v>
      </c>
      <c r="F31" s="224">
        <v>2.663358999999998</v>
      </c>
      <c r="G31" s="225">
        <v>2.3333989999999982</v>
      </c>
      <c r="H31" s="224">
        <v>2.4193969999999996</v>
      </c>
      <c r="I31" s="224">
        <v>2.3035890000000019</v>
      </c>
      <c r="J31" s="225">
        <v>2.2257150000000014</v>
      </c>
      <c r="K31" s="224">
        <v>2.6827910000000008</v>
      </c>
      <c r="L31" s="224">
        <v>3.1745030000000027</v>
      </c>
      <c r="M31" s="225">
        <v>3.628455999999999</v>
      </c>
      <c r="N31" s="226">
        <f>SUM(B31:M31)</f>
        <v>34.089626000000003</v>
      </c>
      <c r="O31" s="213"/>
      <c r="P31" s="213"/>
      <c r="Q31" s="213"/>
    </row>
    <row r="32" spans="1:17" ht="12" customHeight="1">
      <c r="A32" s="492" t="s">
        <v>6</v>
      </c>
      <c r="B32" s="481">
        <f>SUM(B33:D33)</f>
        <v>20074.564506999999</v>
      </c>
      <c r="C32" s="482"/>
      <c r="D32" s="483"/>
      <c r="E32" s="481">
        <f>SUM(E33:G33)</f>
        <v>15356.287360999999</v>
      </c>
      <c r="F32" s="482"/>
      <c r="G32" s="483"/>
      <c r="H32" s="482">
        <f>SUM(H33:J33)</f>
        <v>16181.660585000001</v>
      </c>
      <c r="I32" s="482"/>
      <c r="J32" s="483"/>
      <c r="K32" s="482">
        <f>SUM(K33:M33)</f>
        <v>19343.616193999995</v>
      </c>
      <c r="L32" s="482"/>
      <c r="M32" s="483"/>
      <c r="N32" s="493">
        <f>SUM(N34:N41)</f>
        <v>70956.128647000005</v>
      </c>
      <c r="O32" s="213"/>
      <c r="P32" s="213"/>
      <c r="Q32" s="213"/>
    </row>
    <row r="33" spans="1:17" s="32" customFormat="1">
      <c r="A33" s="480"/>
      <c r="B33" s="221">
        <f t="shared" ref="B33:M33" si="5">SUM(B34:B41)</f>
        <v>7226.9188269999986</v>
      </c>
      <c r="C33" s="217">
        <f t="shared" si="5"/>
        <v>6475.4561159999994</v>
      </c>
      <c r="D33" s="220">
        <f t="shared" si="5"/>
        <v>6372.1895639999993</v>
      </c>
      <c r="E33" s="221">
        <f t="shared" si="5"/>
        <v>5752.487043000001</v>
      </c>
      <c r="F33" s="217">
        <f t="shared" si="5"/>
        <v>4752.280671999999</v>
      </c>
      <c r="G33" s="220">
        <f t="shared" si="5"/>
        <v>4851.5196459999997</v>
      </c>
      <c r="H33" s="217">
        <f t="shared" si="5"/>
        <v>5250.2269580000002</v>
      </c>
      <c r="I33" s="217">
        <f t="shared" si="5"/>
        <v>5577.0625370000007</v>
      </c>
      <c r="J33" s="220">
        <f t="shared" si="5"/>
        <v>5354.3710899999996</v>
      </c>
      <c r="K33" s="217">
        <f t="shared" si="5"/>
        <v>6305.3068089999979</v>
      </c>
      <c r="L33" s="217">
        <f t="shared" si="5"/>
        <v>6415.7242209999977</v>
      </c>
      <c r="M33" s="220">
        <f t="shared" si="5"/>
        <v>6622.5851639999992</v>
      </c>
      <c r="N33" s="491"/>
      <c r="O33" s="214"/>
      <c r="P33" s="214"/>
      <c r="Q33" s="214"/>
    </row>
    <row r="34" spans="1:17" ht="12" customHeight="1">
      <c r="A34" s="222" t="s">
        <v>0</v>
      </c>
      <c r="B34" s="223">
        <f t="shared" ref="B34:M34" si="6">B8-B18</f>
        <v>2951.9566400000003</v>
      </c>
      <c r="C34" s="224">
        <f t="shared" si="6"/>
        <v>2463.4731200000001</v>
      </c>
      <c r="D34" s="225">
        <f t="shared" si="6"/>
        <v>2601.1026200000001</v>
      </c>
      <c r="E34" s="224">
        <f t="shared" si="6"/>
        <v>2138.2443599999997</v>
      </c>
      <c r="F34" s="224">
        <f t="shared" si="6"/>
        <v>2087.1819299999997</v>
      </c>
      <c r="G34" s="225">
        <f t="shared" si="6"/>
        <v>2222.59683</v>
      </c>
      <c r="H34" s="224">
        <f t="shared" si="6"/>
        <v>2280.79646</v>
      </c>
      <c r="I34" s="224">
        <f t="shared" si="6"/>
        <v>2379.2666600000002</v>
      </c>
      <c r="J34" s="225">
        <f t="shared" si="6"/>
        <v>2025.5114600000002</v>
      </c>
      <c r="K34" s="224">
        <f t="shared" si="6"/>
        <v>2503.5903200000002</v>
      </c>
      <c r="L34" s="224">
        <f t="shared" si="6"/>
        <v>2513.6815900000001</v>
      </c>
      <c r="M34" s="225">
        <f t="shared" si="6"/>
        <v>2561.7755399999996</v>
      </c>
      <c r="N34" s="226">
        <f>SUM(B34:M34)</f>
        <v>28729.177530000001</v>
      </c>
      <c r="O34" s="213"/>
      <c r="P34" s="213"/>
      <c r="Q34" s="213"/>
    </row>
    <row r="35" spans="1:17" ht="12" customHeight="1">
      <c r="A35" s="222" t="s">
        <v>15</v>
      </c>
      <c r="B35" s="223">
        <f t="shared" ref="B35:M35" si="7">B9-B19</f>
        <v>3310.085031999999</v>
      </c>
      <c r="C35" s="224">
        <f t="shared" si="7"/>
        <v>3022.4523689999996</v>
      </c>
      <c r="D35" s="225">
        <f t="shared" si="7"/>
        <v>2617.8767739999989</v>
      </c>
      <c r="E35" s="224">
        <f t="shared" si="7"/>
        <v>2587.196101</v>
      </c>
      <c r="F35" s="224">
        <f t="shared" si="7"/>
        <v>1674.6935279999993</v>
      </c>
      <c r="G35" s="225">
        <f t="shared" si="7"/>
        <v>1606.6720780000001</v>
      </c>
      <c r="H35" s="224">
        <f t="shared" si="7"/>
        <v>1975.346511</v>
      </c>
      <c r="I35" s="224">
        <f t="shared" si="7"/>
        <v>2275.1573709999998</v>
      </c>
      <c r="J35" s="225">
        <f t="shared" si="7"/>
        <v>2396.9477040000002</v>
      </c>
      <c r="K35" s="224">
        <f t="shared" si="7"/>
        <v>2876.5075029999989</v>
      </c>
      <c r="L35" s="224">
        <f t="shared" si="7"/>
        <v>3032.8244599999975</v>
      </c>
      <c r="M35" s="225">
        <f t="shared" si="7"/>
        <v>3069.4487779999995</v>
      </c>
      <c r="N35" s="226">
        <f>SUM(B35:M35)</f>
        <v>30445.208208999997</v>
      </c>
      <c r="O35" s="213"/>
      <c r="P35" s="213"/>
      <c r="Q35" s="213"/>
    </row>
    <row r="36" spans="1:17" ht="12.75" customHeight="1">
      <c r="A36" s="222" t="s">
        <v>16</v>
      </c>
      <c r="B36" s="223">
        <f t="shared" ref="B36:M36" si="8">B10-B20</f>
        <v>180.65093800000002</v>
      </c>
      <c r="C36" s="224">
        <f t="shared" si="8"/>
        <v>234.826041</v>
      </c>
      <c r="D36" s="225">
        <f t="shared" si="8"/>
        <v>209.26506200000003</v>
      </c>
      <c r="E36" s="224">
        <f t="shared" si="8"/>
        <v>100.23121899999998</v>
      </c>
      <c r="F36" s="224">
        <f t="shared" si="8"/>
        <v>48.000225999999998</v>
      </c>
      <c r="G36" s="225">
        <f t="shared" si="8"/>
        <v>252.110758</v>
      </c>
      <c r="H36" s="224">
        <f t="shared" si="8"/>
        <v>233.57483000000002</v>
      </c>
      <c r="I36" s="224">
        <f t="shared" si="8"/>
        <v>170.20955000000001</v>
      </c>
      <c r="J36" s="225">
        <f t="shared" si="8"/>
        <v>182.18133499999999</v>
      </c>
      <c r="K36" s="224">
        <f t="shared" si="8"/>
        <v>165.03582599999999</v>
      </c>
      <c r="L36" s="224">
        <f t="shared" si="8"/>
        <v>115.92177500000001</v>
      </c>
      <c r="M36" s="225">
        <f t="shared" si="8"/>
        <v>166.085286</v>
      </c>
      <c r="N36" s="226">
        <f t="shared" ref="N36:N41" si="9">SUM(B36:M36)</f>
        <v>2058.0928460000005</v>
      </c>
      <c r="O36" s="213"/>
      <c r="P36" s="213"/>
      <c r="Q36" s="213"/>
    </row>
    <row r="37" spans="1:17" ht="12.75" customHeight="1">
      <c r="A37" s="222" t="s">
        <v>17</v>
      </c>
      <c r="B37" s="223">
        <f t="shared" ref="B37:M37" si="10">B11-B21</f>
        <v>331.72226199999994</v>
      </c>
      <c r="C37" s="224">
        <f t="shared" si="10"/>
        <v>306.36470300000013</v>
      </c>
      <c r="D37" s="225">
        <f t="shared" si="10"/>
        <v>324.00413700000053</v>
      </c>
      <c r="E37" s="224">
        <f t="shared" si="10"/>
        <v>288.79215600000026</v>
      </c>
      <c r="F37" s="224">
        <f t="shared" si="10"/>
        <v>274.96803200000005</v>
      </c>
      <c r="G37" s="225">
        <f t="shared" si="10"/>
        <v>253.12234999999993</v>
      </c>
      <c r="H37" s="224">
        <f t="shared" si="10"/>
        <v>254.40359800000004</v>
      </c>
      <c r="I37" s="224">
        <f t="shared" si="10"/>
        <v>252.393685</v>
      </c>
      <c r="J37" s="225">
        <f t="shared" si="10"/>
        <v>249.26147899999998</v>
      </c>
      <c r="K37" s="224">
        <f t="shared" si="10"/>
        <v>292.82211700000011</v>
      </c>
      <c r="L37" s="224">
        <f t="shared" si="10"/>
        <v>323.31311799999992</v>
      </c>
      <c r="M37" s="225">
        <f t="shared" si="10"/>
        <v>332.25881300000043</v>
      </c>
      <c r="N37" s="226">
        <f t="shared" si="9"/>
        <v>3483.4264500000013</v>
      </c>
      <c r="O37" s="213"/>
      <c r="P37" s="213"/>
      <c r="Q37" s="213"/>
    </row>
    <row r="38" spans="1:17" ht="12.75" customHeight="1">
      <c r="A38" s="222" t="s">
        <v>3</v>
      </c>
      <c r="B38" s="223">
        <f t="shared" ref="B38:M38" si="11">B12-B22</f>
        <v>246.16336299999995</v>
      </c>
      <c r="C38" s="224">
        <f t="shared" si="11"/>
        <v>219.55645400000043</v>
      </c>
      <c r="D38" s="225">
        <f t="shared" si="11"/>
        <v>284.52446099999986</v>
      </c>
      <c r="E38" s="224">
        <f t="shared" si="11"/>
        <v>308.41837600000031</v>
      </c>
      <c r="F38" s="224">
        <f t="shared" si="11"/>
        <v>230.64221100000032</v>
      </c>
      <c r="G38" s="225">
        <f t="shared" si="11"/>
        <v>127.49122600000003</v>
      </c>
      <c r="H38" s="224">
        <f t="shared" si="11"/>
        <v>88.925414000000117</v>
      </c>
      <c r="I38" s="224">
        <f t="shared" si="11"/>
        <v>121.85417399999993</v>
      </c>
      <c r="J38" s="225">
        <f t="shared" si="11"/>
        <v>103.231268</v>
      </c>
      <c r="K38" s="224">
        <f t="shared" si="11"/>
        <v>145.42856100000006</v>
      </c>
      <c r="L38" s="224">
        <f t="shared" si="11"/>
        <v>185.67198099999979</v>
      </c>
      <c r="M38" s="225">
        <f t="shared" si="11"/>
        <v>263.44433499999991</v>
      </c>
      <c r="N38" s="226">
        <f t="shared" si="9"/>
        <v>2325.3518240000012</v>
      </c>
      <c r="O38" s="213"/>
      <c r="P38" s="213"/>
      <c r="Q38" s="213"/>
    </row>
    <row r="39" spans="1:17" ht="12.75" customHeight="1">
      <c r="A39" s="222" t="s">
        <v>18</v>
      </c>
      <c r="B39" s="223">
        <f t="shared" ref="B39:M39" si="12">B13-B23</f>
        <v>88.01527999999999</v>
      </c>
      <c r="C39" s="224">
        <f t="shared" si="12"/>
        <v>64.731110000000015</v>
      </c>
      <c r="D39" s="225">
        <f t="shared" si="12"/>
        <v>79.105440000000002</v>
      </c>
      <c r="E39" s="224">
        <f t="shared" si="12"/>
        <v>80.625240000000005</v>
      </c>
      <c r="F39" s="224">
        <f t="shared" si="12"/>
        <v>91.637319999999988</v>
      </c>
      <c r="G39" s="225">
        <f t="shared" si="12"/>
        <v>58.665669999999999</v>
      </c>
      <c r="H39" s="224">
        <f t="shared" si="12"/>
        <v>80.535429999999991</v>
      </c>
      <c r="I39" s="224">
        <f t="shared" si="12"/>
        <v>96.982619999999997</v>
      </c>
      <c r="J39" s="225">
        <f t="shared" si="12"/>
        <v>108.14160000000001</v>
      </c>
      <c r="K39" s="224">
        <f t="shared" si="12"/>
        <v>100.94337</v>
      </c>
      <c r="L39" s="224">
        <f t="shared" si="12"/>
        <v>98.981099999999998</v>
      </c>
      <c r="M39" s="225">
        <f t="shared" si="12"/>
        <v>102.12692999999999</v>
      </c>
      <c r="N39" s="226">
        <f t="shared" si="9"/>
        <v>1050.4911099999999</v>
      </c>
      <c r="O39" s="213"/>
      <c r="P39" s="213"/>
      <c r="Q39" s="213"/>
    </row>
    <row r="40" spans="1:17" ht="12.75" customHeight="1">
      <c r="A40" s="222" t="s">
        <v>1</v>
      </c>
      <c r="B40" s="223">
        <f t="shared" ref="B40:M40" si="13">B14-B24</f>
        <v>73.79614100000002</v>
      </c>
      <c r="C40" s="224">
        <f t="shared" si="13"/>
        <v>67.274327000000028</v>
      </c>
      <c r="D40" s="225">
        <f t="shared" si="13"/>
        <v>76.270041000000035</v>
      </c>
      <c r="E40" s="224">
        <f t="shared" si="13"/>
        <v>44.823953999999972</v>
      </c>
      <c r="F40" s="224">
        <f t="shared" si="13"/>
        <v>45.456119999999956</v>
      </c>
      <c r="G40" s="225">
        <f t="shared" si="13"/>
        <v>33.104973999999999</v>
      </c>
      <c r="H40" s="224">
        <f t="shared" si="13"/>
        <v>40.235298999999991</v>
      </c>
      <c r="I40" s="224">
        <f t="shared" si="13"/>
        <v>40.747685000000025</v>
      </c>
      <c r="J40" s="225">
        <f t="shared" si="13"/>
        <v>33.406099999999995</v>
      </c>
      <c r="K40" s="224">
        <f t="shared" si="13"/>
        <v>67.086358999999987</v>
      </c>
      <c r="L40" s="224">
        <f t="shared" si="13"/>
        <v>78.890337999999957</v>
      </c>
      <c r="M40" s="225">
        <f t="shared" si="13"/>
        <v>91.992559</v>
      </c>
      <c r="N40" s="226">
        <f t="shared" si="9"/>
        <v>693.08389699999998</v>
      </c>
      <c r="O40" s="213"/>
      <c r="P40" s="213"/>
      <c r="Q40" s="213"/>
    </row>
    <row r="41" spans="1:17">
      <c r="A41" s="227" t="s">
        <v>2</v>
      </c>
      <c r="B41" s="228">
        <f t="shared" ref="B41:M41" si="14">B15-B25</f>
        <v>44.52917099999987</v>
      </c>
      <c r="C41" s="229">
        <f t="shared" si="14"/>
        <v>96.77799199999977</v>
      </c>
      <c r="D41" s="230">
        <f t="shared" si="14"/>
        <v>180.04102899999867</v>
      </c>
      <c r="E41" s="229">
        <f t="shared" si="14"/>
        <v>204.15563699999865</v>
      </c>
      <c r="F41" s="229">
        <f t="shared" si="14"/>
        <v>299.70130499999993</v>
      </c>
      <c r="G41" s="230">
        <f t="shared" si="14"/>
        <v>297.75575999999995</v>
      </c>
      <c r="H41" s="229">
        <f t="shared" si="14"/>
        <v>296.40941599999957</v>
      </c>
      <c r="I41" s="229">
        <f t="shared" si="14"/>
        <v>240.45079200000032</v>
      </c>
      <c r="J41" s="230">
        <f t="shared" si="14"/>
        <v>255.69014400000034</v>
      </c>
      <c r="K41" s="229">
        <f t="shared" si="14"/>
        <v>153.8927529999994</v>
      </c>
      <c r="L41" s="229">
        <f t="shared" si="14"/>
        <v>66.439859000000098</v>
      </c>
      <c r="M41" s="230">
        <f t="shared" si="14"/>
        <v>35.452923000000169</v>
      </c>
      <c r="N41" s="231">
        <f t="shared" si="9"/>
        <v>2171.2967809999968</v>
      </c>
      <c r="O41" s="213"/>
      <c r="P41" s="213"/>
      <c r="Q41" s="213"/>
    </row>
    <row r="42" spans="1:17" s="38" customFormat="1" ht="11.25">
      <c r="A42" s="114"/>
      <c r="B42" s="15"/>
      <c r="C42" s="15"/>
      <c r="D42" s="15"/>
      <c r="E42" s="15"/>
      <c r="F42" s="15"/>
      <c r="G42" s="15"/>
      <c r="H42" s="15"/>
      <c r="I42" s="15"/>
      <c r="J42" s="15"/>
      <c r="K42" s="15"/>
      <c r="L42" s="15"/>
      <c r="M42" s="15"/>
      <c r="N42" s="14"/>
      <c r="O42" s="216"/>
      <c r="P42" s="216"/>
      <c r="Q42" s="216"/>
    </row>
    <row r="43" spans="1:17">
      <c r="A43" s="6"/>
      <c r="B43" s="6"/>
      <c r="C43" s="6"/>
      <c r="D43" s="6"/>
      <c r="E43" s="6"/>
      <c r="F43" s="6"/>
      <c r="G43" s="6"/>
      <c r="H43" s="51"/>
      <c r="I43" s="51"/>
      <c r="J43" s="51"/>
      <c r="K43" s="51"/>
      <c r="L43" s="51"/>
      <c r="M43" s="51"/>
    </row>
    <row r="45" spans="1:17">
      <c r="A45" s="9"/>
      <c r="B45" s="39"/>
      <c r="C45" s="39"/>
      <c r="D45" s="39"/>
      <c r="E45" s="39"/>
      <c r="F45" s="39"/>
      <c r="G45" s="39"/>
      <c r="H45" s="39"/>
      <c r="I45" s="39"/>
      <c r="J45" s="39"/>
      <c r="K45" s="39"/>
      <c r="L45" s="39"/>
      <c r="M45" s="39"/>
      <c r="N45" s="39"/>
    </row>
    <row r="46" spans="1:17">
      <c r="A46" s="9"/>
      <c r="B46" s="39"/>
      <c r="C46" s="39"/>
      <c r="D46" s="39"/>
      <c r="E46" s="39"/>
      <c r="F46" s="39"/>
      <c r="G46" s="39"/>
      <c r="H46" s="39"/>
      <c r="I46" s="39"/>
      <c r="J46" s="39"/>
      <c r="K46" s="39"/>
      <c r="L46" s="39"/>
      <c r="M46" s="39"/>
      <c r="N46" s="39"/>
    </row>
  </sheetData>
  <mergeCells count="30">
    <mergeCell ref="A32:A33"/>
    <mergeCell ref="B32:D32"/>
    <mergeCell ref="E32:G32"/>
    <mergeCell ref="H32:J32"/>
    <mergeCell ref="K32:M32"/>
    <mergeCell ref="N32:N33"/>
    <mergeCell ref="B26:D26"/>
    <mergeCell ref="E26:G26"/>
    <mergeCell ref="H26:J26"/>
    <mergeCell ref="K26:M26"/>
    <mergeCell ref="A26:A27"/>
    <mergeCell ref="N26:N27"/>
    <mergeCell ref="A16:A17"/>
    <mergeCell ref="B16:D16"/>
    <mergeCell ref="E16:G16"/>
    <mergeCell ref="H16:J16"/>
    <mergeCell ref="K16:M16"/>
    <mergeCell ref="N16:N17"/>
    <mergeCell ref="K6:M6"/>
    <mergeCell ref="N4:N5"/>
    <mergeCell ref="E6:G6"/>
    <mergeCell ref="H6:J6"/>
    <mergeCell ref="N6:N7"/>
    <mergeCell ref="H4:J4"/>
    <mergeCell ref="K4:M4"/>
    <mergeCell ref="A6:A7"/>
    <mergeCell ref="B6:D6"/>
    <mergeCell ref="A4:A5"/>
    <mergeCell ref="B4:D4"/>
    <mergeCell ref="E4:G4"/>
  </mergeCells>
  <phoneticPr fontId="9" type="noConversion"/>
  <conditionalFormatting sqref="B6:D41">
    <cfRule type="expression" dxfId="35" priority="4">
      <formula>SEARCH($B$4,$N$1)</formula>
    </cfRule>
  </conditionalFormatting>
  <conditionalFormatting sqref="B6:G41">
    <cfRule type="expression" dxfId="34" priority="3">
      <formula>SEARCH($E$4,$N$1)</formula>
    </cfRule>
  </conditionalFormatting>
  <conditionalFormatting sqref="B6:J41">
    <cfRule type="expression" dxfId="33" priority="2">
      <formula>SEARCH($H$4,$N$1)</formula>
    </cfRule>
  </conditionalFormatting>
  <conditionalFormatting sqref="B6:M41">
    <cfRule type="expression" dxfId="32" priority="1">
      <formula>SEARCH($K$4,$N$1)</formula>
    </cfRule>
  </conditionalFormatting>
  <pageMargins left="0.31496062992125984" right="0.31496062992125984" top="0.35433070866141736" bottom="0.35433070866141736" header="0.31496062992125984" footer="0.19685039370078741"/>
  <pageSetup paperSize="9" orientation="landscape" r:id="rId1"/>
  <headerFooter differentFirst="1" scaleWithDoc="0">
    <oddFooter>&amp;C&amp;"Calibri,Obyčejné"&amp;9&amp;P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List11"/>
  <dimension ref="A1:Q54"/>
  <sheetViews>
    <sheetView showGridLines="0" zoomScaleNormal="100" zoomScaleSheetLayoutView="100" workbookViewId="0"/>
  </sheetViews>
  <sheetFormatPr defaultColWidth="9.140625" defaultRowHeight="12.75"/>
  <cols>
    <col min="1" max="1" width="27" style="3" customWidth="1"/>
    <col min="2" max="14" width="9" style="3" customWidth="1"/>
    <col min="15" max="15" width="8.42578125" style="3" customWidth="1"/>
    <col min="16" max="16" width="11.42578125" style="3" bestFit="1" customWidth="1"/>
    <col min="17" max="16384" width="9.140625" style="3"/>
  </cols>
  <sheetData>
    <row r="1" spans="1:15" s="1" customFormat="1" ht="18">
      <c r="A1" s="232" t="s">
        <v>376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210" t="str">
        <f>'3.1'!N1</f>
        <v>IV. čtvrtletí 2023</v>
      </c>
    </row>
    <row r="2" spans="1:15" s="6" customFormat="1" ht="6" customHeight="1"/>
    <row r="3" spans="1:15" s="6" customFormat="1" ht="12">
      <c r="A3" s="494" t="str">
        <f>'3.1'!A4</f>
        <v>2023</v>
      </c>
      <c r="B3" s="488" t="s">
        <v>180</v>
      </c>
      <c r="C3" s="486"/>
      <c r="D3" s="487"/>
      <c r="E3" s="488" t="s">
        <v>182</v>
      </c>
      <c r="F3" s="486"/>
      <c r="G3" s="487"/>
      <c r="H3" s="488" t="s">
        <v>183</v>
      </c>
      <c r="I3" s="486"/>
      <c r="J3" s="487"/>
      <c r="K3" s="488" t="s">
        <v>184</v>
      </c>
      <c r="L3" s="486"/>
      <c r="M3" s="487"/>
      <c r="N3" s="486" t="s">
        <v>53</v>
      </c>
    </row>
    <row r="4" spans="1:15" s="6" customFormat="1" ht="12" customHeight="1">
      <c r="A4" s="495"/>
      <c r="B4" s="417" t="s">
        <v>60</v>
      </c>
      <c r="C4" s="418" t="s">
        <v>61</v>
      </c>
      <c r="D4" s="419" t="s">
        <v>62</v>
      </c>
      <c r="E4" s="417" t="s">
        <v>63</v>
      </c>
      <c r="F4" s="418" t="s">
        <v>64</v>
      </c>
      <c r="G4" s="419" t="s">
        <v>65</v>
      </c>
      <c r="H4" s="417" t="s">
        <v>66</v>
      </c>
      <c r="I4" s="418" t="s">
        <v>67</v>
      </c>
      <c r="J4" s="419" t="s">
        <v>68</v>
      </c>
      <c r="K4" s="417" t="s">
        <v>69</v>
      </c>
      <c r="L4" s="418" t="s">
        <v>70</v>
      </c>
      <c r="M4" s="419" t="s">
        <v>71</v>
      </c>
      <c r="N4" s="496"/>
    </row>
    <row r="5" spans="1:15" s="6" customFormat="1" ht="12" customHeight="1">
      <c r="A5" s="492" t="s">
        <v>283</v>
      </c>
      <c r="B5" s="497">
        <f>SUM(B6:D6)</f>
        <v>-2787.6879870000012</v>
      </c>
      <c r="C5" s="498"/>
      <c r="D5" s="499"/>
      <c r="E5" s="481">
        <f>SUM(E6:G6)</f>
        <v>-799.53145100000017</v>
      </c>
      <c r="F5" s="482"/>
      <c r="G5" s="483"/>
      <c r="H5" s="481">
        <f>SUM(H6:J6)</f>
        <v>-2544.5150020000001</v>
      </c>
      <c r="I5" s="482"/>
      <c r="J5" s="483"/>
      <c r="K5" s="481">
        <f>SUM(K6:M6)</f>
        <v>-3051.8383159999994</v>
      </c>
      <c r="L5" s="482"/>
      <c r="M5" s="483"/>
      <c r="N5" s="493">
        <f>SUM(B6:M6)</f>
        <v>-9183.5727560000014</v>
      </c>
    </row>
    <row r="6" spans="1:15" s="36" customFormat="1" ht="12" customHeight="1">
      <c r="A6" s="480"/>
      <c r="B6" s="221">
        <f t="shared" ref="B6:M6" si="0">B7+B8+B9+B10</f>
        <v>-1226.4364940000005</v>
      </c>
      <c r="C6" s="217">
        <f t="shared" si="0"/>
        <v>-930.28540400000031</v>
      </c>
      <c r="D6" s="220">
        <f t="shared" si="0"/>
        <v>-630.96608900000024</v>
      </c>
      <c r="E6" s="221">
        <f t="shared" si="0"/>
        <v>-601.11072500000023</v>
      </c>
      <c r="F6" s="217">
        <f t="shared" si="0"/>
        <v>76.871923000000152</v>
      </c>
      <c r="G6" s="220">
        <f t="shared" si="0"/>
        <v>-275.2926490000001</v>
      </c>
      <c r="H6" s="221">
        <f t="shared" si="0"/>
        <v>-783.50791900000002</v>
      </c>
      <c r="I6" s="217">
        <f t="shared" si="0"/>
        <v>-898.81593700000019</v>
      </c>
      <c r="J6" s="220">
        <f t="shared" si="0"/>
        <v>-862.191146</v>
      </c>
      <c r="K6" s="221">
        <f t="shared" si="0"/>
        <v>-1226.0930559999995</v>
      </c>
      <c r="L6" s="217">
        <f t="shared" si="0"/>
        <v>-906.58445600000027</v>
      </c>
      <c r="M6" s="220">
        <f t="shared" si="0"/>
        <v>-919.16080399999987</v>
      </c>
      <c r="N6" s="491"/>
    </row>
    <row r="7" spans="1:15" s="6" customFormat="1" ht="12" customHeight="1">
      <c r="A7" s="222" t="s">
        <v>49</v>
      </c>
      <c r="B7" s="239">
        <v>1529.135</v>
      </c>
      <c r="C7" s="234">
        <v>1220.9219999999998</v>
      </c>
      <c r="D7" s="225">
        <v>1050.7929999999999</v>
      </c>
      <c r="E7" s="239">
        <v>1048.482</v>
      </c>
      <c r="F7" s="234">
        <v>1033.0720000000001</v>
      </c>
      <c r="G7" s="225">
        <v>819.91800000000001</v>
      </c>
      <c r="H7" s="239">
        <v>938.69099999999992</v>
      </c>
      <c r="I7" s="234">
        <v>864.25399999999991</v>
      </c>
      <c r="J7" s="225">
        <v>865.54300000000001</v>
      </c>
      <c r="K7" s="239">
        <v>1280.2590000000002</v>
      </c>
      <c r="L7" s="234">
        <v>1137.7359999999999</v>
      </c>
      <c r="M7" s="225">
        <v>1523.4010000000001</v>
      </c>
      <c r="N7" s="235">
        <f>SUM(B7:M7)</f>
        <v>13312.206</v>
      </c>
    </row>
    <row r="8" spans="1:15" s="6" customFormat="1" ht="12" customHeight="1">
      <c r="A8" s="222" t="s">
        <v>50</v>
      </c>
      <c r="B8" s="239">
        <v>63.615311999999996</v>
      </c>
      <c r="C8" s="234">
        <v>26.412834999999998</v>
      </c>
      <c r="D8" s="225">
        <v>0.19533899999999998</v>
      </c>
      <c r="E8" s="239">
        <v>0.18436399999999997</v>
      </c>
      <c r="F8" s="234">
        <v>0.15961499999999998</v>
      </c>
      <c r="G8" s="225">
        <v>0.136683</v>
      </c>
      <c r="H8" s="239">
        <v>1.481644</v>
      </c>
      <c r="I8" s="234">
        <v>8.0705999999999986E-2</v>
      </c>
      <c r="J8" s="225">
        <v>0.52513299999999996</v>
      </c>
      <c r="K8" s="239">
        <v>9.3023999999999996E-2</v>
      </c>
      <c r="L8" s="234">
        <v>37.034247000000001</v>
      </c>
      <c r="M8" s="225">
        <v>22.395313000000002</v>
      </c>
      <c r="N8" s="235">
        <f>SUM(B8:M8)</f>
        <v>152.31421499999999</v>
      </c>
    </row>
    <row r="9" spans="1:15" s="6" customFormat="1" ht="12" customHeight="1">
      <c r="A9" s="222" t="s">
        <v>51</v>
      </c>
      <c r="B9" s="239">
        <v>-2818.1400000000003</v>
      </c>
      <c r="C9" s="234">
        <v>-2175.34</v>
      </c>
      <c r="D9" s="225">
        <v>-1681.8540000000003</v>
      </c>
      <c r="E9" s="239">
        <v>-1643.5220000000002</v>
      </c>
      <c r="F9" s="234">
        <v>-944.23599999999999</v>
      </c>
      <c r="G9" s="225">
        <v>-1075.325</v>
      </c>
      <c r="H9" s="239">
        <v>-1700.8509999999999</v>
      </c>
      <c r="I9" s="234">
        <v>-1706.835</v>
      </c>
      <c r="J9" s="225">
        <v>-1722.018</v>
      </c>
      <c r="K9" s="239">
        <v>-2501.2779999999998</v>
      </c>
      <c r="L9" s="234">
        <v>-2076.1260000000002</v>
      </c>
      <c r="M9" s="225">
        <v>-2456.9859999999999</v>
      </c>
      <c r="N9" s="235">
        <f>SUM(B9:M9)</f>
        <v>-22502.511000000002</v>
      </c>
    </row>
    <row r="10" spans="1:15" s="6" customFormat="1" ht="12" customHeight="1">
      <c r="A10" s="222" t="s">
        <v>52</v>
      </c>
      <c r="B10" s="239">
        <v>-1.0468060000000001</v>
      </c>
      <c r="C10" s="234">
        <v>-2.2802389999999999</v>
      </c>
      <c r="D10" s="225">
        <v>-0.100428</v>
      </c>
      <c r="E10" s="239">
        <v>-6.2550890000000008</v>
      </c>
      <c r="F10" s="234">
        <v>-12.123691999999998</v>
      </c>
      <c r="G10" s="225">
        <v>-20.022332000000002</v>
      </c>
      <c r="H10" s="239">
        <v>-22.829563</v>
      </c>
      <c r="I10" s="234">
        <v>-56.315642999999994</v>
      </c>
      <c r="J10" s="225">
        <v>-6.2412789999999996</v>
      </c>
      <c r="K10" s="239">
        <v>-5.1670800000000012</v>
      </c>
      <c r="L10" s="234">
        <v>-5.2287029999999994</v>
      </c>
      <c r="M10" s="225">
        <v>-7.9711170000000005</v>
      </c>
      <c r="N10" s="235">
        <f>SUM(B10:M10)</f>
        <v>-145.58197100000001</v>
      </c>
      <c r="O10" s="37"/>
    </row>
    <row r="11" spans="1:15" s="6" customFormat="1" ht="12" customHeight="1">
      <c r="A11" s="492" t="s">
        <v>228</v>
      </c>
      <c r="B11" s="481">
        <f>SUM(B12:D12)</f>
        <v>848.64297399999998</v>
      </c>
      <c r="C11" s="482"/>
      <c r="D11" s="483"/>
      <c r="E11" s="481">
        <f>SUM(E12:G12)</f>
        <v>672.74765600000001</v>
      </c>
      <c r="F11" s="482"/>
      <c r="G11" s="483"/>
      <c r="H11" s="481">
        <f>SUM(H12:J12)</f>
        <v>635.19337699999994</v>
      </c>
      <c r="I11" s="482"/>
      <c r="J11" s="483"/>
      <c r="K11" s="481">
        <f>SUM(K12:M12)</f>
        <v>855.78608099999997</v>
      </c>
      <c r="L11" s="482"/>
      <c r="M11" s="483"/>
      <c r="N11" s="493">
        <f>N13+N14</f>
        <v>3012.3700880000006</v>
      </c>
      <c r="O11" s="37"/>
    </row>
    <row r="12" spans="1:15" s="36" customFormat="1" ht="12" customHeight="1">
      <c r="A12" s="480"/>
      <c r="B12" s="221">
        <f>SUM(B13:B14)</f>
        <v>298.03454499999998</v>
      </c>
      <c r="C12" s="217">
        <f t="shared" ref="C12:M12" si="1">SUM(C13:C14)</f>
        <v>275.86830999999995</v>
      </c>
      <c r="D12" s="220">
        <f t="shared" si="1"/>
        <v>274.74011900000005</v>
      </c>
      <c r="E12" s="221">
        <f t="shared" si="1"/>
        <v>236.22415000000001</v>
      </c>
      <c r="F12" s="217">
        <f t="shared" si="1"/>
        <v>216.76561900000002</v>
      </c>
      <c r="G12" s="220">
        <f t="shared" si="1"/>
        <v>219.75788699999998</v>
      </c>
      <c r="H12" s="221">
        <f t="shared" si="1"/>
        <v>180.276994</v>
      </c>
      <c r="I12" s="217">
        <f t="shared" si="1"/>
        <v>230.61886199999998</v>
      </c>
      <c r="J12" s="220">
        <f t="shared" si="1"/>
        <v>224.29752099999996</v>
      </c>
      <c r="K12" s="221">
        <f t="shared" si="1"/>
        <v>272.35866199999998</v>
      </c>
      <c r="L12" s="217">
        <f t="shared" si="1"/>
        <v>281.28408200000001</v>
      </c>
      <c r="M12" s="220">
        <f t="shared" si="1"/>
        <v>302.14333700000003</v>
      </c>
      <c r="N12" s="491"/>
      <c r="O12" s="37"/>
    </row>
    <row r="13" spans="1:15" s="6" customFormat="1" ht="12" customHeight="1">
      <c r="A13" s="222" t="s">
        <v>58</v>
      </c>
      <c r="B13" s="239">
        <v>83.688000000000002</v>
      </c>
      <c r="C13" s="234">
        <v>75.998999999999995</v>
      </c>
      <c r="D13" s="241">
        <v>71.096000000000004</v>
      </c>
      <c r="E13" s="239">
        <v>53.780999999999999</v>
      </c>
      <c r="F13" s="234">
        <v>44.988999999999997</v>
      </c>
      <c r="G13" s="241">
        <v>52.386000000000003</v>
      </c>
      <c r="H13" s="239">
        <v>70.787999999999997</v>
      </c>
      <c r="I13" s="234">
        <v>61.703000000000003</v>
      </c>
      <c r="J13" s="241">
        <v>53.98</v>
      </c>
      <c r="K13" s="239">
        <v>85.063000000000002</v>
      </c>
      <c r="L13" s="234">
        <v>77.018000000000001</v>
      </c>
      <c r="M13" s="241">
        <v>93.772000000000006</v>
      </c>
      <c r="N13" s="235">
        <f>SUM(B13:M13)</f>
        <v>824.26300000000015</v>
      </c>
    </row>
    <row r="14" spans="1:15" s="6" customFormat="1" ht="12" customHeight="1">
      <c r="A14" s="222" t="s">
        <v>59</v>
      </c>
      <c r="B14" s="239">
        <v>214.34654499999999</v>
      </c>
      <c r="C14" s="234">
        <v>199.86930999999998</v>
      </c>
      <c r="D14" s="241">
        <v>203.64411900000002</v>
      </c>
      <c r="E14" s="239">
        <v>182.44315</v>
      </c>
      <c r="F14" s="234">
        <v>171.77661900000001</v>
      </c>
      <c r="G14" s="241">
        <v>167.37188699999999</v>
      </c>
      <c r="H14" s="239">
        <v>109.48899399999999</v>
      </c>
      <c r="I14" s="234">
        <v>168.91586199999998</v>
      </c>
      <c r="J14" s="241">
        <v>170.31752099999997</v>
      </c>
      <c r="K14" s="239">
        <v>187.29566199999999</v>
      </c>
      <c r="L14" s="234">
        <v>204.26608199999998</v>
      </c>
      <c r="M14" s="241">
        <v>208.37133700000001</v>
      </c>
      <c r="N14" s="235">
        <f>SUM(B14:M14)</f>
        <v>2188.1070880000002</v>
      </c>
    </row>
    <row r="15" spans="1:15" s="51" customFormat="1" ht="0.75" customHeight="1">
      <c r="A15" s="222"/>
      <c r="B15" s="239"/>
      <c r="C15" s="234"/>
      <c r="D15" s="241"/>
      <c r="E15" s="239"/>
      <c r="F15" s="234"/>
      <c r="G15" s="241"/>
      <c r="H15" s="239"/>
      <c r="I15" s="234"/>
      <c r="J15" s="241"/>
      <c r="K15" s="239"/>
      <c r="L15" s="234"/>
      <c r="M15" s="241"/>
      <c r="N15" s="235"/>
    </row>
    <row r="16" spans="1:15" s="6" customFormat="1" ht="12" customHeight="1">
      <c r="A16" s="492" t="s">
        <v>229</v>
      </c>
      <c r="B16" s="481">
        <f>SUM(B17:D17)</f>
        <v>15807.92768399998</v>
      </c>
      <c r="C16" s="482"/>
      <c r="D16" s="483"/>
      <c r="E16" s="481">
        <f>SUM(E17:G17)</f>
        <v>13522.445265000002</v>
      </c>
      <c r="F16" s="482"/>
      <c r="G16" s="483"/>
      <c r="H16" s="481">
        <f>SUM(H17:J17)</f>
        <v>12771.293130999988</v>
      </c>
      <c r="I16" s="482"/>
      <c r="J16" s="483"/>
      <c r="K16" s="481">
        <f>SUM(K17:M17)</f>
        <v>14780.211467000023</v>
      </c>
      <c r="L16" s="482"/>
      <c r="M16" s="483"/>
      <c r="N16" s="493">
        <f>SUM(B17:M17)</f>
        <v>56881.877547000004</v>
      </c>
    </row>
    <row r="17" spans="1:15" s="36" customFormat="1" ht="12" customHeight="1">
      <c r="A17" s="480"/>
      <c r="B17" s="221">
        <f>B28-B25</f>
        <v>5458.7183319999995</v>
      </c>
      <c r="C17" s="217">
        <f t="shared" ref="C17:M17" si="2">C28-C25</f>
        <v>5073.4770599999865</v>
      </c>
      <c r="D17" s="220">
        <f t="shared" si="2"/>
        <v>5275.7322919999942</v>
      </c>
      <c r="E17" s="221">
        <f t="shared" si="2"/>
        <v>4735.7377520000009</v>
      </c>
      <c r="F17" s="217">
        <f t="shared" si="2"/>
        <v>4485.3989650000021</v>
      </c>
      <c r="G17" s="220">
        <f t="shared" si="2"/>
        <v>4301.3085479999991</v>
      </c>
      <c r="H17" s="221">
        <f t="shared" si="2"/>
        <v>4228.4990669999943</v>
      </c>
      <c r="I17" s="217">
        <f t="shared" si="2"/>
        <v>4309.9499210000031</v>
      </c>
      <c r="J17" s="220">
        <f t="shared" si="2"/>
        <v>4232.8441429999921</v>
      </c>
      <c r="K17" s="221">
        <f t="shared" si="2"/>
        <v>4631.4441130000096</v>
      </c>
      <c r="L17" s="217">
        <f t="shared" si="2"/>
        <v>4981.5483032352349</v>
      </c>
      <c r="M17" s="220">
        <f t="shared" si="2"/>
        <v>5167.2190507647783</v>
      </c>
      <c r="N17" s="491"/>
    </row>
    <row r="18" spans="1:15" s="6" customFormat="1" ht="12" customHeight="1">
      <c r="A18" s="222" t="s">
        <v>151</v>
      </c>
      <c r="B18" s="223">
        <v>590.45616399999994</v>
      </c>
      <c r="C18" s="224">
        <v>564.39472999999998</v>
      </c>
      <c r="D18" s="225">
        <v>634.21332000000007</v>
      </c>
      <c r="E18" s="223">
        <v>611.53841800000009</v>
      </c>
      <c r="F18" s="224">
        <v>617.69273499999997</v>
      </c>
      <c r="G18" s="225">
        <v>671.20455200000004</v>
      </c>
      <c r="H18" s="223">
        <v>621.80070499999999</v>
      </c>
      <c r="I18" s="224">
        <v>593.715058</v>
      </c>
      <c r="J18" s="225">
        <v>596.86551899999995</v>
      </c>
      <c r="K18" s="223">
        <v>605.82588099999998</v>
      </c>
      <c r="L18" s="224">
        <v>576.88978399999996</v>
      </c>
      <c r="M18" s="225">
        <v>517.69694300000003</v>
      </c>
      <c r="N18" s="226">
        <f t="shared" ref="N18:N26" si="3">SUM(B18:M18)</f>
        <v>7202.2938089999998</v>
      </c>
    </row>
    <row r="19" spans="1:15" s="6" customFormat="1" ht="12" customHeight="1">
      <c r="A19" s="222" t="s">
        <v>152</v>
      </c>
      <c r="B19" s="223">
        <v>1967.3808140000003</v>
      </c>
      <c r="C19" s="224">
        <v>1831.3905</v>
      </c>
      <c r="D19" s="225">
        <v>1982.3054909999998</v>
      </c>
      <c r="E19" s="223">
        <v>1760.8215849999999</v>
      </c>
      <c r="F19" s="224">
        <v>1839.3831909999999</v>
      </c>
      <c r="G19" s="225">
        <v>1852.5204040000001</v>
      </c>
      <c r="H19" s="223">
        <v>1711.9115869999998</v>
      </c>
      <c r="I19" s="224">
        <v>1844.4726310000001</v>
      </c>
      <c r="J19" s="225">
        <v>1803.5113349999999</v>
      </c>
      <c r="K19" s="223">
        <v>1907.750775</v>
      </c>
      <c r="L19" s="224">
        <v>1908.9018780000088</v>
      </c>
      <c r="M19" s="225">
        <v>1685.1709850000002</v>
      </c>
      <c r="N19" s="226">
        <f t="shared" si="3"/>
        <v>22095.521176000009</v>
      </c>
    </row>
    <row r="20" spans="1:15" s="6" customFormat="1" ht="12" customHeight="1">
      <c r="A20" s="222" t="s">
        <v>153</v>
      </c>
      <c r="B20" s="223">
        <v>770.34835595218988</v>
      </c>
      <c r="C20" s="224">
        <v>707.91982168608502</v>
      </c>
      <c r="D20" s="225">
        <v>716.24347686337398</v>
      </c>
      <c r="E20" s="223">
        <v>603.59780119497509</v>
      </c>
      <c r="F20" s="224">
        <v>551.28164411697696</v>
      </c>
      <c r="G20" s="225">
        <v>512.74931858736693</v>
      </c>
      <c r="H20" s="223">
        <v>514.72854834764803</v>
      </c>
      <c r="I20" s="224">
        <v>543.30253643201002</v>
      </c>
      <c r="J20" s="225">
        <v>525.68165208660696</v>
      </c>
      <c r="K20" s="223">
        <v>606.54571227437293</v>
      </c>
      <c r="L20" s="224">
        <v>707.58796136170804</v>
      </c>
      <c r="M20" s="225">
        <v>734.63065042211701</v>
      </c>
      <c r="N20" s="226">
        <f t="shared" si="3"/>
        <v>7494.6174793254304</v>
      </c>
    </row>
    <row r="21" spans="1:15" s="6" customFormat="1" ht="12" customHeight="1">
      <c r="A21" s="222" t="s">
        <v>194</v>
      </c>
      <c r="B21" s="223">
        <v>1662.6494240478098</v>
      </c>
      <c r="C21" s="224">
        <v>1540.3396763139151</v>
      </c>
      <c r="D21" s="225">
        <v>1465.190279136626</v>
      </c>
      <c r="E21" s="223">
        <v>1325.7654508050241</v>
      </c>
      <c r="F21" s="224">
        <v>1046.6875808830232</v>
      </c>
      <c r="G21" s="225">
        <v>898.11541841263283</v>
      </c>
      <c r="H21" s="223">
        <v>995.60579265234912</v>
      </c>
      <c r="I21" s="224">
        <v>944.59869156799016</v>
      </c>
      <c r="J21" s="225">
        <v>888.91016791339302</v>
      </c>
      <c r="K21" s="223">
        <v>1116.8337437256259</v>
      </c>
      <c r="L21" s="224">
        <v>1396.4444208735181</v>
      </c>
      <c r="M21" s="225">
        <v>1792.9575793426641</v>
      </c>
      <c r="N21" s="226">
        <f t="shared" si="3"/>
        <v>15074.098225674572</v>
      </c>
    </row>
    <row r="22" spans="1:15" s="6" customFormat="1" ht="12" customHeight="1">
      <c r="A22" s="222" t="s">
        <v>155</v>
      </c>
      <c r="B22" s="223">
        <v>21.985098000000001</v>
      </c>
      <c r="C22" s="224">
        <v>22.7331</v>
      </c>
      <c r="D22" s="225">
        <v>33.376089</v>
      </c>
      <c r="E22" s="223">
        <v>34.229747000000003</v>
      </c>
      <c r="F22" s="224">
        <v>26.493811000000001</v>
      </c>
      <c r="G22" s="225">
        <v>19.294112000000002</v>
      </c>
      <c r="H22" s="223">
        <v>23.059521</v>
      </c>
      <c r="I22" s="224">
        <v>18.08231</v>
      </c>
      <c r="J22" s="225">
        <v>26.757172999999998</v>
      </c>
      <c r="K22" s="223">
        <v>19.778437</v>
      </c>
      <c r="L22" s="224">
        <v>21.067334000000002</v>
      </c>
      <c r="M22" s="225">
        <v>27.371420000000001</v>
      </c>
      <c r="N22" s="226">
        <f t="shared" si="3"/>
        <v>294.22815200000002</v>
      </c>
    </row>
    <row r="23" spans="1:15" s="6" customFormat="1" ht="12" customHeight="1">
      <c r="A23" s="222" t="s">
        <v>159</v>
      </c>
      <c r="B23" s="223">
        <v>445.89847599999905</v>
      </c>
      <c r="C23" s="224">
        <v>406.69923199998675</v>
      </c>
      <c r="D23" s="225">
        <v>444.40363599999358</v>
      </c>
      <c r="E23" s="223">
        <v>399.78475000000174</v>
      </c>
      <c r="F23" s="224">
        <v>403.86000300000228</v>
      </c>
      <c r="G23" s="225">
        <v>347.42474299999941</v>
      </c>
      <c r="H23" s="223">
        <v>361.39291299999735</v>
      </c>
      <c r="I23" s="224">
        <v>365.77869400000321</v>
      </c>
      <c r="J23" s="225">
        <v>391.11829599999248</v>
      </c>
      <c r="K23" s="223">
        <v>374.70956400001029</v>
      </c>
      <c r="L23" s="224">
        <v>370.65692500000029</v>
      </c>
      <c r="M23" s="225">
        <v>409.39147299999655</v>
      </c>
      <c r="N23" s="226">
        <f t="shared" si="3"/>
        <v>4721.1187049999835</v>
      </c>
    </row>
    <row r="24" spans="1:15" s="6" customFormat="1" ht="12" customHeight="1">
      <c r="A24" s="222" t="s">
        <v>185</v>
      </c>
      <c r="B24" s="223">
        <f>'3.1'!B17</f>
        <v>508.33997700000003</v>
      </c>
      <c r="C24" s="224">
        <f>'3.1'!C17</f>
        <v>449.86211599999996</v>
      </c>
      <c r="D24" s="225">
        <f>'3.1'!D17</f>
        <v>435.64816599999972</v>
      </c>
      <c r="E24" s="223">
        <f>'3.1'!E17</f>
        <v>410.72599300000002</v>
      </c>
      <c r="F24" s="224">
        <f>'3.1'!F17</f>
        <v>348.81613399999992</v>
      </c>
      <c r="G24" s="225">
        <f>'3.1'!G17</f>
        <v>344.10127000000006</v>
      </c>
      <c r="H24" s="223">
        <f>'3.1'!H17</f>
        <v>377.86818100000005</v>
      </c>
      <c r="I24" s="224">
        <f>'3.1'!I17</f>
        <v>420.742368</v>
      </c>
      <c r="J24" s="225">
        <f>'3.1'!J17</f>
        <v>420.34460100000001</v>
      </c>
      <c r="K24" s="223">
        <f>'3.1'!K17</f>
        <v>477.53275499999967</v>
      </c>
      <c r="L24" s="224">
        <f>'3.1'!L17</f>
        <v>474.33959299999998</v>
      </c>
      <c r="M24" s="225">
        <f>'3.1'!M17</f>
        <v>482.89052099999969</v>
      </c>
      <c r="N24" s="226">
        <f t="shared" si="3"/>
        <v>5151.2116749999977</v>
      </c>
    </row>
    <row r="25" spans="1:15" s="6" customFormat="1" ht="12" customHeight="1">
      <c r="A25" s="222" t="s">
        <v>186</v>
      </c>
      <c r="B25" s="223">
        <f>'3.1'!B27</f>
        <v>110.63938400000002</v>
      </c>
      <c r="C25" s="224">
        <f>'3.1'!C27</f>
        <v>102.84673400000001</v>
      </c>
      <c r="D25" s="225">
        <f>'3.1'!D27</f>
        <v>98.830825999999988</v>
      </c>
      <c r="E25" s="223">
        <f>'3.1'!E27</f>
        <v>86.993900000000011</v>
      </c>
      <c r="F25" s="224">
        <f>'3.1'!F27</f>
        <v>67.533989000000005</v>
      </c>
      <c r="G25" s="225">
        <f>'3.1'!G27</f>
        <v>50.856092999999994</v>
      </c>
      <c r="H25" s="223">
        <f>'3.1'!H27</f>
        <v>51.184598000000015</v>
      </c>
      <c r="I25" s="224">
        <f>'3.1'!I27</f>
        <v>48.555876999999988</v>
      </c>
      <c r="J25" s="225">
        <f>'3.1'!J27</f>
        <v>52.640262999999997</v>
      </c>
      <c r="K25" s="223">
        <f>'3.1'!K27</f>
        <v>71.523752999999999</v>
      </c>
      <c r="L25" s="224">
        <f>'3.1'!L27</f>
        <v>92.633351000000005</v>
      </c>
      <c r="M25" s="225">
        <f>'3.1'!M27</f>
        <v>109.74916599999997</v>
      </c>
      <c r="N25" s="226">
        <f t="shared" si="3"/>
        <v>943.98793400000011</v>
      </c>
    </row>
    <row r="26" spans="1:15" s="6" customFormat="1" ht="12" customHeight="1">
      <c r="A26" s="222" t="s">
        <v>156</v>
      </c>
      <c r="B26" s="223">
        <v>114.086653</v>
      </c>
      <c r="C26" s="224">
        <v>85.46946299999999</v>
      </c>
      <c r="D26" s="225">
        <v>103.55537299999999</v>
      </c>
      <c r="E26" s="223">
        <v>108.57132</v>
      </c>
      <c r="F26" s="224">
        <v>120.23897500000001</v>
      </c>
      <c r="G26" s="225">
        <v>74.535261000000006</v>
      </c>
      <c r="H26" s="223">
        <v>108.39580100000001</v>
      </c>
      <c r="I26" s="224">
        <v>127.432553</v>
      </c>
      <c r="J26" s="225">
        <v>141.30550099999999</v>
      </c>
      <c r="K26" s="223">
        <v>133.028031</v>
      </c>
      <c r="L26" s="224">
        <v>130.03233500000002</v>
      </c>
      <c r="M26" s="225">
        <v>135.12402800000001</v>
      </c>
      <c r="N26" s="226">
        <f t="shared" si="3"/>
        <v>1381.775294</v>
      </c>
    </row>
    <row r="27" spans="1:15" s="6" customFormat="1" ht="12" customHeight="1">
      <c r="A27" s="222" t="s">
        <v>157</v>
      </c>
      <c r="B27" s="223">
        <f t="shared" ref="B27:M27" si="4">B28+B12+B24+B26</f>
        <v>6489.818890999999</v>
      </c>
      <c r="C27" s="224">
        <f t="shared" si="4"/>
        <v>5987.5236829999867</v>
      </c>
      <c r="D27" s="225">
        <f t="shared" si="4"/>
        <v>6188.5067759999947</v>
      </c>
      <c r="E27" s="223">
        <f t="shared" si="4"/>
        <v>5578.2531150000013</v>
      </c>
      <c r="F27" s="224">
        <f t="shared" si="4"/>
        <v>5238.7536820000014</v>
      </c>
      <c r="G27" s="225">
        <f t="shared" si="4"/>
        <v>4990.5590589999993</v>
      </c>
      <c r="H27" s="223">
        <f t="shared" si="4"/>
        <v>4946.2246409999934</v>
      </c>
      <c r="I27" s="224">
        <f t="shared" si="4"/>
        <v>5137.2995810000029</v>
      </c>
      <c r="J27" s="225">
        <f t="shared" si="4"/>
        <v>5071.4320289999923</v>
      </c>
      <c r="K27" s="223">
        <f t="shared" si="4"/>
        <v>5585.8873140000087</v>
      </c>
      <c r="L27" s="224">
        <f t="shared" si="4"/>
        <v>5959.837664235235</v>
      </c>
      <c r="M27" s="225">
        <f t="shared" si="4"/>
        <v>6197.1261027647779</v>
      </c>
      <c r="N27" s="226">
        <f>SUM(B27:M27)</f>
        <v>67371.222538000002</v>
      </c>
    </row>
    <row r="28" spans="1:15" s="6" customFormat="1" ht="12" customHeight="1">
      <c r="A28" s="222" t="s">
        <v>158</v>
      </c>
      <c r="B28" s="223">
        <f>B18+B19+B20+B21+B22+B23+B25</f>
        <v>5569.3577159999995</v>
      </c>
      <c r="C28" s="224">
        <f t="shared" ref="C28:M28" si="5">C18+C19+C20+C21+C22+C23+C25</f>
        <v>5176.3237939999863</v>
      </c>
      <c r="D28" s="225">
        <f t="shared" si="5"/>
        <v>5374.5631179999946</v>
      </c>
      <c r="E28" s="223">
        <f t="shared" si="5"/>
        <v>4822.7316520000013</v>
      </c>
      <c r="F28" s="224">
        <f t="shared" si="5"/>
        <v>4552.9329540000017</v>
      </c>
      <c r="G28" s="225">
        <f t="shared" si="5"/>
        <v>4352.1646409999994</v>
      </c>
      <c r="H28" s="223">
        <f t="shared" si="5"/>
        <v>4279.6836649999941</v>
      </c>
      <c r="I28" s="224">
        <f t="shared" si="5"/>
        <v>4358.5057980000029</v>
      </c>
      <c r="J28" s="225">
        <f t="shared" si="5"/>
        <v>4285.4844059999923</v>
      </c>
      <c r="K28" s="223">
        <f>K18+K19+K20+K21+K22+K23+K25</f>
        <v>4702.96786600001</v>
      </c>
      <c r="L28" s="224">
        <f t="shared" si="5"/>
        <v>5074.1816542352353</v>
      </c>
      <c r="M28" s="225">
        <f t="shared" si="5"/>
        <v>5276.9682167647779</v>
      </c>
      <c r="N28" s="226">
        <f>SUM(B28:M28)</f>
        <v>57825.865480999993</v>
      </c>
    </row>
    <row r="29" spans="1:15" s="115" customFormat="1" ht="12">
      <c r="A29" s="236" t="s">
        <v>254</v>
      </c>
      <c r="B29" s="240">
        <f>'3.1'!B7+'3.2'!B6-'3.2'!B27</f>
        <v>19.003418999998757</v>
      </c>
      <c r="C29" s="237">
        <f>'3.1'!C7+'3.2'!C6-'3.2'!C27</f>
        <v>7.5091450000127224</v>
      </c>
      <c r="D29" s="242">
        <f>'3.1'!D7+'3.2'!D6-'3.2'!D27</f>
        <v>-11.635134999996808</v>
      </c>
      <c r="E29" s="240">
        <f>'3.1'!E7+'3.2'!E6-'3.2'!E27</f>
        <v>-16.150804000002609</v>
      </c>
      <c r="F29" s="237">
        <f>'3.1'!F7+'3.2'!F6-'3.2'!F27</f>
        <v>-60.784953000001224</v>
      </c>
      <c r="G29" s="242">
        <f>'3.1'!G7+'3.2'!G6-'3.2'!G27</f>
        <v>-70.230791999999383</v>
      </c>
      <c r="H29" s="240">
        <f>'3.1'!H7+'3.2'!H6-'3.2'!H27</f>
        <v>-101.63742099999308</v>
      </c>
      <c r="I29" s="237">
        <f>'3.1'!I7+'3.2'!I6-'3.2'!I27</f>
        <v>-38.310613000003286</v>
      </c>
      <c r="J29" s="242">
        <f>'3.1'!J7+'3.2'!J6-'3.2'!J27</f>
        <v>-158.90748399999211</v>
      </c>
      <c r="K29" s="240">
        <f>'3.1'!K7+'3.2'!K6-'3.2'!K27</f>
        <v>-29.140806000009434</v>
      </c>
      <c r="L29" s="237">
        <f>'3.1'!L7+'3.2'!L6-'3.2'!L27</f>
        <v>23.64169376476184</v>
      </c>
      <c r="M29" s="242">
        <f>'3.1'!M7+'3.2'!M6-'3.2'!M27</f>
        <v>-10.811221764779475</v>
      </c>
      <c r="N29" s="238">
        <f>SUM(B29:M29)</f>
        <v>-447.45497200000409</v>
      </c>
    </row>
    <row r="30" spans="1:15" s="4" customFormat="1" ht="11.25">
      <c r="A30" s="233" t="s">
        <v>282</v>
      </c>
      <c r="N30" s="8"/>
    </row>
    <row r="31" spans="1:15" s="6" customFormat="1">
      <c r="A31" s="34" t="s">
        <v>210</v>
      </c>
      <c r="B31" s="35">
        <f>-'3.2'!B24</f>
        <v>-508.33997700000003</v>
      </c>
      <c r="C31" s="35">
        <f>-'3.2'!C24</f>
        <v>-449.86211599999996</v>
      </c>
      <c r="D31" s="35">
        <f>-'3.2'!D24</f>
        <v>-435.64816599999972</v>
      </c>
      <c r="E31" s="35">
        <f>-'3.2'!E24</f>
        <v>-410.72599300000002</v>
      </c>
      <c r="F31" s="35">
        <f>-'3.2'!F24</f>
        <v>-348.81613399999992</v>
      </c>
      <c r="G31" s="35">
        <f>-'3.2'!G24</f>
        <v>-344.10127000000006</v>
      </c>
      <c r="H31" s="35">
        <f>-'3.2'!H24</f>
        <v>-377.86818100000005</v>
      </c>
      <c r="I31" s="35">
        <f>-'3.2'!I24</f>
        <v>-420.742368</v>
      </c>
      <c r="J31" s="35">
        <f>-'3.2'!J24</f>
        <v>-420.34460100000001</v>
      </c>
      <c r="K31" s="35">
        <f>-'3.2'!K24</f>
        <v>-477.53275499999967</v>
      </c>
      <c r="L31" s="35">
        <f>-'3.2'!L24</f>
        <v>-474.33959299999998</v>
      </c>
      <c r="M31" s="35">
        <f>-'3.2'!M24</f>
        <v>-482.89052099999969</v>
      </c>
      <c r="N31" s="35">
        <f>-'3.1'!N17</f>
        <v>0</v>
      </c>
    </row>
    <row r="32" spans="1:15" s="6" customFormat="1">
      <c r="A32" s="34" t="s">
        <v>49</v>
      </c>
      <c r="B32" s="35">
        <f t="shared" ref="B32:N32" si="6">-B7</f>
        <v>-1529.135</v>
      </c>
      <c r="C32" s="35">
        <f t="shared" si="6"/>
        <v>-1220.9219999999998</v>
      </c>
      <c r="D32" s="35">
        <f t="shared" si="6"/>
        <v>-1050.7929999999999</v>
      </c>
      <c r="E32" s="35">
        <f t="shared" si="6"/>
        <v>-1048.482</v>
      </c>
      <c r="F32" s="35">
        <f t="shared" si="6"/>
        <v>-1033.0720000000001</v>
      </c>
      <c r="G32" s="35">
        <f t="shared" si="6"/>
        <v>-819.91800000000001</v>
      </c>
      <c r="H32" s="35">
        <f t="shared" si="6"/>
        <v>-938.69099999999992</v>
      </c>
      <c r="I32" s="35">
        <f t="shared" si="6"/>
        <v>-864.25399999999991</v>
      </c>
      <c r="J32" s="35">
        <f t="shared" si="6"/>
        <v>-865.54300000000001</v>
      </c>
      <c r="K32" s="35">
        <f t="shared" si="6"/>
        <v>-1280.2590000000002</v>
      </c>
      <c r="L32" s="35">
        <f t="shared" si="6"/>
        <v>-1137.7359999999999</v>
      </c>
      <c r="M32" s="35">
        <f t="shared" si="6"/>
        <v>-1523.4010000000001</v>
      </c>
      <c r="N32" s="35">
        <f t="shared" si="6"/>
        <v>-13312.206</v>
      </c>
      <c r="O32" s="37"/>
    </row>
    <row r="33" spans="1:17" s="6" customFormat="1">
      <c r="A33" s="34" t="s">
        <v>50</v>
      </c>
      <c r="B33" s="35">
        <f t="shared" ref="B33:N33" si="7">-B8</f>
        <v>-63.615311999999996</v>
      </c>
      <c r="C33" s="35">
        <f t="shared" si="7"/>
        <v>-26.412834999999998</v>
      </c>
      <c r="D33" s="35">
        <f t="shared" si="7"/>
        <v>-0.19533899999999998</v>
      </c>
      <c r="E33" s="35">
        <f t="shared" si="7"/>
        <v>-0.18436399999999997</v>
      </c>
      <c r="F33" s="35">
        <f t="shared" si="7"/>
        <v>-0.15961499999999998</v>
      </c>
      <c r="G33" s="35">
        <f t="shared" si="7"/>
        <v>-0.136683</v>
      </c>
      <c r="H33" s="35">
        <f t="shared" si="7"/>
        <v>-1.481644</v>
      </c>
      <c r="I33" s="35">
        <f t="shared" si="7"/>
        <v>-8.0705999999999986E-2</v>
      </c>
      <c r="J33" s="35">
        <f t="shared" si="7"/>
        <v>-0.52513299999999996</v>
      </c>
      <c r="K33" s="35">
        <f t="shared" si="7"/>
        <v>-9.3023999999999996E-2</v>
      </c>
      <c r="L33" s="35">
        <f t="shared" si="7"/>
        <v>-37.034247000000001</v>
      </c>
      <c r="M33" s="35">
        <f t="shared" si="7"/>
        <v>-22.395313000000002</v>
      </c>
      <c r="N33" s="35">
        <f t="shared" si="7"/>
        <v>-152.31421499999999</v>
      </c>
      <c r="O33" s="37"/>
    </row>
    <row r="34" spans="1:17" s="6" customFormat="1">
      <c r="A34" s="34" t="s">
        <v>51</v>
      </c>
      <c r="B34" s="35">
        <f t="shared" ref="B34:N34" si="8">-B9</f>
        <v>2818.1400000000003</v>
      </c>
      <c r="C34" s="35">
        <f t="shared" si="8"/>
        <v>2175.34</v>
      </c>
      <c r="D34" s="35">
        <f t="shared" si="8"/>
        <v>1681.8540000000003</v>
      </c>
      <c r="E34" s="35">
        <f t="shared" si="8"/>
        <v>1643.5220000000002</v>
      </c>
      <c r="F34" s="35">
        <f t="shared" si="8"/>
        <v>944.23599999999999</v>
      </c>
      <c r="G34" s="35">
        <f t="shared" si="8"/>
        <v>1075.325</v>
      </c>
      <c r="H34" s="35">
        <f t="shared" si="8"/>
        <v>1700.8509999999999</v>
      </c>
      <c r="I34" s="35">
        <f t="shared" si="8"/>
        <v>1706.835</v>
      </c>
      <c r="J34" s="35">
        <f t="shared" si="8"/>
        <v>1722.018</v>
      </c>
      <c r="K34" s="35">
        <f t="shared" si="8"/>
        <v>2501.2779999999998</v>
      </c>
      <c r="L34" s="35">
        <f t="shared" si="8"/>
        <v>2076.1260000000002</v>
      </c>
      <c r="M34" s="35">
        <f t="shared" si="8"/>
        <v>2456.9859999999999</v>
      </c>
      <c r="N34" s="35">
        <f t="shared" si="8"/>
        <v>22502.511000000002</v>
      </c>
      <c r="Q34" s="7"/>
    </row>
    <row r="35" spans="1:17" s="6" customFormat="1">
      <c r="A35" s="34" t="s">
        <v>52</v>
      </c>
      <c r="B35" s="35">
        <f t="shared" ref="B35:N35" si="9">-B10</f>
        <v>1.0468060000000001</v>
      </c>
      <c r="C35" s="35">
        <f t="shared" si="9"/>
        <v>2.2802389999999999</v>
      </c>
      <c r="D35" s="35">
        <f t="shared" si="9"/>
        <v>0.100428</v>
      </c>
      <c r="E35" s="35">
        <f t="shared" si="9"/>
        <v>6.2550890000000008</v>
      </c>
      <c r="F35" s="35">
        <f t="shared" si="9"/>
        <v>12.123691999999998</v>
      </c>
      <c r="G35" s="35">
        <f t="shared" si="9"/>
        <v>20.022332000000002</v>
      </c>
      <c r="H35" s="35">
        <f t="shared" si="9"/>
        <v>22.829563</v>
      </c>
      <c r="I35" s="35">
        <f t="shared" si="9"/>
        <v>56.315642999999994</v>
      </c>
      <c r="J35" s="35">
        <f t="shared" si="9"/>
        <v>6.2412789999999996</v>
      </c>
      <c r="K35" s="35">
        <f t="shared" si="9"/>
        <v>5.1670800000000012</v>
      </c>
      <c r="L35" s="35">
        <f t="shared" si="9"/>
        <v>5.2287029999999994</v>
      </c>
      <c r="M35" s="35">
        <f t="shared" si="9"/>
        <v>7.9711170000000005</v>
      </c>
      <c r="N35" s="35">
        <f t="shared" si="9"/>
        <v>145.58197100000001</v>
      </c>
    </row>
    <row r="36" spans="1:17" s="6" customFormat="1">
      <c r="A36" s="34" t="s">
        <v>228</v>
      </c>
      <c r="B36" s="35">
        <f t="shared" ref="B36:M36" si="10">-B12</f>
        <v>-298.03454499999998</v>
      </c>
      <c r="C36" s="35">
        <f t="shared" si="10"/>
        <v>-275.86830999999995</v>
      </c>
      <c r="D36" s="35">
        <f t="shared" si="10"/>
        <v>-274.74011900000005</v>
      </c>
      <c r="E36" s="35">
        <f t="shared" si="10"/>
        <v>-236.22415000000001</v>
      </c>
      <c r="F36" s="35">
        <f t="shared" si="10"/>
        <v>-216.76561900000002</v>
      </c>
      <c r="G36" s="35">
        <f t="shared" si="10"/>
        <v>-219.75788699999998</v>
      </c>
      <c r="H36" s="35">
        <f t="shared" si="10"/>
        <v>-180.276994</v>
      </c>
      <c r="I36" s="35">
        <f t="shared" si="10"/>
        <v>-230.61886199999998</v>
      </c>
      <c r="J36" s="35">
        <f t="shared" si="10"/>
        <v>-224.29752099999996</v>
      </c>
      <c r="K36" s="35">
        <f t="shared" si="10"/>
        <v>-272.35866199999998</v>
      </c>
      <c r="L36" s="35">
        <f t="shared" si="10"/>
        <v>-281.28408200000001</v>
      </c>
      <c r="M36" s="35">
        <f t="shared" si="10"/>
        <v>-302.14333700000003</v>
      </c>
      <c r="N36" s="35">
        <f>-N11</f>
        <v>-3012.3700880000006</v>
      </c>
    </row>
    <row r="37" spans="1:17" s="6" customFormat="1">
      <c r="A37" s="34" t="s">
        <v>58</v>
      </c>
      <c r="B37" s="35">
        <f t="shared" ref="B37:M37" si="11">-B13</f>
        <v>-83.688000000000002</v>
      </c>
      <c r="C37" s="35">
        <f t="shared" si="11"/>
        <v>-75.998999999999995</v>
      </c>
      <c r="D37" s="35">
        <f t="shared" si="11"/>
        <v>-71.096000000000004</v>
      </c>
      <c r="E37" s="35">
        <f t="shared" si="11"/>
        <v>-53.780999999999999</v>
      </c>
      <c r="F37" s="35">
        <f t="shared" si="11"/>
        <v>-44.988999999999997</v>
      </c>
      <c r="G37" s="35">
        <f t="shared" si="11"/>
        <v>-52.386000000000003</v>
      </c>
      <c r="H37" s="35">
        <f t="shared" si="11"/>
        <v>-70.787999999999997</v>
      </c>
      <c r="I37" s="35">
        <f t="shared" si="11"/>
        <v>-61.703000000000003</v>
      </c>
      <c r="J37" s="35">
        <f t="shared" si="11"/>
        <v>-53.98</v>
      </c>
      <c r="K37" s="35">
        <f t="shared" si="11"/>
        <v>-85.063000000000002</v>
      </c>
      <c r="L37" s="35">
        <f t="shared" si="11"/>
        <v>-77.018000000000001</v>
      </c>
      <c r="M37" s="35">
        <f t="shared" si="11"/>
        <v>-93.772000000000006</v>
      </c>
      <c r="N37" s="35">
        <f>-N13</f>
        <v>-824.26300000000015</v>
      </c>
    </row>
    <row r="38" spans="1:17" s="6" customFormat="1">
      <c r="A38" s="34" t="s">
        <v>59</v>
      </c>
      <c r="B38" s="35">
        <f t="shared" ref="B38:M38" si="12">-B14</f>
        <v>-214.34654499999999</v>
      </c>
      <c r="C38" s="35">
        <f t="shared" si="12"/>
        <v>-199.86930999999998</v>
      </c>
      <c r="D38" s="35">
        <f t="shared" si="12"/>
        <v>-203.64411900000002</v>
      </c>
      <c r="E38" s="35">
        <f t="shared" si="12"/>
        <v>-182.44315</v>
      </c>
      <c r="F38" s="35">
        <f t="shared" si="12"/>
        <v>-171.77661900000001</v>
      </c>
      <c r="G38" s="35">
        <f t="shared" si="12"/>
        <v>-167.37188699999999</v>
      </c>
      <c r="H38" s="35">
        <f t="shared" si="12"/>
        <v>-109.48899399999999</v>
      </c>
      <c r="I38" s="35">
        <f t="shared" si="12"/>
        <v>-168.91586199999998</v>
      </c>
      <c r="J38" s="35">
        <f t="shared" si="12"/>
        <v>-170.31752099999997</v>
      </c>
      <c r="K38" s="35">
        <f t="shared" si="12"/>
        <v>-187.29566199999999</v>
      </c>
      <c r="L38" s="35">
        <f t="shared" si="12"/>
        <v>-204.26608199999998</v>
      </c>
      <c r="M38" s="35">
        <f t="shared" si="12"/>
        <v>-208.37133700000001</v>
      </c>
      <c r="N38" s="35">
        <f>-N14</f>
        <v>-2188.1070880000002</v>
      </c>
    </row>
    <row r="39" spans="1:17" s="6" customFormat="1">
      <c r="A39" s="34"/>
      <c r="B39" s="35" t="e">
        <f>-#REF!</f>
        <v>#REF!</v>
      </c>
      <c r="C39" s="35" t="e">
        <f>-#REF!</f>
        <v>#REF!</v>
      </c>
      <c r="D39" s="35" t="e">
        <f>-#REF!</f>
        <v>#REF!</v>
      </c>
      <c r="E39" s="35" t="e">
        <f>-#REF!</f>
        <v>#REF!</v>
      </c>
      <c r="F39" s="35" t="e">
        <f>-#REF!</f>
        <v>#REF!</v>
      </c>
      <c r="G39" s="35" t="e">
        <f>-#REF!</f>
        <v>#REF!</v>
      </c>
      <c r="H39" s="35" t="e">
        <f>-#REF!</f>
        <v>#REF!</v>
      </c>
      <c r="I39" s="35" t="e">
        <f>-#REF!</f>
        <v>#REF!</v>
      </c>
      <c r="J39" s="35" t="e">
        <f>-#REF!</f>
        <v>#REF!</v>
      </c>
      <c r="K39" s="35" t="e">
        <f>-#REF!</f>
        <v>#REF!</v>
      </c>
      <c r="L39" s="35" t="e">
        <f>-#REF!</f>
        <v>#REF!</v>
      </c>
      <c r="M39" s="35" t="e">
        <f>-#REF!</f>
        <v>#REF!</v>
      </c>
      <c r="N39" s="35" t="e">
        <f>-#REF!</f>
        <v>#REF!</v>
      </c>
    </row>
    <row r="40" spans="1:17" s="6" customFormat="1">
      <c r="A40" s="34" t="s">
        <v>165</v>
      </c>
      <c r="B40" s="35">
        <f t="shared" ref="B40:M40" si="13">-B17</f>
        <v>-5458.7183319999995</v>
      </c>
      <c r="C40" s="35">
        <f t="shared" si="13"/>
        <v>-5073.4770599999865</v>
      </c>
      <c r="D40" s="35">
        <f t="shared" si="13"/>
        <v>-5275.7322919999942</v>
      </c>
      <c r="E40" s="35">
        <f t="shared" si="13"/>
        <v>-4735.7377520000009</v>
      </c>
      <c r="F40" s="35">
        <f t="shared" si="13"/>
        <v>-4485.3989650000021</v>
      </c>
      <c r="G40" s="35">
        <f t="shared" si="13"/>
        <v>-4301.3085479999991</v>
      </c>
      <c r="H40" s="35">
        <f t="shared" si="13"/>
        <v>-4228.4990669999943</v>
      </c>
      <c r="I40" s="35">
        <f t="shared" si="13"/>
        <v>-4309.9499210000031</v>
      </c>
      <c r="J40" s="35">
        <f t="shared" si="13"/>
        <v>-4232.8441429999921</v>
      </c>
      <c r="K40" s="35">
        <f t="shared" si="13"/>
        <v>-4631.4441130000096</v>
      </c>
      <c r="L40" s="35">
        <f t="shared" si="13"/>
        <v>-4981.5483032352349</v>
      </c>
      <c r="M40" s="35">
        <f t="shared" si="13"/>
        <v>-5167.2190507647783</v>
      </c>
      <c r="N40" s="35">
        <f>-N16</f>
        <v>-56881.877547000004</v>
      </c>
    </row>
    <row r="41" spans="1:17" s="6" customFormat="1">
      <c r="A41" s="34" t="s">
        <v>151</v>
      </c>
      <c r="B41" s="35">
        <f t="shared" ref="B41:N41" si="14">-B18</f>
        <v>-590.45616399999994</v>
      </c>
      <c r="C41" s="35">
        <f t="shared" si="14"/>
        <v>-564.39472999999998</v>
      </c>
      <c r="D41" s="35">
        <f t="shared" si="14"/>
        <v>-634.21332000000007</v>
      </c>
      <c r="E41" s="35">
        <f t="shared" si="14"/>
        <v>-611.53841800000009</v>
      </c>
      <c r="F41" s="35">
        <f t="shared" si="14"/>
        <v>-617.69273499999997</v>
      </c>
      <c r="G41" s="35">
        <f t="shared" si="14"/>
        <v>-671.20455200000004</v>
      </c>
      <c r="H41" s="35">
        <f t="shared" si="14"/>
        <v>-621.80070499999999</v>
      </c>
      <c r="I41" s="35">
        <f t="shared" si="14"/>
        <v>-593.715058</v>
      </c>
      <c r="J41" s="35">
        <f t="shared" si="14"/>
        <v>-596.86551899999995</v>
      </c>
      <c r="K41" s="35">
        <f t="shared" si="14"/>
        <v>-605.82588099999998</v>
      </c>
      <c r="L41" s="35">
        <f t="shared" si="14"/>
        <v>-576.88978399999996</v>
      </c>
      <c r="M41" s="35">
        <f t="shared" si="14"/>
        <v>-517.69694300000003</v>
      </c>
      <c r="N41" s="35">
        <f t="shared" si="14"/>
        <v>-7202.2938089999998</v>
      </c>
    </row>
    <row r="42" spans="1:17" s="6" customFormat="1">
      <c r="A42" s="34" t="s">
        <v>152</v>
      </c>
      <c r="B42" s="35">
        <f t="shared" ref="B42:N42" si="15">-B19</f>
        <v>-1967.3808140000003</v>
      </c>
      <c r="C42" s="35">
        <f t="shared" si="15"/>
        <v>-1831.3905</v>
      </c>
      <c r="D42" s="35">
        <f t="shared" si="15"/>
        <v>-1982.3054909999998</v>
      </c>
      <c r="E42" s="35">
        <f t="shared" si="15"/>
        <v>-1760.8215849999999</v>
      </c>
      <c r="F42" s="35">
        <f t="shared" si="15"/>
        <v>-1839.3831909999999</v>
      </c>
      <c r="G42" s="35">
        <f t="shared" si="15"/>
        <v>-1852.5204040000001</v>
      </c>
      <c r="H42" s="35">
        <f t="shared" si="15"/>
        <v>-1711.9115869999998</v>
      </c>
      <c r="I42" s="35">
        <f t="shared" si="15"/>
        <v>-1844.4726310000001</v>
      </c>
      <c r="J42" s="35">
        <f t="shared" si="15"/>
        <v>-1803.5113349999999</v>
      </c>
      <c r="K42" s="35">
        <f t="shared" si="15"/>
        <v>-1907.750775</v>
      </c>
      <c r="L42" s="35">
        <f t="shared" si="15"/>
        <v>-1908.9018780000088</v>
      </c>
      <c r="M42" s="35">
        <f t="shared" si="15"/>
        <v>-1685.1709850000002</v>
      </c>
      <c r="N42" s="35">
        <f t="shared" si="15"/>
        <v>-22095.521176000009</v>
      </c>
    </row>
    <row r="43" spans="1:17" s="6" customFormat="1">
      <c r="A43" s="34" t="s">
        <v>153</v>
      </c>
      <c r="B43" s="35">
        <f t="shared" ref="B43:N43" si="16">-B20</f>
        <v>-770.34835595218988</v>
      </c>
      <c r="C43" s="35">
        <f t="shared" si="16"/>
        <v>-707.91982168608502</v>
      </c>
      <c r="D43" s="35">
        <f t="shared" si="16"/>
        <v>-716.24347686337398</v>
      </c>
      <c r="E43" s="35">
        <f t="shared" si="16"/>
        <v>-603.59780119497509</v>
      </c>
      <c r="F43" s="35">
        <f t="shared" si="16"/>
        <v>-551.28164411697696</v>
      </c>
      <c r="G43" s="35">
        <f t="shared" si="16"/>
        <v>-512.74931858736693</v>
      </c>
      <c r="H43" s="35">
        <f t="shared" si="16"/>
        <v>-514.72854834764803</v>
      </c>
      <c r="I43" s="35">
        <f t="shared" si="16"/>
        <v>-543.30253643201002</v>
      </c>
      <c r="J43" s="35">
        <f t="shared" si="16"/>
        <v>-525.68165208660696</v>
      </c>
      <c r="K43" s="35">
        <f t="shared" si="16"/>
        <v>-606.54571227437293</v>
      </c>
      <c r="L43" s="35">
        <f t="shared" si="16"/>
        <v>-707.58796136170804</v>
      </c>
      <c r="M43" s="35">
        <f t="shared" si="16"/>
        <v>-734.63065042211701</v>
      </c>
      <c r="N43" s="35">
        <f t="shared" si="16"/>
        <v>-7494.6174793254304</v>
      </c>
    </row>
    <row r="44" spans="1:17" s="6" customFormat="1">
      <c r="A44" s="34" t="s">
        <v>154</v>
      </c>
      <c r="B44" s="35">
        <f t="shared" ref="B44:N44" si="17">-B21</f>
        <v>-1662.6494240478098</v>
      </c>
      <c r="C44" s="35">
        <f t="shared" si="17"/>
        <v>-1540.3396763139151</v>
      </c>
      <c r="D44" s="35">
        <f t="shared" si="17"/>
        <v>-1465.190279136626</v>
      </c>
      <c r="E44" s="35">
        <f t="shared" si="17"/>
        <v>-1325.7654508050241</v>
      </c>
      <c r="F44" s="35">
        <f t="shared" si="17"/>
        <v>-1046.6875808830232</v>
      </c>
      <c r="G44" s="35">
        <f t="shared" si="17"/>
        <v>-898.11541841263283</v>
      </c>
      <c r="H44" s="35">
        <f t="shared" si="17"/>
        <v>-995.60579265234912</v>
      </c>
      <c r="I44" s="35">
        <f t="shared" si="17"/>
        <v>-944.59869156799016</v>
      </c>
      <c r="J44" s="35">
        <f t="shared" si="17"/>
        <v>-888.91016791339302</v>
      </c>
      <c r="K44" s="35">
        <f t="shared" si="17"/>
        <v>-1116.8337437256259</v>
      </c>
      <c r="L44" s="35">
        <f t="shared" si="17"/>
        <v>-1396.4444208735181</v>
      </c>
      <c r="M44" s="35">
        <f t="shared" si="17"/>
        <v>-1792.9575793426641</v>
      </c>
      <c r="N44" s="35">
        <f t="shared" si="17"/>
        <v>-15074.098225674572</v>
      </c>
    </row>
    <row r="45" spans="1:17" s="6" customFormat="1">
      <c r="A45" s="34" t="s">
        <v>155</v>
      </c>
      <c r="B45" s="35">
        <f t="shared" ref="B45:N45" si="18">-B22</f>
        <v>-21.985098000000001</v>
      </c>
      <c r="C45" s="35">
        <f t="shared" si="18"/>
        <v>-22.7331</v>
      </c>
      <c r="D45" s="35">
        <f t="shared" si="18"/>
        <v>-33.376089</v>
      </c>
      <c r="E45" s="35">
        <f t="shared" si="18"/>
        <v>-34.229747000000003</v>
      </c>
      <c r="F45" s="35">
        <f t="shared" si="18"/>
        <v>-26.493811000000001</v>
      </c>
      <c r="G45" s="35">
        <f t="shared" si="18"/>
        <v>-19.294112000000002</v>
      </c>
      <c r="H45" s="35">
        <f t="shared" si="18"/>
        <v>-23.059521</v>
      </c>
      <c r="I45" s="35">
        <f t="shared" si="18"/>
        <v>-18.08231</v>
      </c>
      <c r="J45" s="35">
        <f t="shared" si="18"/>
        <v>-26.757172999999998</v>
      </c>
      <c r="K45" s="35">
        <f t="shared" si="18"/>
        <v>-19.778437</v>
      </c>
      <c r="L45" s="35">
        <f t="shared" si="18"/>
        <v>-21.067334000000002</v>
      </c>
      <c r="M45" s="35">
        <f t="shared" si="18"/>
        <v>-27.371420000000001</v>
      </c>
      <c r="N45" s="35">
        <f t="shared" si="18"/>
        <v>-294.22815200000002</v>
      </c>
    </row>
    <row r="46" spans="1:17" s="6" customFormat="1">
      <c r="A46" s="34" t="s">
        <v>159</v>
      </c>
      <c r="B46" s="35">
        <f t="shared" ref="B46:N46" si="19">-B23</f>
        <v>-445.89847599999905</v>
      </c>
      <c r="C46" s="35">
        <f t="shared" si="19"/>
        <v>-406.69923199998675</v>
      </c>
      <c r="D46" s="35">
        <f t="shared" si="19"/>
        <v>-444.40363599999358</v>
      </c>
      <c r="E46" s="35">
        <f t="shared" si="19"/>
        <v>-399.78475000000174</v>
      </c>
      <c r="F46" s="35">
        <f t="shared" si="19"/>
        <v>-403.86000300000228</v>
      </c>
      <c r="G46" s="35">
        <f t="shared" si="19"/>
        <v>-347.42474299999941</v>
      </c>
      <c r="H46" s="35">
        <f t="shared" si="19"/>
        <v>-361.39291299999735</v>
      </c>
      <c r="I46" s="35">
        <f t="shared" si="19"/>
        <v>-365.77869400000321</v>
      </c>
      <c r="J46" s="35">
        <f t="shared" si="19"/>
        <v>-391.11829599999248</v>
      </c>
      <c r="K46" s="35">
        <f t="shared" si="19"/>
        <v>-374.70956400001029</v>
      </c>
      <c r="L46" s="35">
        <f t="shared" si="19"/>
        <v>-370.65692500000029</v>
      </c>
      <c r="M46" s="35">
        <f t="shared" si="19"/>
        <v>-409.39147299999655</v>
      </c>
      <c r="N46" s="35">
        <f t="shared" si="19"/>
        <v>-4721.1187049999835</v>
      </c>
    </row>
    <row r="47" spans="1:17" s="6" customFormat="1">
      <c r="A47" s="34" t="s">
        <v>156</v>
      </c>
      <c r="B47" s="35">
        <f t="shared" ref="B47:N47" si="20">-B26</f>
        <v>-114.086653</v>
      </c>
      <c r="C47" s="35">
        <f t="shared" si="20"/>
        <v>-85.46946299999999</v>
      </c>
      <c r="D47" s="35">
        <f t="shared" si="20"/>
        <v>-103.55537299999999</v>
      </c>
      <c r="E47" s="35">
        <f t="shared" si="20"/>
        <v>-108.57132</v>
      </c>
      <c r="F47" s="35">
        <f t="shared" si="20"/>
        <v>-120.23897500000001</v>
      </c>
      <c r="G47" s="35">
        <f t="shared" si="20"/>
        <v>-74.535261000000006</v>
      </c>
      <c r="H47" s="35">
        <f t="shared" si="20"/>
        <v>-108.39580100000001</v>
      </c>
      <c r="I47" s="35">
        <f t="shared" si="20"/>
        <v>-127.432553</v>
      </c>
      <c r="J47" s="35">
        <f t="shared" si="20"/>
        <v>-141.30550099999999</v>
      </c>
      <c r="K47" s="35">
        <f t="shared" si="20"/>
        <v>-133.028031</v>
      </c>
      <c r="L47" s="35">
        <f t="shared" si="20"/>
        <v>-130.03233500000002</v>
      </c>
      <c r="M47" s="35">
        <f t="shared" si="20"/>
        <v>-135.12402800000001</v>
      </c>
      <c r="N47" s="35">
        <f t="shared" si="20"/>
        <v>-1381.775294</v>
      </c>
    </row>
    <row r="48" spans="1:17" s="6" customFormat="1">
      <c r="A48" s="34" t="s">
        <v>157</v>
      </c>
      <c r="B48" s="35">
        <f t="shared" ref="B48:N48" si="21">-B27</f>
        <v>-6489.818890999999</v>
      </c>
      <c r="C48" s="35">
        <f t="shared" si="21"/>
        <v>-5987.5236829999867</v>
      </c>
      <c r="D48" s="35">
        <f t="shared" si="21"/>
        <v>-6188.5067759999947</v>
      </c>
      <c r="E48" s="35">
        <f t="shared" si="21"/>
        <v>-5578.2531150000013</v>
      </c>
      <c r="F48" s="35">
        <f t="shared" si="21"/>
        <v>-5238.7536820000014</v>
      </c>
      <c r="G48" s="35">
        <f t="shared" si="21"/>
        <v>-4990.5590589999993</v>
      </c>
      <c r="H48" s="35">
        <f t="shared" si="21"/>
        <v>-4946.2246409999934</v>
      </c>
      <c r="I48" s="35">
        <f t="shared" si="21"/>
        <v>-5137.2995810000029</v>
      </c>
      <c r="J48" s="35">
        <f t="shared" si="21"/>
        <v>-5071.4320289999923</v>
      </c>
      <c r="K48" s="35">
        <f t="shared" si="21"/>
        <v>-5585.8873140000087</v>
      </c>
      <c r="L48" s="35">
        <f t="shared" si="21"/>
        <v>-5959.837664235235</v>
      </c>
      <c r="M48" s="35">
        <f t="shared" si="21"/>
        <v>-6197.1261027647779</v>
      </c>
      <c r="N48" s="35">
        <f t="shared" si="21"/>
        <v>-67371.222538000002</v>
      </c>
    </row>
    <row r="49" spans="1:14" s="6" customFormat="1">
      <c r="A49" s="34" t="s">
        <v>158</v>
      </c>
      <c r="B49" s="35">
        <f t="shared" ref="B49:N49" si="22">-B28</f>
        <v>-5569.3577159999995</v>
      </c>
      <c r="C49" s="35">
        <f t="shared" si="22"/>
        <v>-5176.3237939999863</v>
      </c>
      <c r="D49" s="35">
        <f t="shared" si="22"/>
        <v>-5374.5631179999946</v>
      </c>
      <c r="E49" s="35">
        <f t="shared" si="22"/>
        <v>-4822.7316520000013</v>
      </c>
      <c r="F49" s="35">
        <f t="shared" si="22"/>
        <v>-4552.9329540000017</v>
      </c>
      <c r="G49" s="35">
        <f t="shared" si="22"/>
        <v>-4352.1646409999994</v>
      </c>
      <c r="H49" s="35">
        <f t="shared" si="22"/>
        <v>-4279.6836649999941</v>
      </c>
      <c r="I49" s="35">
        <f t="shared" si="22"/>
        <v>-4358.5057980000029</v>
      </c>
      <c r="J49" s="35">
        <f t="shared" si="22"/>
        <v>-4285.4844059999923</v>
      </c>
      <c r="K49" s="35">
        <f t="shared" si="22"/>
        <v>-4702.96786600001</v>
      </c>
      <c r="L49" s="35">
        <f t="shared" si="22"/>
        <v>-5074.1816542352353</v>
      </c>
      <c r="M49" s="35">
        <f t="shared" si="22"/>
        <v>-5276.9682167647779</v>
      </c>
      <c r="N49" s="35">
        <f t="shared" si="22"/>
        <v>-57825.865480999993</v>
      </c>
    </row>
    <row r="50" spans="1:14" s="6" customFormat="1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</row>
    <row r="52" spans="1:14">
      <c r="B52" s="50"/>
    </row>
    <row r="53" spans="1:14">
      <c r="B53" s="50"/>
    </row>
    <row r="54" spans="1:14">
      <c r="B54" s="50"/>
    </row>
  </sheetData>
  <mergeCells count="24">
    <mergeCell ref="A3:A4"/>
    <mergeCell ref="N3:N4"/>
    <mergeCell ref="A5:A6"/>
    <mergeCell ref="A11:A12"/>
    <mergeCell ref="A16:A17"/>
    <mergeCell ref="B5:D5"/>
    <mergeCell ref="E5:G5"/>
    <mergeCell ref="N11:N12"/>
    <mergeCell ref="B11:D11"/>
    <mergeCell ref="E11:G11"/>
    <mergeCell ref="H11:J11"/>
    <mergeCell ref="K11:M11"/>
    <mergeCell ref="B3:D3"/>
    <mergeCell ref="E3:G3"/>
    <mergeCell ref="H3:J3"/>
    <mergeCell ref="K3:M3"/>
    <mergeCell ref="N5:N6"/>
    <mergeCell ref="K5:M5"/>
    <mergeCell ref="H5:J5"/>
    <mergeCell ref="N16:N17"/>
    <mergeCell ref="B16:D16"/>
    <mergeCell ref="E16:G16"/>
    <mergeCell ref="H16:J16"/>
    <mergeCell ref="K16:M16"/>
  </mergeCells>
  <conditionalFormatting sqref="B5:D29">
    <cfRule type="expression" dxfId="31" priority="4">
      <formula>SEARCH($B$3,$N$1)</formula>
    </cfRule>
  </conditionalFormatting>
  <conditionalFormatting sqref="B5:G29">
    <cfRule type="expression" dxfId="30" priority="3">
      <formula>SEARCH($E$3,$N$1)</formula>
    </cfRule>
  </conditionalFormatting>
  <conditionalFormatting sqref="B5:J29">
    <cfRule type="expression" dxfId="29" priority="2">
      <formula>SEARCH($H$3,$N$1)</formula>
    </cfRule>
  </conditionalFormatting>
  <conditionalFormatting sqref="B5:M29">
    <cfRule type="expression" dxfId="28" priority="1">
      <formula>SEARCH($K$3,$N$1)</formula>
    </cfRule>
  </conditionalFormatting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List4"/>
  <dimension ref="A1:Q23"/>
  <sheetViews>
    <sheetView showGridLines="0" zoomScaleNormal="100" zoomScaleSheetLayoutView="100" workbookViewId="0"/>
  </sheetViews>
  <sheetFormatPr defaultColWidth="9.140625" defaultRowHeight="12"/>
  <cols>
    <col min="1" max="1" width="19.85546875" style="108" customWidth="1"/>
    <col min="2" max="16" width="8.28515625" style="108" customWidth="1"/>
    <col min="17" max="16384" width="9.140625" style="108"/>
  </cols>
  <sheetData>
    <row r="1" spans="1:17" ht="20.25">
      <c r="A1" s="212" t="s">
        <v>377</v>
      </c>
      <c r="P1" s="210" t="str">
        <f>'3.1'!N1</f>
        <v>IV. čtvrtletí 2023</v>
      </c>
    </row>
    <row r="2" spans="1:17" ht="18">
      <c r="A2" s="245" t="s">
        <v>378</v>
      </c>
    </row>
    <row r="3" spans="1:17" ht="6" customHeight="1"/>
    <row r="4" spans="1:17" ht="12" customHeight="1">
      <c r="A4" s="511" t="str">
        <f>'3.1'!A4</f>
        <v>2023</v>
      </c>
      <c r="B4" s="503" t="s">
        <v>19</v>
      </c>
      <c r="C4" s="503"/>
      <c r="D4" s="504"/>
      <c r="E4" s="502" t="s">
        <v>193</v>
      </c>
      <c r="F4" s="503"/>
      <c r="G4" s="504"/>
      <c r="H4" s="502" t="s">
        <v>195</v>
      </c>
      <c r="I4" s="503"/>
      <c r="J4" s="504"/>
      <c r="K4" s="502" t="s">
        <v>6</v>
      </c>
      <c r="L4" s="503"/>
      <c r="M4" s="504"/>
      <c r="N4" s="503" t="s">
        <v>206</v>
      </c>
      <c r="O4" s="503"/>
      <c r="P4" s="503"/>
      <c r="Q4" s="22"/>
    </row>
    <row r="5" spans="1:17" ht="14.1" customHeight="1">
      <c r="A5" s="512"/>
      <c r="B5" s="500" t="s">
        <v>227</v>
      </c>
      <c r="C5" s="500"/>
      <c r="D5" s="501"/>
      <c r="E5" s="500" t="s">
        <v>227</v>
      </c>
      <c r="F5" s="500"/>
      <c r="G5" s="501"/>
      <c r="H5" s="500" t="s">
        <v>227</v>
      </c>
      <c r="I5" s="500"/>
      <c r="J5" s="501"/>
      <c r="K5" s="500" t="s">
        <v>227</v>
      </c>
      <c r="L5" s="500"/>
      <c r="M5" s="501"/>
      <c r="N5" s="500" t="s">
        <v>168</v>
      </c>
      <c r="O5" s="500"/>
      <c r="P5" s="500"/>
      <c r="Q5" s="22"/>
    </row>
    <row r="6" spans="1:17">
      <c r="A6" s="513"/>
      <c r="B6" s="422" t="s">
        <v>69</v>
      </c>
      <c r="C6" s="218" t="s">
        <v>70</v>
      </c>
      <c r="D6" s="250" t="s">
        <v>71</v>
      </c>
      <c r="E6" s="246" t="s">
        <v>69</v>
      </c>
      <c r="F6" s="218" t="s">
        <v>70</v>
      </c>
      <c r="G6" s="250" t="s">
        <v>71</v>
      </c>
      <c r="H6" s="246" t="s">
        <v>69</v>
      </c>
      <c r="I6" s="218" t="s">
        <v>70</v>
      </c>
      <c r="J6" s="250" t="s">
        <v>71</v>
      </c>
      <c r="K6" s="246" t="s">
        <v>69</v>
      </c>
      <c r="L6" s="218" t="s">
        <v>70</v>
      </c>
      <c r="M6" s="250" t="s">
        <v>71</v>
      </c>
      <c r="N6" s="439" t="s">
        <v>69</v>
      </c>
      <c r="O6" s="439" t="s">
        <v>70</v>
      </c>
      <c r="P6" s="439" t="s">
        <v>71</v>
      </c>
      <c r="Q6" s="22"/>
    </row>
    <row r="7" spans="1:17" ht="12.75" customHeight="1">
      <c r="A7" s="506" t="s">
        <v>0</v>
      </c>
      <c r="B7" s="508">
        <f>SUM(B8:D8)</f>
        <v>8014.3607700000002</v>
      </c>
      <c r="C7" s="505"/>
      <c r="D7" s="509"/>
      <c r="E7" s="508">
        <f>SUM(E8:G8)</f>
        <v>435.31332000000003</v>
      </c>
      <c r="F7" s="505"/>
      <c r="G7" s="509"/>
      <c r="H7" s="508">
        <f>SUM(H8:J8)</f>
        <v>1.7542</v>
      </c>
      <c r="I7" s="505"/>
      <c r="J7" s="509"/>
      <c r="K7" s="508">
        <f>SUM(K8:M8)</f>
        <v>7579.04745</v>
      </c>
      <c r="L7" s="505"/>
      <c r="M7" s="509"/>
      <c r="N7" s="505">
        <f>P8</f>
        <v>4290</v>
      </c>
      <c r="O7" s="505"/>
      <c r="P7" s="505"/>
      <c r="Q7" s="22"/>
    </row>
    <row r="8" spans="1:17" s="110" customFormat="1" ht="15" customHeight="1">
      <c r="A8" s="510"/>
      <c r="B8" s="247">
        <v>2652.5250000000001</v>
      </c>
      <c r="C8" s="244">
        <v>2653.9564700000001</v>
      </c>
      <c r="D8" s="251">
        <v>2707.8792999999996</v>
      </c>
      <c r="E8" s="247">
        <v>148.93467999999999</v>
      </c>
      <c r="F8" s="244">
        <v>140.27488</v>
      </c>
      <c r="G8" s="251">
        <v>146.10376000000002</v>
      </c>
      <c r="H8" s="247">
        <v>0.36290000000000006</v>
      </c>
      <c r="I8" s="244">
        <v>0.6492</v>
      </c>
      <c r="J8" s="251">
        <v>0.74209999999999998</v>
      </c>
      <c r="K8" s="247">
        <v>2503.5903200000002</v>
      </c>
      <c r="L8" s="244">
        <v>2513.6815900000001</v>
      </c>
      <c r="M8" s="251">
        <v>2561.7755399999996</v>
      </c>
      <c r="N8" s="440">
        <v>4290</v>
      </c>
      <c r="O8" s="440">
        <v>4290</v>
      </c>
      <c r="P8" s="440">
        <v>4290</v>
      </c>
      <c r="Q8" s="98"/>
    </row>
    <row r="9" spans="1:17" s="110" customFormat="1" ht="15" customHeight="1">
      <c r="A9" s="506" t="s">
        <v>15</v>
      </c>
      <c r="B9" s="508">
        <f>SUM(B10:D10)</f>
        <v>9901.3705409999984</v>
      </c>
      <c r="C9" s="505"/>
      <c r="D9" s="509"/>
      <c r="E9" s="508">
        <f>SUM(E10:G10)</f>
        <v>922.59117100000003</v>
      </c>
      <c r="F9" s="505"/>
      <c r="G9" s="509"/>
      <c r="H9" s="508">
        <f>SUM(H10:J10)</f>
        <v>260.683156</v>
      </c>
      <c r="I9" s="505"/>
      <c r="J9" s="509"/>
      <c r="K9" s="508">
        <f>SUM(K10:M10)</f>
        <v>8978.7793699999984</v>
      </c>
      <c r="L9" s="505"/>
      <c r="M9" s="509"/>
      <c r="N9" s="505">
        <f>P10</f>
        <v>9472.2530000000006</v>
      </c>
      <c r="O9" s="505"/>
      <c r="P9" s="505"/>
      <c r="Q9" s="98"/>
    </row>
    <row r="10" spans="1:17" s="110" customFormat="1" ht="15" customHeight="1">
      <c r="A10" s="507"/>
      <c r="B10" s="247">
        <f t="shared" ref="B10:M10" si="0">SUM(B11:B22)</f>
        <v>3179.0456869999994</v>
      </c>
      <c r="C10" s="244">
        <f t="shared" si="0"/>
        <v>3342.166021999999</v>
      </c>
      <c r="D10" s="251">
        <f t="shared" si="0"/>
        <v>3380.1588319999996</v>
      </c>
      <c r="E10" s="247">
        <f t="shared" si="0"/>
        <v>302.53818399999994</v>
      </c>
      <c r="F10" s="244">
        <f t="shared" si="0"/>
        <v>309.34156200000001</v>
      </c>
      <c r="G10" s="251">
        <f t="shared" si="0"/>
        <v>310.71142500000002</v>
      </c>
      <c r="H10" s="247">
        <f t="shared" si="0"/>
        <v>67.957610000000003</v>
      </c>
      <c r="I10" s="244">
        <f t="shared" si="0"/>
        <v>88.111266000000001</v>
      </c>
      <c r="J10" s="251">
        <f t="shared" si="0"/>
        <v>104.61428000000001</v>
      </c>
      <c r="K10" s="247">
        <f t="shared" si="0"/>
        <v>2876.5075029999998</v>
      </c>
      <c r="L10" s="244">
        <f t="shared" si="0"/>
        <v>3032.8244599999994</v>
      </c>
      <c r="M10" s="251">
        <f t="shared" si="0"/>
        <v>3069.4474070000001</v>
      </c>
      <c r="N10" s="440">
        <v>9471.8970000000008</v>
      </c>
      <c r="O10" s="440">
        <v>9472.2530000000006</v>
      </c>
      <c r="P10" s="440">
        <v>9472.2530000000006</v>
      </c>
      <c r="Q10" s="98"/>
    </row>
    <row r="11" spans="1:17" ht="12" customHeight="1">
      <c r="A11" s="215" t="s">
        <v>150</v>
      </c>
      <c r="B11" s="248">
        <v>220.27030799999997</v>
      </c>
      <c r="C11" s="23">
        <v>211.52421699999999</v>
      </c>
      <c r="D11" s="252">
        <v>232.93041199999993</v>
      </c>
      <c r="E11" s="248">
        <v>21.363940999999993</v>
      </c>
      <c r="F11" s="23">
        <v>19.271438999999997</v>
      </c>
      <c r="G11" s="252">
        <v>18.544985999999994</v>
      </c>
      <c r="H11" s="248">
        <v>10.150765000000002</v>
      </c>
      <c r="I11" s="23">
        <v>10.378044999999998</v>
      </c>
      <c r="J11" s="252">
        <v>12.671287999999999</v>
      </c>
      <c r="K11" s="248">
        <v>198.90636699999999</v>
      </c>
      <c r="L11" s="23">
        <v>192.25277800000001</v>
      </c>
      <c r="M11" s="252">
        <v>214.38542599999994</v>
      </c>
      <c r="N11" s="23"/>
      <c r="O11" s="23"/>
      <c r="P11" s="23"/>
      <c r="Q11" s="22"/>
    </row>
    <row r="12" spans="1:17" ht="12" customHeight="1">
      <c r="A12" s="215" t="s">
        <v>149</v>
      </c>
      <c r="B12" s="248">
        <v>0.526366</v>
      </c>
      <c r="C12" s="23">
        <v>0.928674</v>
      </c>
      <c r="D12" s="252">
        <v>1.3701480000000001</v>
      </c>
      <c r="E12" s="248">
        <v>2.6926000000000002E-2</v>
      </c>
      <c r="F12" s="23">
        <v>4.2567000000000001E-2</v>
      </c>
      <c r="G12" s="252">
        <v>7.4247999999999995E-2</v>
      </c>
      <c r="H12" s="248">
        <v>4.4909999999999999E-2</v>
      </c>
      <c r="I12" s="23">
        <v>7.9000000000000001E-2</v>
      </c>
      <c r="J12" s="252">
        <v>8.1189999999999998E-2</v>
      </c>
      <c r="K12" s="248">
        <v>0.49944</v>
      </c>
      <c r="L12" s="23">
        <v>0.88610699999999998</v>
      </c>
      <c r="M12" s="252">
        <v>1.2959000000000001</v>
      </c>
      <c r="N12" s="23"/>
      <c r="O12" s="23"/>
      <c r="P12" s="23"/>
      <c r="Q12" s="22"/>
    </row>
    <row r="13" spans="1:17" ht="12" customHeight="1">
      <c r="A13" s="215" t="s">
        <v>148</v>
      </c>
      <c r="B13" s="248">
        <v>154.775656</v>
      </c>
      <c r="C13" s="23">
        <v>169.68074999999999</v>
      </c>
      <c r="D13" s="252">
        <v>179.29731900000007</v>
      </c>
      <c r="E13" s="248">
        <v>13.432105000000002</v>
      </c>
      <c r="F13" s="23">
        <v>13.679331999999999</v>
      </c>
      <c r="G13" s="252">
        <v>15.173096000000001</v>
      </c>
      <c r="H13" s="248">
        <v>9.1633600000000008</v>
      </c>
      <c r="I13" s="23">
        <v>13.452221</v>
      </c>
      <c r="J13" s="252">
        <v>14.143968000000001</v>
      </c>
      <c r="K13" s="248">
        <v>141.34355099999999</v>
      </c>
      <c r="L13" s="23">
        <v>156.001418</v>
      </c>
      <c r="M13" s="252">
        <v>164.12422300000009</v>
      </c>
      <c r="N13" s="23"/>
      <c r="O13" s="23"/>
      <c r="P13" s="23"/>
      <c r="Q13" s="22"/>
    </row>
    <row r="14" spans="1:17" ht="12" customHeight="1">
      <c r="A14" s="215" t="s">
        <v>147</v>
      </c>
      <c r="B14" s="248">
        <v>2679.8598619999993</v>
      </c>
      <c r="C14" s="23">
        <v>2827.2006129999995</v>
      </c>
      <c r="D14" s="252">
        <v>2822.8352709999999</v>
      </c>
      <c r="E14" s="248">
        <v>256.62393099999997</v>
      </c>
      <c r="F14" s="23">
        <v>265.87379900000002</v>
      </c>
      <c r="G14" s="252">
        <v>266.065541</v>
      </c>
      <c r="H14" s="248">
        <v>38.396662000000013</v>
      </c>
      <c r="I14" s="23">
        <v>52.109421000000005</v>
      </c>
      <c r="J14" s="252">
        <v>64.466297000000012</v>
      </c>
      <c r="K14" s="248">
        <v>2423.2359309999993</v>
      </c>
      <c r="L14" s="23">
        <v>2561.3268139999996</v>
      </c>
      <c r="M14" s="252">
        <v>2556.76973</v>
      </c>
      <c r="N14" s="23"/>
      <c r="O14" s="23"/>
      <c r="P14" s="23"/>
      <c r="Q14" s="22"/>
    </row>
    <row r="15" spans="1:17" ht="12" customHeight="1">
      <c r="A15" s="215" t="s">
        <v>146</v>
      </c>
      <c r="B15" s="248">
        <v>0</v>
      </c>
      <c r="C15" s="23">
        <v>0</v>
      </c>
      <c r="D15" s="252">
        <v>0</v>
      </c>
      <c r="E15" s="248">
        <v>0</v>
      </c>
      <c r="F15" s="23">
        <v>0</v>
      </c>
      <c r="G15" s="252">
        <v>0</v>
      </c>
      <c r="H15" s="248">
        <v>0</v>
      </c>
      <c r="I15" s="23">
        <v>0</v>
      </c>
      <c r="J15" s="252">
        <v>0</v>
      </c>
      <c r="K15" s="248">
        <v>0</v>
      </c>
      <c r="L15" s="23">
        <v>0</v>
      </c>
      <c r="M15" s="252">
        <v>0</v>
      </c>
      <c r="N15" s="23"/>
      <c r="O15" s="23"/>
      <c r="P15" s="23"/>
      <c r="Q15" s="22"/>
    </row>
    <row r="16" spans="1:17" ht="12" customHeight="1">
      <c r="A16" s="215" t="s">
        <v>145</v>
      </c>
      <c r="B16" s="248">
        <v>5.0440180000000003</v>
      </c>
      <c r="C16" s="23">
        <v>5.5224940000000009</v>
      </c>
      <c r="D16" s="252">
        <v>5.2928060000000006</v>
      </c>
      <c r="E16" s="248">
        <v>0.69058000000000008</v>
      </c>
      <c r="F16" s="23">
        <v>0.76997599999999988</v>
      </c>
      <c r="G16" s="252">
        <v>0.69433</v>
      </c>
      <c r="H16" s="248">
        <v>0.27923699999999996</v>
      </c>
      <c r="I16" s="23">
        <v>0.358296</v>
      </c>
      <c r="J16" s="252">
        <v>0.47696799999999995</v>
      </c>
      <c r="K16" s="248">
        <v>4.3534380000000006</v>
      </c>
      <c r="L16" s="23">
        <v>4.7525180000000011</v>
      </c>
      <c r="M16" s="252">
        <v>4.5984760000000007</v>
      </c>
      <c r="N16" s="23"/>
      <c r="O16" s="23"/>
      <c r="P16" s="23"/>
      <c r="Q16" s="22"/>
    </row>
    <row r="17" spans="1:17" ht="12" customHeight="1">
      <c r="A17" s="215" t="s">
        <v>144</v>
      </c>
      <c r="B17" s="248">
        <v>0.20139699999999999</v>
      </c>
      <c r="C17" s="23">
        <v>1.2791520000000001</v>
      </c>
      <c r="D17" s="252">
        <v>2.2876089999999998</v>
      </c>
      <c r="E17" s="248">
        <v>2.7938999999999999E-2</v>
      </c>
      <c r="F17" s="23">
        <v>3.3085000000000003E-2</v>
      </c>
      <c r="G17" s="252">
        <v>4.0932000000000003E-2</v>
      </c>
      <c r="H17" s="248">
        <v>3.581E-3</v>
      </c>
      <c r="I17" s="23">
        <v>8.5209000000000007E-2</v>
      </c>
      <c r="J17" s="252">
        <v>0.158081</v>
      </c>
      <c r="K17" s="248">
        <v>0.173458</v>
      </c>
      <c r="L17" s="23">
        <v>1.246067</v>
      </c>
      <c r="M17" s="252">
        <v>2.2466769999999996</v>
      </c>
      <c r="N17" s="23"/>
      <c r="O17" s="23"/>
      <c r="P17" s="23"/>
      <c r="Q17" s="22"/>
    </row>
    <row r="18" spans="1:17" ht="12" customHeight="1">
      <c r="A18" s="215" t="s">
        <v>143</v>
      </c>
      <c r="B18" s="248">
        <v>23.914595999999996</v>
      </c>
      <c r="C18" s="23">
        <v>24.958017999999996</v>
      </c>
      <c r="D18" s="252">
        <v>23.000100999999997</v>
      </c>
      <c r="E18" s="248">
        <v>2.5997020000000002</v>
      </c>
      <c r="F18" s="23">
        <v>2.1443219999999998</v>
      </c>
      <c r="G18" s="252">
        <v>2.1376339999999998</v>
      </c>
      <c r="H18" s="248">
        <v>2.8728280000000006</v>
      </c>
      <c r="I18" s="23">
        <v>4.2455720000000001</v>
      </c>
      <c r="J18" s="252">
        <v>3.7251330000000005</v>
      </c>
      <c r="K18" s="248">
        <v>21.314893999999995</v>
      </c>
      <c r="L18" s="23">
        <v>22.813695999999997</v>
      </c>
      <c r="M18" s="252">
        <v>20.862466999999999</v>
      </c>
      <c r="N18" s="23"/>
      <c r="O18" s="23"/>
      <c r="P18" s="23"/>
      <c r="Q18" s="22"/>
    </row>
    <row r="19" spans="1:17" ht="12" customHeight="1">
      <c r="A19" s="215" t="s">
        <v>142</v>
      </c>
      <c r="B19" s="248">
        <v>45.061122999999995</v>
      </c>
      <c r="C19" s="23">
        <v>39.194211999999993</v>
      </c>
      <c r="D19" s="252">
        <v>36.470177999999997</v>
      </c>
      <c r="E19" s="248">
        <v>4.8137039999999995</v>
      </c>
      <c r="F19" s="23">
        <v>4.4258009999999999</v>
      </c>
      <c r="G19" s="252">
        <v>4.2137440000000002</v>
      </c>
      <c r="H19" s="248">
        <v>3.2759139999999998</v>
      </c>
      <c r="I19" s="23">
        <v>2.6158250000000001</v>
      </c>
      <c r="J19" s="252">
        <v>2.6755659999999999</v>
      </c>
      <c r="K19" s="248">
        <v>40.247418999999994</v>
      </c>
      <c r="L19" s="23">
        <v>34.768410999999993</v>
      </c>
      <c r="M19" s="252">
        <v>32.256433999999999</v>
      </c>
      <c r="N19" s="23"/>
      <c r="O19" s="23"/>
      <c r="P19" s="23"/>
      <c r="Q19" s="22"/>
    </row>
    <row r="20" spans="1:17" ht="12" customHeight="1">
      <c r="A20" s="215" t="s">
        <v>14</v>
      </c>
      <c r="B20" s="248">
        <v>0</v>
      </c>
      <c r="C20" s="23">
        <v>0</v>
      </c>
      <c r="D20" s="252">
        <v>0</v>
      </c>
      <c r="E20" s="248">
        <v>0</v>
      </c>
      <c r="F20" s="23">
        <v>0</v>
      </c>
      <c r="G20" s="252">
        <v>0</v>
      </c>
      <c r="H20" s="248">
        <v>0</v>
      </c>
      <c r="I20" s="23">
        <v>0</v>
      </c>
      <c r="J20" s="252">
        <v>0</v>
      </c>
      <c r="K20" s="248">
        <v>0</v>
      </c>
      <c r="L20" s="23">
        <v>0</v>
      </c>
      <c r="M20" s="252">
        <v>0</v>
      </c>
      <c r="N20" s="23"/>
      <c r="O20" s="23"/>
      <c r="P20" s="23"/>
      <c r="Q20" s="22"/>
    </row>
    <row r="21" spans="1:17" ht="12" customHeight="1">
      <c r="A21" s="215" t="s">
        <v>141</v>
      </c>
      <c r="B21" s="248">
        <v>0.64360499999999987</v>
      </c>
      <c r="C21" s="23">
        <v>0.40169399999999994</v>
      </c>
      <c r="D21" s="252">
        <v>0.42093600000000003</v>
      </c>
      <c r="E21" s="248">
        <v>6.6002000000000005E-2</v>
      </c>
      <c r="F21" s="23">
        <v>3.5137000000000002E-2</v>
      </c>
      <c r="G21" s="252">
        <v>3.8648999999999996E-2</v>
      </c>
      <c r="H21" s="248">
        <v>3.4442999999999994E-2</v>
      </c>
      <c r="I21" s="23">
        <v>1.7838999999999997E-2</v>
      </c>
      <c r="J21" s="252">
        <v>2.1839999999999998E-2</v>
      </c>
      <c r="K21" s="248">
        <v>0.57760299999999987</v>
      </c>
      <c r="L21" s="23">
        <v>0.36655699999999991</v>
      </c>
      <c r="M21" s="252">
        <v>0.38228700000000004</v>
      </c>
      <c r="N21" s="23"/>
      <c r="O21" s="23"/>
      <c r="P21" s="23"/>
      <c r="Q21" s="22"/>
    </row>
    <row r="22" spans="1:17" ht="12" customHeight="1">
      <c r="A22" s="219" t="s">
        <v>140</v>
      </c>
      <c r="B22" s="249">
        <v>48.748755999999993</v>
      </c>
      <c r="C22" s="243">
        <v>61.476198000000011</v>
      </c>
      <c r="D22" s="253">
        <v>76.254051999999987</v>
      </c>
      <c r="E22" s="249">
        <v>2.8933540000000004</v>
      </c>
      <c r="F22" s="243">
        <v>3.0661039999999993</v>
      </c>
      <c r="G22" s="253">
        <v>3.7282649999999995</v>
      </c>
      <c r="H22" s="249">
        <v>3.7359100000000005</v>
      </c>
      <c r="I22" s="243">
        <v>4.769838</v>
      </c>
      <c r="J22" s="253">
        <v>6.193948999999999</v>
      </c>
      <c r="K22" s="249">
        <v>45.855401999999991</v>
      </c>
      <c r="L22" s="243">
        <v>58.410094000000015</v>
      </c>
      <c r="M22" s="253">
        <v>72.525786999999994</v>
      </c>
      <c r="N22" s="243"/>
      <c r="O22" s="243"/>
      <c r="P22" s="243"/>
      <c r="Q22" s="22"/>
    </row>
    <row r="23" spans="1:17" s="109" customFormat="1" ht="11.25">
      <c r="P23" s="14"/>
    </row>
  </sheetData>
  <mergeCells count="23">
    <mergeCell ref="N9:P9"/>
    <mergeCell ref="N4:P4"/>
    <mergeCell ref="N5:P5"/>
    <mergeCell ref="N7:P7"/>
    <mergeCell ref="A9:A10"/>
    <mergeCell ref="B9:D9"/>
    <mergeCell ref="E9:G9"/>
    <mergeCell ref="H9:J9"/>
    <mergeCell ref="K9:M9"/>
    <mergeCell ref="A7:A8"/>
    <mergeCell ref="B7:D7"/>
    <mergeCell ref="E7:G7"/>
    <mergeCell ref="H7:J7"/>
    <mergeCell ref="K7:M7"/>
    <mergeCell ref="A4:A6"/>
    <mergeCell ref="B4:D4"/>
    <mergeCell ref="B5:D5"/>
    <mergeCell ref="E4:G4"/>
    <mergeCell ref="H4:J4"/>
    <mergeCell ref="K4:M4"/>
    <mergeCell ref="K5:M5"/>
    <mergeCell ref="H5:J5"/>
    <mergeCell ref="E5:G5"/>
  </mergeCells>
  <pageMargins left="0.31496062992125984" right="0.31496062992125984" top="0.35433070866141736" bottom="0.35433070866141736" header="0.31496062992125984" footer="0.19685039370078741"/>
  <pageSetup paperSize="9" fitToWidth="0" orientation="landscape" r:id="rId1"/>
  <headerFooter differentFirst="1" scaleWithDoc="0">
    <oddFooter>&amp;C&amp;"Calibri,Obyčejné"&amp;9&amp;P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Q34"/>
  <sheetViews>
    <sheetView showGridLines="0" zoomScaleNormal="100" zoomScaleSheetLayoutView="100" workbookViewId="0"/>
  </sheetViews>
  <sheetFormatPr defaultColWidth="9.140625" defaultRowHeight="12"/>
  <cols>
    <col min="1" max="1" width="19.85546875" style="108" customWidth="1"/>
    <col min="2" max="16" width="8.28515625" style="108" customWidth="1"/>
    <col min="17" max="16384" width="9.140625" style="108"/>
  </cols>
  <sheetData>
    <row r="1" spans="1:17" ht="18">
      <c r="A1" s="245" t="s">
        <v>382</v>
      </c>
      <c r="P1" s="210" t="str">
        <f>'3.1'!N1</f>
        <v>IV. čtvrtletí 2023</v>
      </c>
    </row>
    <row r="2" spans="1:17" ht="6" customHeight="1"/>
    <row r="3" spans="1:17" ht="12" customHeight="1">
      <c r="A3" s="515" t="str">
        <f>'3.1'!A4</f>
        <v>2023</v>
      </c>
      <c r="B3" s="517" t="s">
        <v>19</v>
      </c>
      <c r="C3" s="518"/>
      <c r="D3" s="519"/>
      <c r="E3" s="517" t="s">
        <v>193</v>
      </c>
      <c r="F3" s="518"/>
      <c r="G3" s="519"/>
      <c r="H3" s="517" t="s">
        <v>195</v>
      </c>
      <c r="I3" s="518"/>
      <c r="J3" s="519"/>
      <c r="K3" s="517" t="s">
        <v>6</v>
      </c>
      <c r="L3" s="518"/>
      <c r="M3" s="519"/>
      <c r="N3" s="514" t="s">
        <v>206</v>
      </c>
      <c r="O3" s="514"/>
      <c r="P3" s="514"/>
      <c r="Q3" s="22"/>
    </row>
    <row r="4" spans="1:17" ht="14.1" customHeight="1">
      <c r="A4" s="516"/>
      <c r="B4" s="520" t="s">
        <v>227</v>
      </c>
      <c r="C4" s="521"/>
      <c r="D4" s="522"/>
      <c r="E4" s="520" t="s">
        <v>227</v>
      </c>
      <c r="F4" s="521"/>
      <c r="G4" s="522"/>
      <c r="H4" s="520" t="s">
        <v>227</v>
      </c>
      <c r="I4" s="521"/>
      <c r="J4" s="522"/>
      <c r="K4" s="520" t="s">
        <v>227</v>
      </c>
      <c r="L4" s="521"/>
      <c r="M4" s="522"/>
      <c r="N4" s="523" t="s">
        <v>168</v>
      </c>
      <c r="O4" s="523"/>
      <c r="P4" s="523"/>
      <c r="Q4" s="22"/>
    </row>
    <row r="5" spans="1:17">
      <c r="A5" s="516"/>
      <c r="B5" s="375" t="s">
        <v>69</v>
      </c>
      <c r="C5" s="374" t="s">
        <v>70</v>
      </c>
      <c r="D5" s="379" t="s">
        <v>71</v>
      </c>
      <c r="E5" s="375" t="s">
        <v>69</v>
      </c>
      <c r="F5" s="374" t="s">
        <v>70</v>
      </c>
      <c r="G5" s="379" t="s">
        <v>71</v>
      </c>
      <c r="H5" s="375" t="s">
        <v>69</v>
      </c>
      <c r="I5" s="374" t="s">
        <v>70</v>
      </c>
      <c r="J5" s="379" t="s">
        <v>71</v>
      </c>
      <c r="K5" s="375" t="s">
        <v>69</v>
      </c>
      <c r="L5" s="374" t="s">
        <v>70</v>
      </c>
      <c r="M5" s="379" t="s">
        <v>71</v>
      </c>
      <c r="N5" s="420" t="s">
        <v>69</v>
      </c>
      <c r="O5" s="420" t="s">
        <v>70</v>
      </c>
      <c r="P5" s="420" t="s">
        <v>71</v>
      </c>
      <c r="Q5" s="22"/>
    </row>
    <row r="6" spans="1:17" ht="12" customHeight="1">
      <c r="A6" s="525" t="s">
        <v>16</v>
      </c>
      <c r="B6" s="527">
        <f>SUM(B7:D7)</f>
        <v>453.43618300000003</v>
      </c>
      <c r="C6" s="524"/>
      <c r="D6" s="528"/>
      <c r="E6" s="527">
        <f>SUM(E7:G7)</f>
        <v>6.3932960000000003</v>
      </c>
      <c r="F6" s="524"/>
      <c r="G6" s="528"/>
      <c r="H6" s="527">
        <f>SUM(H7:J7)</f>
        <v>1.9831180000000002</v>
      </c>
      <c r="I6" s="524"/>
      <c r="J6" s="528"/>
      <c r="K6" s="527">
        <f>SUM(K7:M7)</f>
        <v>447.04288699999995</v>
      </c>
      <c r="L6" s="524"/>
      <c r="M6" s="528"/>
      <c r="N6" s="524">
        <f>P7</f>
        <v>1363.5</v>
      </c>
      <c r="O6" s="524"/>
      <c r="P6" s="524"/>
      <c r="Q6" s="22"/>
    </row>
    <row r="7" spans="1:17" s="111" customFormat="1" ht="15" customHeight="1">
      <c r="A7" s="526"/>
      <c r="B7" s="264">
        <f t="shared" ref="B7:M7" si="0">SUM(B8:B19)</f>
        <v>167.605773</v>
      </c>
      <c r="C7" s="265">
        <f t="shared" si="0"/>
        <v>117.63584999999998</v>
      </c>
      <c r="D7" s="266">
        <f t="shared" si="0"/>
        <v>168.19456</v>
      </c>
      <c r="E7" s="264">
        <f t="shared" si="0"/>
        <v>2.569947</v>
      </c>
      <c r="F7" s="265">
        <f t="shared" si="0"/>
        <v>1.714075</v>
      </c>
      <c r="G7" s="266">
        <f t="shared" si="0"/>
        <v>2.1092740000000001</v>
      </c>
      <c r="H7" s="264">
        <f t="shared" si="0"/>
        <v>0.52045200000000003</v>
      </c>
      <c r="I7" s="265">
        <f t="shared" si="0"/>
        <v>0.69838200000000006</v>
      </c>
      <c r="J7" s="266">
        <f t="shared" si="0"/>
        <v>0.76428399999999996</v>
      </c>
      <c r="K7" s="264">
        <f t="shared" si="0"/>
        <v>165.03582599999999</v>
      </c>
      <c r="L7" s="265">
        <f t="shared" si="0"/>
        <v>115.921775</v>
      </c>
      <c r="M7" s="266">
        <f t="shared" si="0"/>
        <v>166.085286</v>
      </c>
      <c r="N7" s="421">
        <v>1363.5</v>
      </c>
      <c r="O7" s="421">
        <v>1363.5</v>
      </c>
      <c r="P7" s="421">
        <v>1363.5</v>
      </c>
      <c r="Q7" s="18"/>
    </row>
    <row r="8" spans="1:17" ht="12" customHeight="1">
      <c r="A8" s="254" t="s">
        <v>150</v>
      </c>
      <c r="B8" s="261">
        <v>0</v>
      </c>
      <c r="C8" s="7">
        <v>0</v>
      </c>
      <c r="D8" s="258">
        <v>0</v>
      </c>
      <c r="E8" s="261">
        <v>0</v>
      </c>
      <c r="F8" s="7">
        <v>0</v>
      </c>
      <c r="G8" s="258">
        <v>0</v>
      </c>
      <c r="H8" s="261">
        <v>0</v>
      </c>
      <c r="I8" s="7">
        <v>0</v>
      </c>
      <c r="J8" s="258">
        <v>0</v>
      </c>
      <c r="K8" s="261">
        <v>0</v>
      </c>
      <c r="L8" s="7">
        <v>0</v>
      </c>
      <c r="M8" s="258">
        <v>0</v>
      </c>
      <c r="N8" s="7"/>
      <c r="O8" s="7"/>
      <c r="P8" s="7"/>
      <c r="Q8" s="22"/>
    </row>
    <row r="9" spans="1:17" ht="12" customHeight="1">
      <c r="A9" s="254" t="s">
        <v>149</v>
      </c>
      <c r="B9" s="261">
        <v>0</v>
      </c>
      <c r="C9" s="7">
        <v>0</v>
      </c>
      <c r="D9" s="258">
        <v>0</v>
      </c>
      <c r="E9" s="261">
        <v>0</v>
      </c>
      <c r="F9" s="7">
        <v>0</v>
      </c>
      <c r="G9" s="258">
        <v>0</v>
      </c>
      <c r="H9" s="261">
        <v>0</v>
      </c>
      <c r="I9" s="7">
        <v>0</v>
      </c>
      <c r="J9" s="258">
        <v>0</v>
      </c>
      <c r="K9" s="261">
        <v>0</v>
      </c>
      <c r="L9" s="7">
        <v>0</v>
      </c>
      <c r="M9" s="258">
        <v>0</v>
      </c>
      <c r="N9" s="7"/>
      <c r="O9" s="7"/>
      <c r="P9" s="7"/>
      <c r="Q9" s="22"/>
    </row>
    <row r="10" spans="1:17" ht="12" customHeight="1">
      <c r="A10" s="254" t="s">
        <v>148</v>
      </c>
      <c r="B10" s="261">
        <v>0</v>
      </c>
      <c r="C10" s="7">
        <v>0</v>
      </c>
      <c r="D10" s="258">
        <v>0</v>
      </c>
      <c r="E10" s="261">
        <v>0</v>
      </c>
      <c r="F10" s="7">
        <v>0</v>
      </c>
      <c r="G10" s="258">
        <v>0</v>
      </c>
      <c r="H10" s="261">
        <v>0</v>
      </c>
      <c r="I10" s="7">
        <v>0</v>
      </c>
      <c r="J10" s="258">
        <v>0</v>
      </c>
      <c r="K10" s="261">
        <v>0</v>
      </c>
      <c r="L10" s="7">
        <v>0</v>
      </c>
      <c r="M10" s="258">
        <v>0</v>
      </c>
      <c r="N10" s="7"/>
      <c r="O10" s="7"/>
      <c r="P10" s="7"/>
      <c r="Q10" s="22"/>
    </row>
    <row r="11" spans="1:17" ht="12" customHeight="1">
      <c r="A11" s="254" t="s">
        <v>147</v>
      </c>
      <c r="B11" s="261">
        <v>0</v>
      </c>
      <c r="C11" s="7">
        <v>0</v>
      </c>
      <c r="D11" s="258">
        <v>0</v>
      </c>
      <c r="E11" s="261">
        <v>0</v>
      </c>
      <c r="F11" s="7">
        <v>0</v>
      </c>
      <c r="G11" s="258">
        <v>0</v>
      </c>
      <c r="H11" s="261">
        <v>0</v>
      </c>
      <c r="I11" s="7">
        <v>0</v>
      </c>
      <c r="J11" s="258">
        <v>0</v>
      </c>
      <c r="K11" s="261">
        <v>0</v>
      </c>
      <c r="L11" s="7">
        <v>0</v>
      </c>
      <c r="M11" s="258">
        <v>0</v>
      </c>
      <c r="N11" s="7"/>
      <c r="O11" s="7"/>
      <c r="P11" s="7"/>
      <c r="Q11" s="22"/>
    </row>
    <row r="12" spans="1:17" ht="12" customHeight="1">
      <c r="A12" s="254" t="s">
        <v>146</v>
      </c>
      <c r="B12" s="261">
        <v>0</v>
      </c>
      <c r="C12" s="7">
        <v>0</v>
      </c>
      <c r="D12" s="258">
        <v>0</v>
      </c>
      <c r="E12" s="261">
        <v>0</v>
      </c>
      <c r="F12" s="7">
        <v>0</v>
      </c>
      <c r="G12" s="258">
        <v>0</v>
      </c>
      <c r="H12" s="261">
        <v>0</v>
      </c>
      <c r="I12" s="7">
        <v>0</v>
      </c>
      <c r="J12" s="258">
        <v>0</v>
      </c>
      <c r="K12" s="261">
        <v>0</v>
      </c>
      <c r="L12" s="7">
        <v>0</v>
      </c>
      <c r="M12" s="258">
        <v>0</v>
      </c>
      <c r="N12" s="7"/>
      <c r="O12" s="7"/>
      <c r="P12" s="7"/>
      <c r="Q12" s="22"/>
    </row>
    <row r="13" spans="1:17" ht="12" customHeight="1">
      <c r="A13" s="254" t="s">
        <v>145</v>
      </c>
      <c r="B13" s="261">
        <v>0</v>
      </c>
      <c r="C13" s="7">
        <v>0</v>
      </c>
      <c r="D13" s="258">
        <v>0</v>
      </c>
      <c r="E13" s="261">
        <v>0</v>
      </c>
      <c r="F13" s="7">
        <v>0</v>
      </c>
      <c r="G13" s="258">
        <v>0</v>
      </c>
      <c r="H13" s="261">
        <v>0</v>
      </c>
      <c r="I13" s="7">
        <v>0</v>
      </c>
      <c r="J13" s="258">
        <v>0</v>
      </c>
      <c r="K13" s="261">
        <v>0</v>
      </c>
      <c r="L13" s="7">
        <v>0</v>
      </c>
      <c r="M13" s="258">
        <v>0</v>
      </c>
      <c r="N13" s="7"/>
      <c r="O13" s="7"/>
      <c r="P13" s="7"/>
      <c r="Q13" s="22"/>
    </row>
    <row r="14" spans="1:17" ht="12" customHeight="1">
      <c r="A14" s="254" t="s">
        <v>144</v>
      </c>
      <c r="B14" s="261">
        <v>0</v>
      </c>
      <c r="C14" s="7">
        <v>0</v>
      </c>
      <c r="D14" s="258">
        <v>0</v>
      </c>
      <c r="E14" s="261">
        <v>0</v>
      </c>
      <c r="F14" s="7">
        <v>0</v>
      </c>
      <c r="G14" s="258">
        <v>0</v>
      </c>
      <c r="H14" s="261">
        <v>0</v>
      </c>
      <c r="I14" s="7">
        <v>0</v>
      </c>
      <c r="J14" s="258">
        <v>0</v>
      </c>
      <c r="K14" s="261">
        <v>0</v>
      </c>
      <c r="L14" s="7">
        <v>0</v>
      </c>
      <c r="M14" s="258">
        <v>0</v>
      </c>
      <c r="N14" s="7"/>
      <c r="O14" s="7"/>
      <c r="P14" s="7"/>
      <c r="Q14" s="22"/>
    </row>
    <row r="15" spans="1:17" ht="12" customHeight="1">
      <c r="A15" s="254" t="s">
        <v>143</v>
      </c>
      <c r="B15" s="261">
        <v>0</v>
      </c>
      <c r="C15" s="7">
        <v>0</v>
      </c>
      <c r="D15" s="258">
        <v>0</v>
      </c>
      <c r="E15" s="261">
        <v>0</v>
      </c>
      <c r="F15" s="7">
        <v>0</v>
      </c>
      <c r="G15" s="258">
        <v>0</v>
      </c>
      <c r="H15" s="261">
        <v>0</v>
      </c>
      <c r="I15" s="7">
        <v>0</v>
      </c>
      <c r="J15" s="258">
        <v>0</v>
      </c>
      <c r="K15" s="261">
        <v>0</v>
      </c>
      <c r="L15" s="7">
        <v>0</v>
      </c>
      <c r="M15" s="258">
        <v>0</v>
      </c>
      <c r="N15" s="7"/>
      <c r="O15" s="7"/>
      <c r="P15" s="7"/>
      <c r="Q15" s="22"/>
    </row>
    <row r="16" spans="1:17" ht="12" customHeight="1">
      <c r="A16" s="254" t="s">
        <v>142</v>
      </c>
      <c r="B16" s="261">
        <v>0</v>
      </c>
      <c r="C16" s="7">
        <v>0</v>
      </c>
      <c r="D16" s="258">
        <v>0</v>
      </c>
      <c r="E16" s="261">
        <v>0</v>
      </c>
      <c r="F16" s="7">
        <v>0</v>
      </c>
      <c r="G16" s="258">
        <v>0</v>
      </c>
      <c r="H16" s="261">
        <v>0</v>
      </c>
      <c r="I16" s="7">
        <v>0</v>
      </c>
      <c r="J16" s="258">
        <v>0</v>
      </c>
      <c r="K16" s="261">
        <v>0</v>
      </c>
      <c r="L16" s="7">
        <v>0</v>
      </c>
      <c r="M16" s="258">
        <v>0</v>
      </c>
      <c r="N16" s="7"/>
      <c r="O16" s="7"/>
      <c r="P16" s="7"/>
      <c r="Q16" s="22"/>
    </row>
    <row r="17" spans="1:17" ht="12" customHeight="1">
      <c r="A17" s="254" t="s">
        <v>14</v>
      </c>
      <c r="B17" s="261">
        <v>17.231210000000001</v>
      </c>
      <c r="C17" s="7">
        <v>12.51305</v>
      </c>
      <c r="D17" s="258">
        <v>17.984569999999998</v>
      </c>
      <c r="E17" s="261">
        <v>0.25895999999999997</v>
      </c>
      <c r="F17" s="7">
        <v>0.34177999999999997</v>
      </c>
      <c r="G17" s="258">
        <v>0.30717</v>
      </c>
      <c r="H17" s="261">
        <v>0</v>
      </c>
      <c r="I17" s="7">
        <v>4.7300000000000007E-3</v>
      </c>
      <c r="J17" s="258">
        <v>0</v>
      </c>
      <c r="K17" s="261">
        <v>16.972250000000003</v>
      </c>
      <c r="L17" s="7">
        <v>12.17127</v>
      </c>
      <c r="M17" s="258">
        <v>17.677399999999999</v>
      </c>
      <c r="N17" s="7"/>
      <c r="O17" s="7"/>
      <c r="P17" s="7"/>
      <c r="Q17" s="22"/>
    </row>
    <row r="18" spans="1:17" ht="12" customHeight="1">
      <c r="A18" s="254" t="s">
        <v>141</v>
      </c>
      <c r="B18" s="261">
        <v>0</v>
      </c>
      <c r="C18" s="7">
        <v>0</v>
      </c>
      <c r="D18" s="258">
        <v>0</v>
      </c>
      <c r="E18" s="261">
        <v>0</v>
      </c>
      <c r="F18" s="7">
        <v>0</v>
      </c>
      <c r="G18" s="258">
        <v>0</v>
      </c>
      <c r="H18" s="261">
        <v>0</v>
      </c>
      <c r="I18" s="7">
        <v>0</v>
      </c>
      <c r="J18" s="258">
        <v>0</v>
      </c>
      <c r="K18" s="261">
        <v>0</v>
      </c>
      <c r="L18" s="7">
        <v>0</v>
      </c>
      <c r="M18" s="258">
        <v>0</v>
      </c>
      <c r="N18" s="7"/>
      <c r="O18" s="7"/>
      <c r="P18" s="7"/>
      <c r="Q18" s="22"/>
    </row>
    <row r="19" spans="1:17" ht="12" customHeight="1">
      <c r="A19" s="255" t="s">
        <v>140</v>
      </c>
      <c r="B19" s="262">
        <v>150.37456299999999</v>
      </c>
      <c r="C19" s="257">
        <v>105.12279999999998</v>
      </c>
      <c r="D19" s="259">
        <v>150.20999</v>
      </c>
      <c r="E19" s="262">
        <v>2.3109869999999999</v>
      </c>
      <c r="F19" s="257">
        <v>1.372295</v>
      </c>
      <c r="G19" s="259">
        <v>1.8021040000000002</v>
      </c>
      <c r="H19" s="262">
        <v>0.52045200000000003</v>
      </c>
      <c r="I19" s="257">
        <v>0.69365200000000005</v>
      </c>
      <c r="J19" s="259">
        <v>0.76428399999999996</v>
      </c>
      <c r="K19" s="262">
        <v>148.06357599999998</v>
      </c>
      <c r="L19" s="257">
        <v>103.75050499999999</v>
      </c>
      <c r="M19" s="259">
        <v>148.40788599999999</v>
      </c>
      <c r="N19" s="257"/>
      <c r="O19" s="257"/>
      <c r="P19" s="257"/>
      <c r="Q19" s="22"/>
    </row>
    <row r="20" spans="1:17" ht="12" customHeight="1">
      <c r="A20" s="525" t="s">
        <v>17</v>
      </c>
      <c r="B20" s="527">
        <f>SUM(B21:D21)</f>
        <v>1003.067581</v>
      </c>
      <c r="C20" s="524"/>
      <c r="D20" s="528"/>
      <c r="E20" s="527">
        <f>SUM(E21:G21)</f>
        <v>54.673532999999985</v>
      </c>
      <c r="F20" s="524"/>
      <c r="G20" s="528"/>
      <c r="H20" s="527">
        <f>SUM(H21:J21)</f>
        <v>9.4857499999999995</v>
      </c>
      <c r="I20" s="524"/>
      <c r="J20" s="528"/>
      <c r="K20" s="527">
        <f>SUM(K21:M21)</f>
        <v>948.39404800000011</v>
      </c>
      <c r="L20" s="524"/>
      <c r="M20" s="528"/>
      <c r="N20" s="524">
        <f>P21</f>
        <v>1061.8070000000014</v>
      </c>
      <c r="O20" s="524"/>
      <c r="P20" s="524"/>
      <c r="Q20" s="22"/>
    </row>
    <row r="21" spans="1:17" s="111" customFormat="1" ht="15" customHeight="1">
      <c r="A21" s="526"/>
      <c r="B21" s="264">
        <f>SUM(B22:B33)</f>
        <v>311.19091900000001</v>
      </c>
      <c r="C21" s="265">
        <f t="shared" ref="C21:M21" si="1">SUM(C22:C33)</f>
        <v>341.20043499999997</v>
      </c>
      <c r="D21" s="266">
        <f t="shared" si="1"/>
        <v>350.67622700000004</v>
      </c>
      <c r="E21" s="264">
        <f t="shared" si="1"/>
        <v>18.368801999999988</v>
      </c>
      <c r="F21" s="265">
        <f t="shared" si="1"/>
        <v>17.887316999999996</v>
      </c>
      <c r="G21" s="266">
        <f t="shared" si="1"/>
        <v>18.417414000000001</v>
      </c>
      <c r="H21" s="264">
        <f t="shared" si="1"/>
        <v>2.6827909999999999</v>
      </c>
      <c r="I21" s="265">
        <f t="shared" si="1"/>
        <v>3.1745029999999992</v>
      </c>
      <c r="J21" s="266">
        <f t="shared" si="1"/>
        <v>3.6284559999999999</v>
      </c>
      <c r="K21" s="264">
        <f t="shared" si="1"/>
        <v>292.82211699999999</v>
      </c>
      <c r="L21" s="265">
        <f t="shared" si="1"/>
        <v>323.31311799999997</v>
      </c>
      <c r="M21" s="266">
        <f t="shared" si="1"/>
        <v>332.25881300000009</v>
      </c>
      <c r="N21" s="421">
        <v>1059.0020000000013</v>
      </c>
      <c r="O21" s="421">
        <v>1061.1210000000015</v>
      </c>
      <c r="P21" s="421">
        <v>1061.8070000000014</v>
      </c>
      <c r="Q21" s="18"/>
    </row>
    <row r="22" spans="1:17" ht="12" customHeight="1">
      <c r="A22" s="254" t="s">
        <v>150</v>
      </c>
      <c r="B22" s="261">
        <v>2.5437999999999999E-2</v>
      </c>
      <c r="C22" s="7">
        <v>9.2852000000000004E-2</v>
      </c>
      <c r="D22" s="258">
        <v>4.9965000000000002E-2</v>
      </c>
      <c r="E22" s="261">
        <v>2.4379999999999996E-3</v>
      </c>
      <c r="F22" s="7">
        <v>4.7569999999999999E-3</v>
      </c>
      <c r="G22" s="258">
        <v>2.8970000000000003E-3</v>
      </c>
      <c r="H22" s="261">
        <v>0</v>
      </c>
      <c r="I22" s="7">
        <v>0</v>
      </c>
      <c r="J22" s="258">
        <v>0</v>
      </c>
      <c r="K22" s="261">
        <v>2.3E-2</v>
      </c>
      <c r="L22" s="7">
        <v>8.8095000000000007E-2</v>
      </c>
      <c r="M22" s="258">
        <v>4.7067999999999999E-2</v>
      </c>
      <c r="N22" s="7"/>
      <c r="O22" s="7"/>
      <c r="P22" s="7"/>
      <c r="Q22" s="22"/>
    </row>
    <row r="23" spans="1:17" ht="12" customHeight="1">
      <c r="A23" s="254" t="s">
        <v>149</v>
      </c>
      <c r="B23" s="261">
        <v>221.24991900000001</v>
      </c>
      <c r="C23" s="7">
        <v>217.60069800000002</v>
      </c>
      <c r="D23" s="258">
        <v>224.2662270000001</v>
      </c>
      <c r="E23" s="261">
        <v>15.946627999999992</v>
      </c>
      <c r="F23" s="7">
        <v>15.037137</v>
      </c>
      <c r="G23" s="258">
        <v>15.277208000000002</v>
      </c>
      <c r="H23" s="261">
        <v>1.7429100000000002</v>
      </c>
      <c r="I23" s="7">
        <v>1.7776779999999994</v>
      </c>
      <c r="J23" s="258">
        <v>1.8766279999999997</v>
      </c>
      <c r="K23" s="261">
        <v>205.303291</v>
      </c>
      <c r="L23" s="7">
        <v>202.56356100000002</v>
      </c>
      <c r="M23" s="258">
        <v>208.9890190000001</v>
      </c>
      <c r="N23" s="7"/>
      <c r="O23" s="7"/>
      <c r="P23" s="7"/>
      <c r="Q23" s="22"/>
    </row>
    <row r="24" spans="1:17" ht="12" customHeight="1">
      <c r="A24" s="254" t="s">
        <v>148</v>
      </c>
      <c r="B24" s="261">
        <v>0</v>
      </c>
      <c r="C24" s="7">
        <v>0</v>
      </c>
      <c r="D24" s="258">
        <v>0</v>
      </c>
      <c r="E24" s="261">
        <v>0</v>
      </c>
      <c r="F24" s="7">
        <v>0</v>
      </c>
      <c r="G24" s="258">
        <v>0</v>
      </c>
      <c r="H24" s="261">
        <v>0</v>
      </c>
      <c r="I24" s="7">
        <v>0</v>
      </c>
      <c r="J24" s="258">
        <v>0</v>
      </c>
      <c r="K24" s="261">
        <v>0</v>
      </c>
      <c r="L24" s="7">
        <v>0</v>
      </c>
      <c r="M24" s="258">
        <v>0</v>
      </c>
      <c r="N24" s="7"/>
      <c r="O24" s="7"/>
      <c r="P24" s="7"/>
      <c r="Q24" s="22"/>
    </row>
    <row r="25" spans="1:17" ht="12" customHeight="1">
      <c r="A25" s="254" t="s">
        <v>147</v>
      </c>
      <c r="B25" s="261">
        <v>0</v>
      </c>
      <c r="C25" s="7">
        <v>0</v>
      </c>
      <c r="D25" s="258">
        <v>0</v>
      </c>
      <c r="E25" s="261">
        <v>0</v>
      </c>
      <c r="F25" s="7">
        <v>0</v>
      </c>
      <c r="G25" s="258">
        <v>0</v>
      </c>
      <c r="H25" s="261">
        <v>0</v>
      </c>
      <c r="I25" s="7">
        <v>0</v>
      </c>
      <c r="J25" s="258">
        <v>0</v>
      </c>
      <c r="K25" s="261">
        <v>0</v>
      </c>
      <c r="L25" s="7">
        <v>0</v>
      </c>
      <c r="M25" s="258">
        <v>0</v>
      </c>
      <c r="N25" s="7"/>
      <c r="O25" s="7"/>
      <c r="P25" s="7"/>
      <c r="Q25" s="22"/>
    </row>
    <row r="26" spans="1:17" ht="12" customHeight="1">
      <c r="A26" s="254" t="s">
        <v>146</v>
      </c>
      <c r="B26" s="261">
        <v>0</v>
      </c>
      <c r="C26" s="7">
        <v>0</v>
      </c>
      <c r="D26" s="258">
        <v>0</v>
      </c>
      <c r="E26" s="261">
        <v>0</v>
      </c>
      <c r="F26" s="7">
        <v>0</v>
      </c>
      <c r="G26" s="258">
        <v>0</v>
      </c>
      <c r="H26" s="261">
        <v>0</v>
      </c>
      <c r="I26" s="7">
        <v>0</v>
      </c>
      <c r="J26" s="258">
        <v>0</v>
      </c>
      <c r="K26" s="261">
        <v>0</v>
      </c>
      <c r="L26" s="7">
        <v>0</v>
      </c>
      <c r="M26" s="258">
        <v>0</v>
      </c>
      <c r="N26" s="7"/>
      <c r="O26" s="7"/>
      <c r="P26" s="7"/>
      <c r="Q26" s="22"/>
    </row>
    <row r="27" spans="1:17" ht="12" customHeight="1">
      <c r="A27" s="254" t="s">
        <v>145</v>
      </c>
      <c r="B27" s="261">
        <v>0</v>
      </c>
      <c r="C27" s="7">
        <v>0</v>
      </c>
      <c r="D27" s="258">
        <v>0</v>
      </c>
      <c r="E27" s="261">
        <v>0</v>
      </c>
      <c r="F27" s="7">
        <v>0</v>
      </c>
      <c r="G27" s="258">
        <v>0</v>
      </c>
      <c r="H27" s="261">
        <v>0</v>
      </c>
      <c r="I27" s="7">
        <v>0</v>
      </c>
      <c r="J27" s="258">
        <v>0</v>
      </c>
      <c r="K27" s="261">
        <v>0</v>
      </c>
      <c r="L27" s="7">
        <v>0</v>
      </c>
      <c r="M27" s="258">
        <v>0</v>
      </c>
      <c r="N27" s="7"/>
      <c r="O27" s="7"/>
      <c r="P27" s="7"/>
      <c r="Q27" s="22"/>
    </row>
    <row r="28" spans="1:17" ht="12" customHeight="1">
      <c r="A28" s="254" t="s">
        <v>144</v>
      </c>
      <c r="B28" s="261">
        <v>9.0889999999999981E-3</v>
      </c>
      <c r="C28" s="7">
        <v>1.5706000000000005E-2</v>
      </c>
      <c r="D28" s="258">
        <v>2.4361999999999998E-2</v>
      </c>
      <c r="E28" s="261">
        <v>3.1099999999999999E-3</v>
      </c>
      <c r="F28" s="7">
        <v>4.2659999999999998E-3</v>
      </c>
      <c r="G28" s="258">
        <v>4.9709999999999997E-3</v>
      </c>
      <c r="H28" s="261">
        <v>0</v>
      </c>
      <c r="I28" s="7">
        <v>0</v>
      </c>
      <c r="J28" s="258">
        <v>0</v>
      </c>
      <c r="K28" s="261">
        <v>5.9789999999999982E-3</v>
      </c>
      <c r="L28" s="7">
        <v>1.1440000000000006E-2</v>
      </c>
      <c r="M28" s="258">
        <v>1.9390999999999999E-2</v>
      </c>
      <c r="N28" s="7"/>
      <c r="O28" s="7"/>
      <c r="P28" s="7"/>
      <c r="Q28" s="22"/>
    </row>
    <row r="29" spans="1:17" ht="12" customHeight="1">
      <c r="A29" s="254" t="s">
        <v>143</v>
      </c>
      <c r="B29" s="261">
        <v>0</v>
      </c>
      <c r="C29" s="7">
        <v>0</v>
      </c>
      <c r="D29" s="258">
        <v>0</v>
      </c>
      <c r="E29" s="261">
        <v>0</v>
      </c>
      <c r="F29" s="7">
        <v>0</v>
      </c>
      <c r="G29" s="258">
        <v>0</v>
      </c>
      <c r="H29" s="261">
        <v>0</v>
      </c>
      <c r="I29" s="7">
        <v>0</v>
      </c>
      <c r="J29" s="258">
        <v>0</v>
      </c>
      <c r="K29" s="261">
        <v>0</v>
      </c>
      <c r="L29" s="7">
        <v>0</v>
      </c>
      <c r="M29" s="258">
        <v>0</v>
      </c>
      <c r="N29" s="7"/>
      <c r="O29" s="7"/>
      <c r="P29" s="7"/>
      <c r="Q29" s="22"/>
    </row>
    <row r="30" spans="1:17" ht="12" customHeight="1">
      <c r="A30" s="254" t="s">
        <v>142</v>
      </c>
      <c r="B30" s="261">
        <v>20.815439000000001</v>
      </c>
      <c r="C30" s="7">
        <v>20.522086999999999</v>
      </c>
      <c r="D30" s="258">
        <v>21.044173000000004</v>
      </c>
      <c r="E30" s="261">
        <v>0.80256100000000008</v>
      </c>
      <c r="F30" s="7">
        <v>0.69776099999999996</v>
      </c>
      <c r="G30" s="258">
        <v>0.69783899999999977</v>
      </c>
      <c r="H30" s="261">
        <v>1.2654E-2</v>
      </c>
      <c r="I30" s="7">
        <v>8.8180000000000012E-3</v>
      </c>
      <c r="J30" s="258">
        <v>5.5000000000000002E-5</v>
      </c>
      <c r="K30" s="261">
        <v>20.012878000000001</v>
      </c>
      <c r="L30" s="7">
        <v>19.824325999999999</v>
      </c>
      <c r="M30" s="258">
        <v>20.346334000000006</v>
      </c>
      <c r="N30" s="7"/>
      <c r="O30" s="7"/>
      <c r="P30" s="7"/>
      <c r="Q30" s="22"/>
    </row>
    <row r="31" spans="1:17" ht="12" customHeight="1">
      <c r="A31" s="254" t="s">
        <v>14</v>
      </c>
      <c r="B31" s="261">
        <v>0</v>
      </c>
      <c r="C31" s="7">
        <v>0</v>
      </c>
      <c r="D31" s="258">
        <v>0.19939999999999999</v>
      </c>
      <c r="E31" s="261">
        <v>0</v>
      </c>
      <c r="F31" s="7">
        <v>0</v>
      </c>
      <c r="G31" s="258">
        <v>0</v>
      </c>
      <c r="H31" s="261">
        <v>0</v>
      </c>
      <c r="I31" s="7">
        <v>0</v>
      </c>
      <c r="J31" s="258">
        <v>0</v>
      </c>
      <c r="K31" s="261">
        <v>0</v>
      </c>
      <c r="L31" s="7">
        <v>0</v>
      </c>
      <c r="M31" s="258">
        <v>0.19939999999999999</v>
      </c>
      <c r="N31" s="7"/>
      <c r="O31" s="7"/>
      <c r="P31" s="7"/>
      <c r="Q31" s="22"/>
    </row>
    <row r="32" spans="1:17" ht="12" customHeight="1">
      <c r="A32" s="254" t="s">
        <v>141</v>
      </c>
      <c r="B32" s="261">
        <v>1.3697559999999998</v>
      </c>
      <c r="C32" s="7">
        <v>1.309153</v>
      </c>
      <c r="D32" s="258">
        <v>1.3569589999999998</v>
      </c>
      <c r="E32" s="261">
        <v>9.9277000000000004E-2</v>
      </c>
      <c r="F32" s="7">
        <v>9.5184999999999992E-2</v>
      </c>
      <c r="G32" s="258">
        <v>9.8635000000000028E-2</v>
      </c>
      <c r="H32" s="261">
        <v>5.2820000000000002E-3</v>
      </c>
      <c r="I32" s="7">
        <v>6.7730000000000004E-3</v>
      </c>
      <c r="J32" s="258">
        <v>7.3360000000000005E-3</v>
      </c>
      <c r="K32" s="261">
        <v>1.2704789999999997</v>
      </c>
      <c r="L32" s="7">
        <v>1.2139679999999999</v>
      </c>
      <c r="M32" s="258">
        <v>1.2583239999999998</v>
      </c>
      <c r="N32" s="7"/>
      <c r="O32" s="7"/>
      <c r="P32" s="7"/>
      <c r="Q32" s="22"/>
    </row>
    <row r="33" spans="1:17" ht="12" customHeight="1">
      <c r="A33" s="255" t="s">
        <v>140</v>
      </c>
      <c r="B33" s="263">
        <v>67.721277999999998</v>
      </c>
      <c r="C33" s="256">
        <v>101.65993899999995</v>
      </c>
      <c r="D33" s="260">
        <v>103.73514099999998</v>
      </c>
      <c r="E33" s="263">
        <v>1.5147879999999971</v>
      </c>
      <c r="F33" s="256">
        <v>2.0482109999999984</v>
      </c>
      <c r="G33" s="260">
        <v>2.3358639999999982</v>
      </c>
      <c r="H33" s="263">
        <v>0.9219449999999999</v>
      </c>
      <c r="I33" s="256">
        <v>1.3812339999999999</v>
      </c>
      <c r="J33" s="260">
        <v>1.744437</v>
      </c>
      <c r="K33" s="263">
        <v>66.206490000000002</v>
      </c>
      <c r="L33" s="256">
        <v>99.611727999999957</v>
      </c>
      <c r="M33" s="260">
        <v>101.39927699999998</v>
      </c>
      <c r="N33" s="257"/>
      <c r="O33" s="257"/>
      <c r="P33" s="257"/>
      <c r="Q33" s="22"/>
    </row>
    <row r="34" spans="1:17" s="109" customFormat="1" ht="11.25">
      <c r="P34" s="14"/>
      <c r="Q34" s="15"/>
    </row>
  </sheetData>
  <mergeCells count="23">
    <mergeCell ref="N20:P20"/>
    <mergeCell ref="A6:A7"/>
    <mergeCell ref="B6:D6"/>
    <mergeCell ref="E6:G6"/>
    <mergeCell ref="H6:J6"/>
    <mergeCell ref="K6:M6"/>
    <mergeCell ref="N6:P6"/>
    <mergeCell ref="A20:A21"/>
    <mergeCell ref="B20:D20"/>
    <mergeCell ref="E20:G20"/>
    <mergeCell ref="H20:J20"/>
    <mergeCell ref="K20:M20"/>
    <mergeCell ref="N3:P3"/>
    <mergeCell ref="A3:A5"/>
    <mergeCell ref="B3:D3"/>
    <mergeCell ref="E3:G3"/>
    <mergeCell ref="H3:J3"/>
    <mergeCell ref="K3:M3"/>
    <mergeCell ref="B4:D4"/>
    <mergeCell ref="E4:G4"/>
    <mergeCell ref="H4:J4"/>
    <mergeCell ref="K4:M4"/>
    <mergeCell ref="N4:P4"/>
  </mergeCells>
  <pageMargins left="0.31496062992125984" right="0.31496062992125984" top="0.35433070866141736" bottom="0.35433070866141736" header="0.31496062992125984" footer="0.19685039370078741"/>
  <pageSetup paperSize="9" fitToWidth="0" orientation="landscape" r:id="rId1"/>
  <headerFooter differentFirst="1" scaleWithDoc="0">
    <oddFooter>&amp;C&amp;"Calibri,Obyčejné"&amp;9&amp;P</oddFooter>
  </headerFooter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B00B655D5A854647ACED693DFC4CAE66" ma:contentTypeVersion="0" ma:contentTypeDescription="Vytvoří nový dokument" ma:contentTypeScope="" ma:versionID="89ab6c666dc92d0f2b3752d3b7a9075b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e5030a4fb49af6ac1945304746faa32a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 obsahu"/>
        <xsd:element ref="dc:title" minOccurs="0" maxOccurs="1" ma:index="4" ma:displayName="Nadpis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1E4C422C-8600-4CD3-BD02-EDAEFEDB0A3A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13BA5E38-9AE1-4F8C-8FAE-17DBFBBD3A7E}">
  <ds:schemaRefs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microsoft.com/office/2006/metadata/properties"/>
    <ds:schemaRef ds:uri="http://purl.org/dc/terms/"/>
    <ds:schemaRef ds:uri="http://schemas.openxmlformats.org/package/2006/metadata/core-properties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7237EA6B-146D-4104-81C5-D7E3594BBC1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39</vt:i4>
      </vt:variant>
      <vt:variant>
        <vt:lpstr>Pojmenované oblasti</vt:lpstr>
      </vt:variant>
      <vt:variant>
        <vt:i4>22</vt:i4>
      </vt:variant>
    </vt:vector>
  </HeadingPairs>
  <TitlesOfParts>
    <vt:vector size="61" baseType="lpstr">
      <vt:lpstr>Titulní</vt:lpstr>
      <vt:lpstr>Obsah</vt:lpstr>
      <vt:lpstr>Úvod</vt:lpstr>
      <vt:lpstr>1</vt:lpstr>
      <vt:lpstr>2</vt:lpstr>
      <vt:lpstr>3.1</vt:lpstr>
      <vt:lpstr>3.2</vt:lpstr>
      <vt:lpstr>4.1</vt:lpstr>
      <vt:lpstr>4.2</vt:lpstr>
      <vt:lpstr>4.3</vt:lpstr>
      <vt:lpstr>4.4</vt:lpstr>
      <vt:lpstr>4.5</vt:lpstr>
      <vt:lpstr>4.6</vt:lpstr>
      <vt:lpstr>5</vt:lpstr>
      <vt:lpstr>6.1, 6.2</vt:lpstr>
      <vt:lpstr>6.3</vt:lpstr>
      <vt:lpstr>6.4</vt:lpstr>
      <vt:lpstr>6.5</vt:lpstr>
      <vt:lpstr>7.1</vt:lpstr>
      <vt:lpstr>7.2</vt:lpstr>
      <vt:lpstr>7.3</vt:lpstr>
      <vt:lpstr>7.4</vt:lpstr>
      <vt:lpstr>7.5</vt:lpstr>
      <vt:lpstr>7.6</vt:lpstr>
      <vt:lpstr>7.7</vt:lpstr>
      <vt:lpstr>7.8</vt:lpstr>
      <vt:lpstr>7.9</vt:lpstr>
      <vt:lpstr>7.10</vt:lpstr>
      <vt:lpstr>7.11</vt:lpstr>
      <vt:lpstr>7.12</vt:lpstr>
      <vt:lpstr>7.13</vt:lpstr>
      <vt:lpstr>7.14</vt:lpstr>
      <vt:lpstr>8</vt:lpstr>
      <vt:lpstr>9.1</vt:lpstr>
      <vt:lpstr>9.2</vt:lpstr>
      <vt:lpstr>9.3</vt:lpstr>
      <vt:lpstr>9.4</vt:lpstr>
      <vt:lpstr>10</vt:lpstr>
      <vt:lpstr>Obálka</vt:lpstr>
      <vt:lpstr>'2'!Oblast_tisku</vt:lpstr>
      <vt:lpstr>'3.2'!Oblast_tisku</vt:lpstr>
      <vt:lpstr>'5'!Oblast_tisku</vt:lpstr>
      <vt:lpstr>'7.1'!Oblast_tisku</vt:lpstr>
      <vt:lpstr>'7.10'!Oblast_tisku</vt:lpstr>
      <vt:lpstr>'7.11'!Oblast_tisku</vt:lpstr>
      <vt:lpstr>'7.12'!Oblast_tisku</vt:lpstr>
      <vt:lpstr>'7.13'!Oblast_tisku</vt:lpstr>
      <vt:lpstr>'7.14'!Oblast_tisku</vt:lpstr>
      <vt:lpstr>'7.2'!Oblast_tisku</vt:lpstr>
      <vt:lpstr>'7.3'!Oblast_tisku</vt:lpstr>
      <vt:lpstr>'7.4'!Oblast_tisku</vt:lpstr>
      <vt:lpstr>'7.5'!Oblast_tisku</vt:lpstr>
      <vt:lpstr>'7.6'!Oblast_tisku</vt:lpstr>
      <vt:lpstr>'7.7'!Oblast_tisku</vt:lpstr>
      <vt:lpstr>'7.8'!Oblast_tisku</vt:lpstr>
      <vt:lpstr>'7.9'!Oblast_tisku</vt:lpstr>
      <vt:lpstr>'9.1'!Oblast_tisku</vt:lpstr>
      <vt:lpstr>'9.3'!Oblast_tisku</vt:lpstr>
      <vt:lpstr>'9.4'!Oblast_tisku</vt:lpstr>
      <vt:lpstr>Obsah!Oblast_tisku</vt:lpstr>
      <vt:lpstr>Titulní!Oblast_tisku</vt:lpstr>
    </vt:vector>
  </TitlesOfParts>
  <Company>Energetický regulační úřad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Ludvíková Michaela Bc.</dc:creator>
  <cp:lastModifiedBy>Ludvíková Michaela Bc.</cp:lastModifiedBy>
  <cp:lastPrinted>2024-02-19T07:08:04Z</cp:lastPrinted>
  <dcterms:created xsi:type="dcterms:W3CDTF">2006-03-02T11:20:40Z</dcterms:created>
  <dcterms:modified xsi:type="dcterms:W3CDTF">2024-02-19T07:09:26Z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0x010100B00B655D5A854647ACED693DFC4CAE66</vt:lpwstr>
  </property>
</Properties>
</file>