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3\1Q_2023_elektro\verze_1\"/>
    </mc:Choice>
  </mc:AlternateContent>
  <xr:revisionPtr revIDLastSave="0" documentId="13_ncr:1_{765CCAE1-8319-40B6-949E-D6E185ED834A}" xr6:coauthVersionLast="36" xr6:coauthVersionMax="36" xr10:uidLastSave="{00000000-0000-0000-0000-000000000000}"/>
  <bookViews>
    <workbookView xWindow="-120" yWindow="-120" windowWidth="19440" windowHeight="10095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"3. 5. 2023"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 concurrentManualCount="4"/>
</workbook>
</file>

<file path=xl/calcChain.xml><?xml version="1.0" encoding="utf-8"?>
<calcChain xmlns="http://schemas.openxmlformats.org/spreadsheetml/2006/main">
  <c r="B50" i="143" l="1"/>
  <c r="N35" i="107" l="1"/>
  <c r="B35" i="107" l="1"/>
  <c r="N1" i="7" l="1"/>
  <c r="O1" i="139" s="1"/>
  <c r="A1" i="139" s="1"/>
  <c r="N1" i="22" l="1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A1" i="140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9" l="1"/>
  <c r="BA56" i="139"/>
  <c r="BA57" i="139"/>
  <c r="BA58" i="139"/>
  <c r="BA59" i="139"/>
  <c r="BA60" i="139"/>
  <c r="BA61" i="139"/>
  <c r="BA62" i="139"/>
  <c r="BA63" i="139"/>
  <c r="BA64" i="139"/>
  <c r="BA65" i="139"/>
  <c r="BA66" i="139"/>
  <c r="BA67" i="139"/>
  <c r="BA68" i="139"/>
  <c r="BA69" i="139"/>
  <c r="BA70" i="139"/>
  <c r="BA71" i="139"/>
  <c r="BA72" i="139"/>
  <c r="BA73" i="139"/>
  <c r="BA74" i="139"/>
  <c r="BA75" i="139"/>
  <c r="BA76" i="139"/>
  <c r="BA77" i="139"/>
  <c r="BA78" i="139"/>
  <c r="BA79" i="139"/>
  <c r="BA80" i="139"/>
  <c r="BA81" i="139"/>
  <c r="BA82" i="139"/>
  <c r="BA83" i="139"/>
  <c r="BA84" i="139"/>
  <c r="BA85" i="139"/>
  <c r="BA86" i="139"/>
  <c r="BA87" i="139"/>
  <c r="BA88" i="139"/>
  <c r="BA89" i="139"/>
  <c r="BA90" i="139"/>
  <c r="BA91" i="139"/>
  <c r="BA92" i="139"/>
  <c r="BA93" i="139"/>
  <c r="BA94" i="139"/>
  <c r="BA95" i="139"/>
  <c r="BA96" i="139"/>
  <c r="BA97" i="139"/>
  <c r="BA98" i="139"/>
  <c r="BA99" i="139"/>
  <c r="BA100" i="139"/>
  <c r="BA101" i="139"/>
  <c r="BA102" i="139"/>
  <c r="BA103" i="139"/>
  <c r="BA104" i="139"/>
  <c r="BA105" i="139"/>
  <c r="BA106" i="139"/>
  <c r="BA107" i="139"/>
  <c r="BA108" i="139"/>
  <c r="BA109" i="139"/>
  <c r="BA110" i="139"/>
  <c r="BA111" i="139"/>
  <c r="BA112" i="139"/>
  <c r="BA113" i="139"/>
  <c r="BA114" i="139"/>
  <c r="BA115" i="139"/>
  <c r="BA116" i="139"/>
  <c r="BA117" i="139"/>
  <c r="BA118" i="139"/>
  <c r="BA119" i="139"/>
  <c r="BA120" i="139"/>
  <c r="BA121" i="139"/>
  <c r="BA122" i="139"/>
  <c r="BA123" i="139"/>
  <c r="BA124" i="139"/>
  <c r="BA125" i="139"/>
  <c r="BA126" i="139"/>
  <c r="BA127" i="139"/>
  <c r="BA128" i="139"/>
  <c r="BA129" i="139"/>
  <c r="BA130" i="139"/>
  <c r="BA131" i="139"/>
  <c r="BA132" i="139"/>
  <c r="BA133" i="139"/>
  <c r="BA134" i="139"/>
  <c r="BA135" i="139"/>
  <c r="BA136" i="139"/>
  <c r="BA137" i="139"/>
  <c r="BA138" i="139"/>
  <c r="BA139" i="139"/>
  <c r="BA140" i="139"/>
  <c r="BA141" i="139"/>
  <c r="BA142" i="139"/>
  <c r="BA143" i="139"/>
  <c r="BA144" i="139"/>
  <c r="BA145" i="139"/>
  <c r="AZ55" i="139"/>
  <c r="AZ56" i="139"/>
  <c r="AZ57" i="139"/>
  <c r="AZ58" i="139"/>
  <c r="AZ59" i="139"/>
  <c r="AZ60" i="139"/>
  <c r="AZ61" i="139"/>
  <c r="AZ62" i="139"/>
  <c r="AZ63" i="139"/>
  <c r="AZ64" i="139"/>
  <c r="AZ65" i="139"/>
  <c r="AZ66" i="139"/>
  <c r="AZ67" i="139"/>
  <c r="AZ68" i="139"/>
  <c r="AZ69" i="139"/>
  <c r="AZ70" i="139"/>
  <c r="AZ71" i="139"/>
  <c r="AZ72" i="139"/>
  <c r="AZ73" i="139"/>
  <c r="AZ74" i="139"/>
  <c r="AZ75" i="139"/>
  <c r="AZ76" i="139"/>
  <c r="AZ77" i="139"/>
  <c r="AZ78" i="139"/>
  <c r="AZ79" i="139"/>
  <c r="AZ80" i="139"/>
  <c r="AZ81" i="139"/>
  <c r="AZ82" i="139"/>
  <c r="AZ83" i="139"/>
  <c r="AZ84" i="139"/>
  <c r="AZ85" i="139"/>
  <c r="AZ86" i="139"/>
  <c r="AZ87" i="139"/>
  <c r="AZ88" i="139"/>
  <c r="AZ89" i="139"/>
  <c r="AZ90" i="139"/>
  <c r="AZ91" i="139"/>
  <c r="AZ92" i="139"/>
  <c r="AZ93" i="139"/>
  <c r="AZ94" i="139"/>
  <c r="AZ95" i="139"/>
  <c r="AZ96" i="139"/>
  <c r="AZ97" i="139"/>
  <c r="AZ98" i="139"/>
  <c r="AZ99" i="139"/>
  <c r="AZ100" i="139"/>
  <c r="AZ101" i="139"/>
  <c r="AZ102" i="139"/>
  <c r="AZ103" i="139"/>
  <c r="AZ104" i="139"/>
  <c r="AZ105" i="139"/>
  <c r="AZ106" i="139"/>
  <c r="AZ107" i="139"/>
  <c r="AZ108" i="139"/>
  <c r="AZ109" i="139"/>
  <c r="AZ110" i="139"/>
  <c r="AZ111" i="139"/>
  <c r="AZ112" i="139"/>
  <c r="AZ113" i="139"/>
  <c r="AZ114" i="139"/>
  <c r="AZ115" i="139"/>
  <c r="AZ116" i="139"/>
  <c r="AZ117" i="139"/>
  <c r="AZ118" i="139"/>
  <c r="AZ119" i="139"/>
  <c r="AZ120" i="139"/>
  <c r="AZ121" i="139"/>
  <c r="AZ122" i="139"/>
  <c r="AZ123" i="139"/>
  <c r="AZ124" i="139"/>
  <c r="AZ125" i="139"/>
  <c r="AZ126" i="139"/>
  <c r="AZ127" i="139"/>
  <c r="AZ128" i="139"/>
  <c r="AZ129" i="139"/>
  <c r="AZ130" i="139"/>
  <c r="AZ131" i="139"/>
  <c r="AZ132" i="139"/>
  <c r="AZ133" i="139"/>
  <c r="AZ134" i="139"/>
  <c r="AZ135" i="139"/>
  <c r="AZ136" i="139"/>
  <c r="AZ137" i="139"/>
  <c r="AZ138" i="139"/>
  <c r="AZ139" i="139"/>
  <c r="AZ140" i="139"/>
  <c r="AZ141" i="139"/>
  <c r="AZ142" i="139"/>
  <c r="AZ143" i="139"/>
  <c r="AZ144" i="139"/>
  <c r="AZ145" i="139"/>
  <c r="AY55" i="139"/>
  <c r="AY56" i="139"/>
  <c r="AY57" i="139"/>
  <c r="AY58" i="139"/>
  <c r="AY59" i="139"/>
  <c r="AY60" i="139"/>
  <c r="AY61" i="139"/>
  <c r="AY62" i="139"/>
  <c r="AY63" i="139"/>
  <c r="AY64" i="139"/>
  <c r="AY65" i="139"/>
  <c r="AY66" i="139"/>
  <c r="AY67" i="139"/>
  <c r="AY68" i="139"/>
  <c r="AY69" i="139"/>
  <c r="AY70" i="139"/>
  <c r="AY71" i="139"/>
  <c r="AY72" i="139"/>
  <c r="AY73" i="139"/>
  <c r="AY74" i="139"/>
  <c r="AY75" i="139"/>
  <c r="AY76" i="139"/>
  <c r="AY77" i="139"/>
  <c r="AY78" i="139"/>
  <c r="AY79" i="139"/>
  <c r="AY80" i="139"/>
  <c r="AY81" i="139"/>
  <c r="AY82" i="139"/>
  <c r="AY83" i="139"/>
  <c r="AY84" i="139"/>
  <c r="AY85" i="139"/>
  <c r="AY86" i="139"/>
  <c r="AY87" i="139"/>
  <c r="AY88" i="139"/>
  <c r="AY89" i="139"/>
  <c r="AY90" i="139"/>
  <c r="AY91" i="139"/>
  <c r="AY92" i="139"/>
  <c r="AY93" i="139"/>
  <c r="AY94" i="139"/>
  <c r="AY95" i="139"/>
  <c r="AY96" i="139"/>
  <c r="AY97" i="139"/>
  <c r="AY98" i="139"/>
  <c r="AY99" i="139"/>
  <c r="AY100" i="139"/>
  <c r="AY101" i="139"/>
  <c r="AY102" i="139"/>
  <c r="AY103" i="139"/>
  <c r="AY104" i="139"/>
  <c r="AY105" i="139"/>
  <c r="AY106" i="139"/>
  <c r="AY107" i="139"/>
  <c r="AY108" i="139"/>
  <c r="AY109" i="139"/>
  <c r="AY110" i="139"/>
  <c r="AY111" i="139"/>
  <c r="AY112" i="139"/>
  <c r="AY113" i="139"/>
  <c r="AY114" i="139"/>
  <c r="AY115" i="139"/>
  <c r="AY116" i="139"/>
  <c r="AY117" i="139"/>
  <c r="AY118" i="139"/>
  <c r="AY119" i="139"/>
  <c r="AY120" i="139"/>
  <c r="AY121" i="139"/>
  <c r="AY122" i="139"/>
  <c r="AY123" i="139"/>
  <c r="AY124" i="139"/>
  <c r="AY125" i="139"/>
  <c r="AY126" i="139"/>
  <c r="AY127" i="139"/>
  <c r="AY128" i="139"/>
  <c r="AY129" i="139"/>
  <c r="AY130" i="139"/>
  <c r="AY131" i="139"/>
  <c r="AY132" i="139"/>
  <c r="AY133" i="139"/>
  <c r="AY134" i="139"/>
  <c r="AY135" i="139"/>
  <c r="AY136" i="139"/>
  <c r="AY137" i="139"/>
  <c r="AY138" i="139"/>
  <c r="AY139" i="139"/>
  <c r="AY140" i="139"/>
  <c r="AY141" i="139"/>
  <c r="AY142" i="139"/>
  <c r="AY143" i="139"/>
  <c r="AY144" i="139"/>
  <c r="AY145" i="139"/>
  <c r="BA55" i="138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9"/>
  <c r="AZ54" i="139"/>
  <c r="BA54" i="139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O54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H7" i="107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6" i="107" l="1"/>
  <c r="B7" i="107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B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D7" i="46"/>
  <c r="B6" i="46" s="1"/>
  <c r="E27" i="140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17" i="140" s="1"/>
  <c r="E30" i="46"/>
  <c r="E16" i="140" s="1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J6" i="33" l="1"/>
  <c r="H5" i="33" s="1"/>
  <c r="N18" i="33"/>
  <c r="E5" i="33"/>
  <c r="K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E19" i="140" l="1"/>
  <c r="L30" i="10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13" i="140" s="1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B22" i="118" s="1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  <c r="F4" i="140" l="1"/>
  <c r="F29" i="140" l="1"/>
</calcChain>
</file>

<file path=xl/sharedStrings.xml><?xml version="1.0" encoding="utf-8"?>
<sst xmlns="http://schemas.openxmlformats.org/spreadsheetml/2006/main" count="1931" uniqueCount="433">
  <si>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</si>
  <si>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</si>
  <si>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</si>
  <si>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</si>
  <si>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</si>
  <si>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</si>
  <si>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</si>
  <si>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</si>
  <si>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</si>
  <si>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</si>
  <si>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</si>
  <si>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</si>
  <si>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</si>
  <si>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</si>
  <si>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</si>
  <si>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</si>
  <si>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</si>
  <si>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</si>
  <si>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</si>
  <si>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</si>
  <si>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</si>
  <si>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</si>
  <si>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</si>
  <si>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</si>
  <si>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</si>
  <si>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</si>
  <si>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</si>
  <si>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</si>
  <si>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</si>
  <si>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</si>
  <si>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</si>
  <si>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</si>
  <si>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</si>
  <si>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</si>
  <si>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</si>
  <si>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</si>
  <si>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</si>
  <si>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</si>
  <si>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</si>
  <si>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</si>
  <si>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</si>
  <si>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</si>
  <si>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</si>
  <si>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</si>
  <si>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</si>
  <si>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</si>
  <si>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</si>
  <si>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</si>
  <si>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</si>
  <si>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</si>
  <si>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</si>
  <si>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</si>
  <si>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</si>
  <si>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</si>
  <si>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</si>
  <si>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</si>
  <si>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</si>
  <si>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</si>
  <si>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</si>
  <si>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</si>
  <si>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</si>
  <si>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</si>
  <si>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</si>
  <si>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</si>
  <si>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</si>
  <si>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</si>
  <si>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</si>
  <si>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</si>
  <si>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</si>
  <si>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</si>
  <si>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</si>
  <si>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</si>
  <si>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</si>
  <si>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</si>
  <si>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</si>
  <si>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</si>
  <si>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</si>
  <si>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</si>
  <si>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</si>
  <si>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</si>
  <si>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</si>
  <si>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</si>
  <si>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</si>
  <si>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</si>
  <si>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</si>
  <si>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</si>
  <si>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</si>
  <si>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</si>
  <si>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</si>
  <si>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</si>
  <si>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</si>
  <si>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</si>
  <si>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</si>
  <si>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</si>
  <si>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</si>
  <si>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</si>
  <si>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</si>
  <si>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</si>
  <si>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</si>
  <si>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</si>
  <si>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</si>
  <si>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</si>
  <si>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</si>
  <si>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</si>
  <si>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</si>
  <si>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</si>
  <si>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</si>
  <si>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</si>
  <si>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</si>
  <si>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</si>
  <si>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</si>
  <si>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</si>
  <si>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</si>
  <si>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</si>
  <si>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</si>
  <si>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</si>
  <si>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</si>
  <si>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</si>
  <si>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</si>
  <si>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</si>
  <si>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</si>
  <si>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</si>
  <si>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</si>
  <si>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</si>
  <si>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</si>
  <si>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</si>
  <si>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</si>
  <si>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</si>
  <si>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</si>
  <si>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</si>
  <si>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</si>
  <si>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</si>
  <si>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</si>
  <si>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</si>
  <si>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</si>
  <si>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</si>
  <si>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</si>
  <si>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</si>
  <si>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</si>
  <si>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</si>
  <si>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</si>
  <si>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</si>
  <si>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</si>
  <si>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</si>
  <si>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</si>
  <si>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</si>
  <si>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</si>
  <si>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</si>
  <si>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</si>
  <si>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</si>
  <si>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</si>
  <si>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</si>
  <si>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</si>
  <si>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</si>
  <si>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</si>
  <si>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</si>
  <si>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</si>
  <si>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</si>
  <si>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</si>
  <si>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</si>
  <si>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</si>
  <si>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</si>
  <si>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</si>
  <si>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</si>
  <si>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</si>
  <si>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</si>
  <si>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</si>
  <si>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</si>
  <si>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</si>
  <si>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</si>
  <si>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</si>
  <si>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</si>
  <si>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</si>
  <si>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</si>
  <si>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</si>
  <si>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</si>
  <si>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</si>
  <si>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</si>
  <si>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</si>
  <si>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</si>
  <si>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</si>
  <si>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</si>
  <si>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</si>
  <si>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</si>
  <si>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</si>
  <si>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</si>
  <si>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</si>
  <si>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</si>
  <si>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</si>
  <si>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</si>
  <si>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</si>
  <si>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</si>
  <si>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</si>
  <si>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</si>
  <si>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</si>
  <si>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</si>
  <si>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</si>
  <si>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</si>
  <si>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</si>
  <si>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</si>
  <si>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</si>
  <si>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</si>
  <si>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</si>
  <si>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</si>
  <si>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</si>
  <si>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</si>
  <si>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</si>
  <si>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</si>
  <si>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</si>
  <si>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</si>
  <si>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</si>
  <si>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</si>
  <si>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</si>
  <si>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</si>
  <si>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</si>
  <si>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</si>
  <si>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</si>
  <si>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</si>
  <si>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</si>
  <si>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</si>
  <si>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</si>
  <si>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</si>
  <si>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</si>
  <si>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</si>
  <si>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</si>
  <si>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</si>
  <si>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</si>
  <si>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</si>
  <si>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</si>
  <si>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</si>
  <si>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</si>
  <si>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</si>
  <si>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</si>
  <si>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</si>
  <si>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</si>
  <si>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</si>
  <si>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</si>
  <si>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</si>
  <si>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</si>
  <si>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</si>
  <si>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</si>
  <si>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</si>
  <si>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</si>
  <si>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</si>
  <si>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</si>
  <si>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</si>
  <si>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</si>
  <si>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</si>
  <si>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</si>
  <si>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</si>
  <si>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</si>
  <si>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</si>
  <si>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</si>
  <si>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</si>
  <si>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</si>
  <si>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</si>
  <si>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</si>
  <si>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</si>
  <si>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</si>
  <si>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</si>
  <si>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</si>
  <si>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</si>
  <si>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Přeshraniční saldo</t>
    </r>
    <r>
      <rPr>
        <sz val="11"/>
        <rFont val="Arial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</si>
  <si>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</si>
  <si>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</si>
  <si>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Tuzemská brutto spotřeba (TBS)</t>
    </r>
    <r>
      <rPr>
        <sz val="11"/>
        <rFont val="Arial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</si>
  <si>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Arial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</si>
  <si>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Arial"/>
        <family val="2"/>
        <charset val="238"/>
        <scheme val="minor"/>
      </rPr>
      <t>=</t>
    </r>
  </si>
  <si>
    <r>
      <t>Výroba elektřiny netto</t>
    </r>
    <r>
      <rPr>
        <sz val="11"/>
        <rFont val="Arial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</si>
  <si>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</si>
  <si>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</si>
  <si>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</si>
  <si>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</si>
  <si>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</si>
  <si>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</si>
  <si>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</si>
  <si>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</si>
  <si>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</si>
  <si>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</si>
  <si>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</si>
  <si>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</si>
  <si>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</si>
  <si>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</si>
  <si>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</si>
  <si>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</si>
  <si>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</si>
  <si>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</si>
  <si>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</si>
  <si>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</si>
  <si>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</si>
  <si>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</si>
  <si>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</si>
  <si>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</si>
  <si>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</si>
  <si>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</si>
  <si>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</si>
  <si>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</si>
  <si>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</si>
  <si>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</si>
  <si>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</si>
  <si>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</si>
  <si>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</si>
  <si>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</si>
  <si>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EG.D, a.s.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</si>
  <si>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</si>
  <si>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</si>
  <si>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</si>
  <si>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</si>
  <si>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</si>
  <si>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</si>
  <si>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</si>
  <si>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</si>
  <si>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</si>
  <si>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</si>
  <si>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</si>
  <si>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</si>
  <si>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</si>
  <si>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</si>
  <si>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</si>
  <si>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</si>
  <si>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</si>
  <si>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</si>
  <si>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</si>
  <si>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</si>
  <si>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</si>
  <si>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</si>
  <si>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</si>
  <si>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</si>
  <si>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</si>
  <si>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</si>
  <si>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</si>
  <si>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</si>
  <si>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</si>
  <si>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</si>
  <si>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</si>
  <si>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</si>
  <si>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</si>
  <si>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</si>
  <si>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</si>
  <si>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</si>
  <si>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</si>
  <si>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</si>
  <si>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</si>
  <si>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</si>
  <si>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</si>
  <si>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</si>
  <si>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</si>
  <si>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</si>
  <si>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</si>
  <si>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</si>
  <si>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</si>
  <si>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</si>
  <si>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</si>
  <si>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</si>
  <si>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</si>
  <si>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</si>
  <si>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</si>
  <si>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</si>
  <si>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</si>
  <si>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</si>
  <si>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</si>
  <si>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</si>
  <si>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</si>
  <si>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</si>
  <si>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</si>
  <si>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</si>
  <si>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</si>
  <si>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</si>
  <si>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</si>
  <si>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</si>
  <si>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</si>
  <si>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</si>
  <si>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</si>
  <si>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</si>
  <si>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</si>
  <si>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</si>
  <si>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</si>
  <si>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</si>
  <si>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</si>
  <si>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</si>
  <si>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</si>
  <si>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</si>
  <si>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</si>
  <si>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</si>
  <si>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</si>
  <si>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</si>
  <si>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</si>
  <si>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</si>
  <si>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</si>
  <si>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</si>
  <si>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</si>
  <si>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</si>
  <si>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</si>
  <si>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</si>
  <si>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</si>
  <si>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</si>
  <si>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</si>
  <si>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</si>
  <si>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</si>
  <si>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</si>
  <si>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</si>
  <si>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</si>
  <si>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</si>
  <si>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</si>
  <si>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</si>
  <si>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</si>
  <si>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</si>
  <si>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</si>
  <si>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</si>
  <si>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</si>
  <si>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</si>
  <si>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</si>
  <si>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</si>
  <si>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</si>
  <si>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</si>
  <si>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</si>
  <si>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</si>
  <si>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</si>
  <si>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</si>
  <si>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t>elektro.statistika@eru.cz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</si>
  <si>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</si>
  <si>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</si>
  <si>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</si>
  <si>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</si>
  <si>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</si>
  <si>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</si>
  <si>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</si>
  <si>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Vydání</t>
  </si>
  <si>
    <t>I. čtvrtletí 2023</t>
  </si>
  <si>
    <t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2023, kterou ERÚ předpokládá zveřejnit do konce května roku 2024.</t>
  </si>
  <si>
    <t>* 3:00</t>
  </si>
  <si>
    <t>* změna času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</si>
  <si>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I. ČTVRTLETÍ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</si>
</sst>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  <numFmt numFmtId="175" formatCode="mm\/yyyy"/>
  </numFmts>
  <fonts count="91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2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  <font>
      <b/>
      <sz val="9"/>
      <color theme="4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</cellStyleXfs>
  <cellXfs count="606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 indent="1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33" fillId="0" borderId="0" xfId="47" applyFo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2" fillId="0" borderId="0" xfId="50" applyNumberFormat="1" applyFont="1" applyFill="1" applyAlignment="1">
      <alignment horizontal="right"/>
    </xf>
    <xf numFmtId="164" fontId="72" fillId="0" borderId="0" xfId="50" applyNumberFormat="1" applyFont="1" applyFill="1" applyAlignment="1">
      <alignment horizontal="right"/>
    </xf>
    <xf numFmtId="174" fontId="72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2" fillId="0" borderId="9" xfId="50" applyFont="1" applyFill="1" applyBorder="1" applyAlignment="1">
      <alignment horizontal="right"/>
    </xf>
    <xf numFmtId="0" fontId="72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5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7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7" fillId="18" borderId="0" xfId="0" applyNumberFormat="1" applyFont="1" applyFill="1" applyBorder="1" applyAlignment="1">
      <alignment horizontal="left" vertical="center"/>
    </xf>
    <xf numFmtId="0" fontId="78" fillId="0" borderId="0" xfId="0" applyFont="1" applyFill="1" applyAlignment="1">
      <alignment horizontal="left" vertical="top"/>
    </xf>
    <xf numFmtId="0" fontId="80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7" fillId="0" borderId="0" xfId="0" applyNumberFormat="1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0" fontId="77" fillId="0" borderId="0" xfId="0" applyFont="1" applyFill="1" applyBorder="1"/>
    <xf numFmtId="0" fontId="77" fillId="0" borderId="0" xfId="0" applyFont="1" applyFill="1" applyBorder="1" applyAlignment="1">
      <alignment horizontal="right"/>
    </xf>
    <xf numFmtId="0" fontId="77" fillId="0" borderId="0" xfId="0" applyFont="1" applyFill="1" applyBorder="1" applyAlignment="1">
      <alignment horizontal="left" vertical="center" indent="1"/>
    </xf>
    <xf numFmtId="0" fontId="77" fillId="0" borderId="0" xfId="0" applyFont="1" applyFill="1" applyBorder="1" applyAlignment="1"/>
    <xf numFmtId="0" fontId="77" fillId="0" borderId="0" xfId="0" applyFont="1" applyFill="1" applyBorder="1" applyAlignment="1">
      <alignment horizontal="center" vertical="center"/>
    </xf>
    <xf numFmtId="49" fontId="77" fillId="0" borderId="0" xfId="44" applyNumberFormat="1" applyFont="1" applyFill="1" applyBorder="1" applyAlignment="1">
      <alignment horizontal="left" vertical="center"/>
    </xf>
    <xf numFmtId="0" fontId="79" fillId="0" borderId="0" xfId="0" applyFont="1" applyFill="1" applyBorder="1"/>
    <xf numFmtId="0" fontId="77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8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1" fillId="0" borderId="0" xfId="44" applyFont="1"/>
    <xf numFmtId="0" fontId="78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1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1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1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3" fillId="18" borderId="0" xfId="0" applyFont="1" applyFill="1" applyBorder="1"/>
    <xf numFmtId="0" fontId="81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8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82" fillId="18" borderId="0" xfId="0" applyFont="1" applyFill="1" applyBorder="1"/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8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8" fillId="0" borderId="0" xfId="0" applyFont="1" applyFill="1" applyBorder="1"/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1" fillId="18" borderId="0" xfId="0" applyFont="1" applyFill="1" applyBorder="1" applyAlignment="1">
      <alignment horizontal="left"/>
    </xf>
    <xf numFmtId="14" fontId="29" fillId="18" borderId="0" xfId="0" applyNumberFormat="1" applyFont="1" applyFill="1" applyBorder="1" applyAlignment="1">
      <alignment horizontal="right"/>
    </xf>
    <xf numFmtId="169" fontId="29" fillId="18" borderId="0" xfId="0" applyNumberFormat="1" applyFont="1" applyFill="1" applyBorder="1" applyAlignment="1">
      <alignment horizontal="righ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3" fontId="29" fillId="18" borderId="11" xfId="0" applyNumberFormat="1" applyFont="1" applyFill="1" applyBorder="1" applyAlignment="1"/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1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5" fillId="0" borderId="0" xfId="44" applyFont="1"/>
    <xf numFmtId="0" fontId="86" fillId="0" borderId="0" xfId="0" applyFont="1" applyFill="1"/>
    <xf numFmtId="0" fontId="86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7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33" fillId="0" borderId="0" xfId="48" applyFont="1" applyFill="1" applyBorder="1"/>
    <xf numFmtId="0" fontId="88" fillId="0" borderId="0" xfId="53" applyFont="1" applyAlignment="1">
      <alignment horizontal="left"/>
    </xf>
    <xf numFmtId="175" fontId="88" fillId="0" borderId="0" xfId="53" applyNumberFormat="1" applyFont="1" applyAlignment="1">
      <alignment horizontal="left"/>
    </xf>
    <xf numFmtId="3" fontId="29" fillId="0" borderId="0" xfId="0" applyNumberFormat="1" applyFont="1" applyFill="1" applyBorder="1" applyAlignment="1"/>
    <xf numFmtId="3" fontId="29" fillId="0" borderId="11" xfId="0" applyNumberFormat="1" applyFont="1" applyFill="1" applyBorder="1" applyAlignment="1"/>
    <xf numFmtId="0" fontId="1" fillId="0" borderId="0" xfId="50" applyFont="1"/>
    <xf numFmtId="166" fontId="33" fillId="0" borderId="0" xfId="47" applyNumberFormat="1" applyFont="1" applyAlignment="1">
      <alignment horizontal="right"/>
    </xf>
    <xf numFmtId="168" fontId="89" fillId="0" borderId="0" xfId="0" applyNumberFormat="1" applyFont="1" applyFill="1" applyBorder="1" applyAlignment="1">
      <alignment horizontal="right"/>
    </xf>
    <xf numFmtId="168" fontId="90" fillId="0" borderId="0" xfId="0" applyNumberFormat="1" applyFont="1" applyFill="1" applyBorder="1" applyAlignment="1">
      <alignment horizontal="left"/>
    </xf>
    <xf numFmtId="168" fontId="90" fillId="0" borderId="0" xfId="0" applyNumberFormat="1" applyFont="1" applyFill="1" applyBorder="1" applyAlignment="1">
      <alignment horizontal="right"/>
    </xf>
    <xf numFmtId="0" fontId="73" fillId="0" borderId="0" xfId="46" applyFont="1" applyAlignment="1">
      <alignment horizontal="left" vertical="center" wrapText="1"/>
    </xf>
    <xf numFmtId="0" fontId="74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4" fillId="0" borderId="0" xfId="50" applyFont="1" applyAlignment="1">
      <alignment horizontal="right"/>
    </xf>
    <xf numFmtId="0" fontId="72" fillId="0" borderId="0" xfId="50" applyFont="1" applyAlignment="1">
      <alignment horizontal="left"/>
    </xf>
    <xf numFmtId="0" fontId="2" fillId="0" borderId="0" xfId="50" applyFont="1" applyAlignment="1">
      <alignment horizontal="right"/>
    </xf>
    <xf numFmtId="0" fontId="72" fillId="0" borderId="0" xfId="50" applyFont="1" applyAlignment="1"/>
    <xf numFmtId="0" fontId="1" fillId="0" borderId="0" xfId="50" applyFont="1" applyAlignment="1">
      <alignment horizontal="justify" wrapText="1"/>
    </xf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left" wrapText="1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164" fontId="31" fillId="0" borderId="0" xfId="0" applyNumberFormat="1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87" fillId="18" borderId="10" xfId="0" applyFont="1" applyFill="1" applyBorder="1" applyAlignment="1">
      <alignment horizontal="left" vertical="top" wrapText="1"/>
    </xf>
    <xf numFmtId="0" fontId="87" fillId="18" borderId="0" xfId="0" applyFont="1" applyFill="1" applyBorder="1" applyAlignment="1">
      <alignment horizontal="left" vertical="top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31" fillId="18" borderId="15" xfId="0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87" fillId="18" borderId="10" xfId="0" applyFont="1" applyFill="1" applyBorder="1" applyAlignment="1">
      <alignment horizontal="left" vertical="top"/>
    </xf>
    <xf numFmtId="0" fontId="87" fillId="18" borderId="0" xfId="0" applyFont="1" applyFill="1" applyBorder="1" applyAlignment="1">
      <alignment horizontal="left" vertical="top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0" fontId="31" fillId="0" borderId="18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168" fontId="90" fillId="0" borderId="0" xfId="0" applyNumberFormat="1" applyFont="1" applyFill="1" applyBorder="1" applyAlignment="1">
      <alignment horizontal="center"/>
    </xf>
    <xf numFmtId="168" fontId="89" fillId="0" borderId="0" xfId="0" applyNumberFormat="1" applyFont="1" applyFill="1" applyBorder="1" applyAlignment="1">
      <alignment horizontal="center"/>
    </xf>
    <xf numFmtId="168" fontId="89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0" fontId="31" fillId="18" borderId="0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29" fillId="18" borderId="11" xfId="48" applyFont="1" applyFill="1" applyBorder="1" applyAlignment="1">
      <alignment horizontal="left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</cellXfs>
  <cellStyles count="54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5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646363"/>
      <color rgb="FFF7C9C7"/>
      <color rgb="FFF0948F"/>
      <color rgb="FF9D9D9C"/>
      <color rgb="FFD0D0D0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3119.8231100000003</c:v>
                </c:pt>
                <c:pt idx="1">
                  <c:v>2602.5479500000001</c:v>
                </c:pt>
                <c:pt idx="2">
                  <c:v>2746.18723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3624.8633089999989</c:v>
                </c:pt>
                <c:pt idx="1">
                  <c:v>3308.7290879999996</c:v>
                </c:pt>
                <c:pt idx="2">
                  <c:v>2881.279904999999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182.92470300000002</c:v>
                </c:pt>
                <c:pt idx="1">
                  <c:v>237.76182</c:v>
                </c:pt>
                <c:pt idx="2">
                  <c:v>212.09575000000001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350.09106899999995</c:v>
                </c:pt>
                <c:pt idx="1">
                  <c:v>322.85572800000011</c:v>
                </c:pt>
                <c:pt idx="2">
                  <c:v>341.6208570000004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247.55940799999996</c:v>
                </c:pt>
                <c:pt idx="1">
                  <c:v>220.53860300000034</c:v>
                </c:pt>
                <c:pt idx="2">
                  <c:v>285.22400799999991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89.169119999999992</c:v>
                </c:pt>
                <c:pt idx="1">
                  <c:v>65.57529000000001</c:v>
                </c:pt>
                <c:pt idx="2">
                  <c:v>80.194090000000003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74.709235000000035</c:v>
                </c:pt>
                <c:pt idx="1">
                  <c:v>68.040229000000025</c:v>
                </c:pt>
                <c:pt idx="2">
                  <c:v>77.171883000000037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44.873260999999914</c:v>
                </c:pt>
                <c:pt idx="1">
                  <c:v>96.73054099999986</c:v>
                </c:pt>
                <c:pt idx="2">
                  <c:v>178.77410399999886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152.9579800000007</c:v>
                </c:pt>
                <c:pt idx="1">
                  <c:v>182.98600000000002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1333778.5389999999</c:v>
                </c:pt>
                <c:pt idx="2">
                  <c:v>0</c:v>
                </c:pt>
                <c:pt idx="3">
                  <c:v>88534.857000000018</c:v>
                </c:pt>
                <c:pt idx="4">
                  <c:v>28466.412</c:v>
                </c:pt>
                <c:pt idx="5">
                  <c:v>0</c:v>
                </c:pt>
                <c:pt idx="6">
                  <c:v>6058.0170000000007</c:v>
                </c:pt>
                <c:pt idx="7">
                  <c:v>12836.88399999998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3.7630678917598651E-2</c:v>
                </c:pt>
                <c:pt idx="1">
                  <c:v>4.3211562382970282E-2</c:v>
                </c:pt>
                <c:pt idx="2">
                  <c:v>4.9021185091144927E-2</c:v>
                </c:pt>
                <c:pt idx="3">
                  <c:v>4.7699172396397559E-2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0.13710514220322664</c:v>
                </c:pt>
                <c:pt idx="2">
                  <c:v>0</c:v>
                </c:pt>
                <c:pt idx="3">
                  <c:v>6.5954228273068849E-2</c:v>
                </c:pt>
                <c:pt idx="4">
                  <c:v>2.670457671233226E-2</c:v>
                </c:pt>
                <c:pt idx="5">
                  <c:v>0</c:v>
                </c:pt>
                <c:pt idx="6">
                  <c:v>5.6927489449460619E-2</c:v>
                </c:pt>
                <c:pt idx="7">
                  <c:v>4.6110791150553318E-2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505676.56600000005</c:v>
                </c:pt>
                <c:pt idx="1">
                  <c:v>466339.26500000001</c:v>
                </c:pt>
                <c:pt idx="2">
                  <c:v>361762.70799999998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30620.570000000018</c:v>
                </c:pt>
                <c:pt idx="1">
                  <c:v>27682.579000000005</c:v>
                </c:pt>
                <c:pt idx="2">
                  <c:v>30231.708000000002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9341.2889999999934</c:v>
                </c:pt>
                <c:pt idx="1">
                  <c:v>9589.4230000000061</c:v>
                </c:pt>
                <c:pt idx="2">
                  <c:v>9535.7000000000007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1976.7650000000003</c:v>
                </c:pt>
                <c:pt idx="1">
                  <c:v>2125.4720000000002</c:v>
                </c:pt>
                <c:pt idx="2">
                  <c:v>1955.7799999999997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1991.3869999999999</c:v>
                </c:pt>
                <c:pt idx="1">
                  <c:v>3685.7409999999982</c:v>
                </c:pt>
                <c:pt idx="2">
                  <c:v>7159.755999999983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0.13589362122706503</c:v>
                </c:pt>
                <c:pt idx="2">
                  <c:v>0</c:v>
                </c:pt>
                <c:pt idx="3">
                  <c:v>8.726363062231042E-2</c:v>
                </c:pt>
                <c:pt idx="4">
                  <c:v>3.7787840102945405E-2</c:v>
                </c:pt>
                <c:pt idx="5">
                  <c:v>0</c:v>
                </c:pt>
                <c:pt idx="6">
                  <c:v>2.7546289083069327E-2</c:v>
                </c:pt>
                <c:pt idx="7">
                  <c:v>4.0067944011095334E-2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208815.19899999999</c:v>
                </c:pt>
                <c:pt idx="2">
                  <c:v>0</c:v>
                </c:pt>
                <c:pt idx="3">
                  <c:v>67371.765999999989</c:v>
                </c:pt>
                <c:pt idx="4">
                  <c:v>29168.022000000004</c:v>
                </c:pt>
                <c:pt idx="5">
                  <c:v>0</c:v>
                </c:pt>
                <c:pt idx="6">
                  <c:v>3613.136</c:v>
                </c:pt>
                <c:pt idx="7">
                  <c:v>30681.709000000003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2.4287622914802767E-2</c:v>
                </c:pt>
                <c:pt idx="1">
                  <c:v>6.3858277869740229E-2</c:v>
                </c:pt>
                <c:pt idx="2">
                  <c:v>6.0641805080876146E-2</c:v>
                </c:pt>
                <c:pt idx="3">
                  <c:v>5.9389417471312489E-2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2.7775313783098735E-2</c:v>
                </c:pt>
                <c:pt idx="2">
                  <c:v>0</c:v>
                </c:pt>
                <c:pt idx="3">
                  <c:v>6.9356365588249605E-2</c:v>
                </c:pt>
                <c:pt idx="4">
                  <c:v>1.837082194428975E-2</c:v>
                </c:pt>
                <c:pt idx="5">
                  <c:v>1.2804097311139564E-3</c:v>
                </c:pt>
                <c:pt idx="6">
                  <c:v>1.5691604519654023E-2</c:v>
                </c:pt>
                <c:pt idx="7">
                  <c:v>0.10168598245086535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62140.735999999844</c:v>
                </c:pt>
                <c:pt idx="1">
                  <c:v>53646.64099999985</c:v>
                </c:pt>
                <c:pt idx="2">
                  <c:v>71002.388000000006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65939.301000000007</c:v>
                </c:pt>
                <c:pt idx="1">
                  <c:v>61671.169999999991</c:v>
                </c:pt>
                <c:pt idx="2">
                  <c:v>73762.887999999963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119479.371</c:v>
                </c:pt>
                <c:pt idx="1">
                  <c:v>105220.792</c:v>
                </c:pt>
                <c:pt idx="2">
                  <c:v>140458.73199999999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70031.630999999994</c:v>
                </c:pt>
                <c:pt idx="1">
                  <c:v>71641.440000000002</c:v>
                </c:pt>
                <c:pt idx="2">
                  <c:v>67142.127999999997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23367.421999999999</c:v>
                </c:pt>
                <c:pt idx="1">
                  <c:v>21277.077000000001</c:v>
                </c:pt>
                <c:pt idx="2">
                  <c:v>22727.266999999993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9722.5420000000031</c:v>
                </c:pt>
                <c:pt idx="1">
                  <c:v>8052.8150000000051</c:v>
                </c:pt>
                <c:pt idx="2">
                  <c:v>11392.664999999997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1195.336</c:v>
                </c:pt>
                <c:pt idx="1">
                  <c:v>1114.7380000000001</c:v>
                </c:pt>
                <c:pt idx="2">
                  <c:v>1303.0619999999999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4276.8810000000103</c:v>
                </c:pt>
                <c:pt idx="1">
                  <c:v>9605.1280000000461</c:v>
                </c:pt>
                <c:pt idx="2">
                  <c:v>16799.699999999946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2.1275386227638356E-2</c:v>
                </c:pt>
                <c:pt idx="2">
                  <c:v>0</c:v>
                </c:pt>
                <c:pt idx="3">
                  <c:v>6.6404409537779333E-2</c:v>
                </c:pt>
                <c:pt idx="4">
                  <c:v>3.8719194798950918E-2</c:v>
                </c:pt>
                <c:pt idx="5">
                  <c:v>0</c:v>
                </c:pt>
                <c:pt idx="6">
                  <c:v>1.6429219124417242E-2</c:v>
                </c:pt>
                <c:pt idx="7">
                  <c:v>9.5767243700007082E-2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1469910.6770000001</c:v>
                </c:pt>
                <c:pt idx="2">
                  <c:v>0</c:v>
                </c:pt>
                <c:pt idx="3">
                  <c:v>111064.118</c:v>
                </c:pt>
                <c:pt idx="4">
                  <c:v>331908.01600000006</c:v>
                </c:pt>
                <c:pt idx="5">
                  <c:v>13450.579999999998</c:v>
                </c:pt>
                <c:pt idx="6">
                  <c:v>2952.6970000000001</c:v>
                </c:pt>
                <c:pt idx="7">
                  <c:v>36058.799000000006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0.11304680649098264</c:v>
                </c:pt>
                <c:pt idx="1">
                  <c:v>0.12410101961964852</c:v>
                </c:pt>
                <c:pt idx="2">
                  <c:v>0.13048664034779445</c:v>
                </c:pt>
                <c:pt idx="3">
                  <c:v>0.1893509835723125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0.12207212520441883</c:v>
                </c:pt>
                <c:pt idx="2">
                  <c:v>0</c:v>
                </c:pt>
                <c:pt idx="3">
                  <c:v>0.20592007026789622</c:v>
                </c:pt>
                <c:pt idx="4">
                  <c:v>0.58225127526804976</c:v>
                </c:pt>
                <c:pt idx="5">
                  <c:v>3.8412291933418691E-2</c:v>
                </c:pt>
                <c:pt idx="6">
                  <c:v>1.7806431670141228E-2</c:v>
                </c:pt>
                <c:pt idx="7">
                  <c:v>0.11918192342416911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525312.01400000008</c:v>
                </c:pt>
                <c:pt idx="1">
                  <c:v>493337.97800000006</c:v>
                </c:pt>
                <c:pt idx="2">
                  <c:v>451260.68500000006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38292.828000000009</c:v>
                </c:pt>
                <c:pt idx="1">
                  <c:v>36144.940999999999</c:v>
                </c:pt>
                <c:pt idx="2">
                  <c:v>36626.349000000002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114804.66200000004</c:v>
                </c:pt>
                <c:pt idx="1">
                  <c:v>95365.184000000023</c:v>
                </c:pt>
                <c:pt idx="2">
                  <c:v>121738.16999999998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4796.47</c:v>
                </c:pt>
                <c:pt idx="1">
                  <c:v>3685.33</c:v>
                </c:pt>
                <c:pt idx="2">
                  <c:v>4968.78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1127.471</c:v>
                </c:pt>
                <c:pt idx="1">
                  <c:v>873.02800000000002</c:v>
                </c:pt>
                <c:pt idx="2">
                  <c:v>952.19800000000009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5258.7969999999887</c:v>
                </c:pt>
                <c:pt idx="1">
                  <c:v>10865.626000000004</c:v>
                </c:pt>
                <c:pt idx="2">
                  <c:v>19934.376000000015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  <c:max val="7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0.1497636068785605</c:v>
                </c:pt>
                <c:pt idx="2">
                  <c:v>0</c:v>
                </c:pt>
                <c:pt idx="3">
                  <c:v>0.10946940557598343</c:v>
                </c:pt>
                <c:pt idx="4">
                  <c:v>0.44059247921704525</c:v>
                </c:pt>
                <c:pt idx="5">
                  <c:v>5.7251493475952209E-2</c:v>
                </c:pt>
                <c:pt idx="6">
                  <c:v>1.3426150031720206E-2</c:v>
                </c:pt>
                <c:pt idx="7">
                  <c:v>0.1125508292697311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4815973.0229999991</c:v>
                </c:pt>
                <c:pt idx="2">
                  <c:v>459129.54000000004</c:v>
                </c:pt>
                <c:pt idx="3">
                  <c:v>43638.982000000018</c:v>
                </c:pt>
                <c:pt idx="4">
                  <c:v>99243.168999999994</c:v>
                </c:pt>
                <c:pt idx="5">
                  <c:v>0</c:v>
                </c:pt>
                <c:pt idx="6">
                  <c:v>48629.047000000013</c:v>
                </c:pt>
                <c:pt idx="7">
                  <c:v>23421.775000000023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89169.12</c:v>
                </c:pt>
                <c:pt idx="1">
                  <c:v>65575.290000000008</c:v>
                </c:pt>
                <c:pt idx="2">
                  <c:v>80194.09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0.27379746303505237</c:v>
                </c:pt>
                <c:pt idx="1">
                  <c:v>6.8966488847746768E-2</c:v>
                </c:pt>
                <c:pt idx="2">
                  <c:v>6.9086954580074703E-2</c:v>
                </c:pt>
                <c:pt idx="3">
                  <c:v>7.0115855752563988E-2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0.4276024844272886</c:v>
                </c:pt>
                <c:pt idx="2">
                  <c:v>0.61972863953061974</c:v>
                </c:pt>
                <c:pt idx="3">
                  <c:v>4.4539110915922511E-2</c:v>
                </c:pt>
                <c:pt idx="4">
                  <c:v>6.9745389099548027E-2</c:v>
                </c:pt>
                <c:pt idx="5">
                  <c:v>0</c:v>
                </c:pt>
                <c:pt idx="6">
                  <c:v>0.25602091584698672</c:v>
                </c:pt>
                <c:pt idx="7">
                  <c:v>8.2830743535926052E-2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1842659.5309999995</c:v>
                </c:pt>
                <c:pt idx="1">
                  <c:v>1614200.8189999997</c:v>
                </c:pt>
                <c:pt idx="2">
                  <c:v>1359112.673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121726.88</c:v>
                </c:pt>
                <c:pt idx="1">
                  <c:v>183176.12</c:v>
                </c:pt>
                <c:pt idx="2">
                  <c:v>154226.54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16007.160000000005</c:v>
                </c:pt>
                <c:pt idx="1">
                  <c:v>13600.877000000004</c:v>
                </c:pt>
                <c:pt idx="2">
                  <c:v>14030.945000000007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32165.089999999997</c:v>
                </c:pt>
                <c:pt idx="1">
                  <c:v>30898.260999999999</c:v>
                </c:pt>
                <c:pt idx="2">
                  <c:v>36179.817999999999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18184.123000000007</c:v>
                </c:pt>
                <c:pt idx="1">
                  <c:v>14735.209000000004</c:v>
                </c:pt>
                <c:pt idx="2">
                  <c:v>15709.715000000002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3210.6219999999967</c:v>
                </c:pt>
                <c:pt idx="1">
                  <c:v>7275.2230000000063</c:v>
                </c:pt>
                <c:pt idx="2">
                  <c:v>12935.930000000022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0.49068116984248855</c:v>
                </c:pt>
                <c:pt idx="2">
                  <c:v>0.72557269631350751</c:v>
                </c:pt>
                <c:pt idx="3">
                  <c:v>4.3012392350525328E-2</c:v>
                </c:pt>
                <c:pt idx="4">
                  <c:v>0.13174069852855316</c:v>
                </c:pt>
                <c:pt idx="5">
                  <c:v>0</c:v>
                </c:pt>
                <c:pt idx="6">
                  <c:v>0.22112017620554142</c:v>
                </c:pt>
                <c:pt idx="7">
                  <c:v>7.3106711047671288E-2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106732.48</c:v>
                </c:pt>
                <c:pt idx="2">
                  <c:v>0</c:v>
                </c:pt>
                <c:pt idx="3">
                  <c:v>30022.320000000011</c:v>
                </c:pt>
                <c:pt idx="4">
                  <c:v>10050.448</c:v>
                </c:pt>
                <c:pt idx="5">
                  <c:v>0</c:v>
                </c:pt>
                <c:pt idx="6">
                  <c:v>76.388000000000005</c:v>
                </c:pt>
                <c:pt idx="7">
                  <c:v>26463.244999999995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6.9472750629844066E-2</c:v>
                </c:pt>
                <c:pt idx="1">
                  <c:v>4.5432883502401419E-2</c:v>
                </c:pt>
                <c:pt idx="2">
                  <c:v>4.6301943998309086E-2</c:v>
                </c:pt>
                <c:pt idx="3">
                  <c:v>4.7274405598887868E-2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1.395331042719097E-2</c:v>
                </c:pt>
                <c:pt idx="2">
                  <c:v>0</c:v>
                </c:pt>
                <c:pt idx="3">
                  <c:v>3.3468989411018384E-2</c:v>
                </c:pt>
                <c:pt idx="4">
                  <c:v>6.8884488715320533E-3</c:v>
                </c:pt>
                <c:pt idx="5">
                  <c:v>0</c:v>
                </c:pt>
                <c:pt idx="6">
                  <c:v>6.6364868739138261E-4</c:v>
                </c:pt>
                <c:pt idx="7">
                  <c:v>7.7426414920422279E-2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39612.639000000003</c:v>
                </c:pt>
                <c:pt idx="1">
                  <c:v>36848.252999999997</c:v>
                </c:pt>
                <c:pt idx="2">
                  <c:v>30271.588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10160.831000000007</c:v>
                </c:pt>
                <c:pt idx="1">
                  <c:v>9766.215000000002</c:v>
                </c:pt>
                <c:pt idx="2">
                  <c:v>10095.274000000001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3460.6220000000003</c:v>
                </c:pt>
                <c:pt idx="1">
                  <c:v>2764.826</c:v>
                </c:pt>
                <c:pt idx="2">
                  <c:v>3825.0000000000005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22.745999999999999</c:v>
                </c:pt>
                <c:pt idx="1">
                  <c:v>22.21</c:v>
                </c:pt>
                <c:pt idx="2">
                  <c:v>31.431999999999999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3749.5870000000014</c:v>
                </c:pt>
                <c:pt idx="1">
                  <c:v>7533.5980000000045</c:v>
                </c:pt>
                <c:pt idx="2">
                  <c:v>15180.05999999999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1.0874566343390006E-2</c:v>
                </c:pt>
                <c:pt idx="2">
                  <c:v>0</c:v>
                </c:pt>
                <c:pt idx="3">
                  <c:v>2.95912449816777E-2</c:v>
                </c:pt>
                <c:pt idx="4">
                  <c:v>1.3341503031255484E-2</c:v>
                </c:pt>
                <c:pt idx="5">
                  <c:v>0</c:v>
                </c:pt>
                <c:pt idx="6">
                  <c:v>3.473423614488866E-4</c:v>
                </c:pt>
                <c:pt idx="7">
                  <c:v>8.2600093528297044E-2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-2818.1400000000003</c:v>
                </c:pt>
                <c:pt idx="1">
                  <c:v>-2175.34</c:v>
                </c:pt>
                <c:pt idx="2">
                  <c:v>-1681.8540000000003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-1.0468060000000001</c:v>
                </c:pt>
                <c:pt idx="1">
                  <c:v>-2.2802389999999999</c:v>
                </c:pt>
                <c:pt idx="2">
                  <c:v>-0.100428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1529.135</c:v>
                </c:pt>
                <c:pt idx="1">
                  <c:v>1220.9219999999998</c:v>
                </c:pt>
                <c:pt idx="2">
                  <c:v>1050.7929999999999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63.615312000000003</c:v>
                </c:pt>
                <c:pt idx="1">
                  <c:v>26.412835000000001</c:v>
                </c:pt>
                <c:pt idx="2">
                  <c:v>0.19533899999999996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'8'!$B$6:$D$6</c:f>
              <c:numCache>
                <c:formatCode>#\ ##0.0</c:formatCode>
                <c:ptCount val="3"/>
                <c:pt idx="0">
                  <c:v>-1226.4364940000003</c:v>
                </c:pt>
                <c:pt idx="1">
                  <c:v>-930.28540400000043</c:v>
                </c:pt>
                <c:pt idx="2">
                  <c:v>-630.96608900000024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145711.62919800697</c:v>
                </c:pt>
                <c:pt idx="1">
                  <c:v>182564.83748129525</c:v>
                </c:pt>
                <c:pt idx="2">
                  <c:v>198729.00971848326</c:v>
                </c:pt>
                <c:pt idx="3">
                  <c:v>206615.13666253598</c:v>
                </c:pt>
                <c:pt idx="4">
                  <c:v>201352.20909368095</c:v>
                </c:pt>
                <c:pt idx="5">
                  <c:v>199297.27743500881</c:v>
                </c:pt>
                <c:pt idx="6">
                  <c:v>174537.33514531993</c:v>
                </c:pt>
                <c:pt idx="7">
                  <c:v>176059.5222391767</c:v>
                </c:pt>
                <c:pt idx="8">
                  <c:v>205690.14717166277</c:v>
                </c:pt>
                <c:pt idx="9">
                  <c:v>209823.37408337049</c:v>
                </c:pt>
                <c:pt idx="10">
                  <c:v>214607.61649194322</c:v>
                </c:pt>
                <c:pt idx="11">
                  <c:v>211257.71390183354</c:v>
                </c:pt>
                <c:pt idx="12">
                  <c:v>204975.96546863936</c:v>
                </c:pt>
                <c:pt idx="13">
                  <c:v>179227.67033888365</c:v>
                </c:pt>
                <c:pt idx="14">
                  <c:v>176282.96164405739</c:v>
                </c:pt>
                <c:pt idx="15">
                  <c:v>210702.82108744545</c:v>
                </c:pt>
                <c:pt idx="16">
                  <c:v>215409.12442026412</c:v>
                </c:pt>
                <c:pt idx="17">
                  <c:v>220700.11773701379</c:v>
                </c:pt>
                <c:pt idx="18">
                  <c:v>224040.08970361477</c:v>
                </c:pt>
                <c:pt idx="19">
                  <c:v>226251.51722342812</c:v>
                </c:pt>
                <c:pt idx="20">
                  <c:v>202999.58344505861</c:v>
                </c:pt>
                <c:pt idx="21">
                  <c:v>198144.656627018</c:v>
                </c:pt>
                <c:pt idx="22">
                  <c:v>225660.9857925564</c:v>
                </c:pt>
                <c:pt idx="23">
                  <c:v>228695.80417739149</c:v>
                </c:pt>
                <c:pt idx="24">
                  <c:v>228867.06480771996</c:v>
                </c:pt>
                <c:pt idx="25">
                  <c:v>230975.64694086838</c:v>
                </c:pt>
                <c:pt idx="26">
                  <c:v>228546.90597123001</c:v>
                </c:pt>
                <c:pt idx="27">
                  <c:v>204549.37010215243</c:v>
                </c:pt>
                <c:pt idx="28">
                  <c:v>201174.96665264014</c:v>
                </c:pt>
                <c:pt idx="29">
                  <c:v>230826.4882718937</c:v>
                </c:pt>
                <c:pt idx="30">
                  <c:v>227753.65599528159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4957"/>
          <c:min val="44927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6917.2897914140403</c:v>
                </c:pt>
                <c:pt idx="1">
                  <c:v>8830.3804771150808</c:v>
                </c:pt>
                <c:pt idx="2">
                  <c:v>9297.7627039421095</c:v>
                </c:pt>
                <c:pt idx="3">
                  <c:v>9666.9587489089699</c:v>
                </c:pt>
                <c:pt idx="4">
                  <c:v>9430.2873974771501</c:v>
                </c:pt>
                <c:pt idx="5">
                  <c:v>9328.9372191714101</c:v>
                </c:pt>
                <c:pt idx="6">
                  <c:v>8140.2922969814899</c:v>
                </c:pt>
                <c:pt idx="7">
                  <c:v>8231.26005812935</c:v>
                </c:pt>
                <c:pt idx="8">
                  <c:v>9890.3059827769994</c:v>
                </c:pt>
                <c:pt idx="9">
                  <c:v>9783.4078941037205</c:v>
                </c:pt>
                <c:pt idx="10">
                  <c:v>9941.5265555266596</c:v>
                </c:pt>
                <c:pt idx="11">
                  <c:v>9808.8206473890405</c:v>
                </c:pt>
                <c:pt idx="12">
                  <c:v>9561.4795548642996</c:v>
                </c:pt>
                <c:pt idx="13">
                  <c:v>8353.2290886283008</c:v>
                </c:pt>
                <c:pt idx="14">
                  <c:v>8303.1775310070898</c:v>
                </c:pt>
                <c:pt idx="15">
                  <c:v>9945.7226710109699</c:v>
                </c:pt>
                <c:pt idx="16">
                  <c:v>9951.1554507161709</c:v>
                </c:pt>
                <c:pt idx="17">
                  <c:v>10351.8966898325</c:v>
                </c:pt>
                <c:pt idx="18">
                  <c:v>10450.5165216971</c:v>
                </c:pt>
                <c:pt idx="19">
                  <c:v>10633.4330253147</c:v>
                </c:pt>
                <c:pt idx="20">
                  <c:v>9539.7719065463407</c:v>
                </c:pt>
                <c:pt idx="21">
                  <c:v>9186.1612803524804</c:v>
                </c:pt>
                <c:pt idx="22">
                  <c:v>10589.459547267499</c:v>
                </c:pt>
                <c:pt idx="23">
                  <c:v>10731.5916105877</c:v>
                </c:pt>
                <c:pt idx="24">
                  <c:v>10740.8099700108</c:v>
                </c:pt>
                <c:pt idx="25">
                  <c:v>10908.333873092201</c:v>
                </c:pt>
                <c:pt idx="26">
                  <c:v>10792.347113642199</c:v>
                </c:pt>
                <c:pt idx="27">
                  <c:v>9630.9169613263002</c:v>
                </c:pt>
                <c:pt idx="28">
                  <c:v>9286.4873858636602</c:v>
                </c:pt>
                <c:pt idx="29">
                  <c:v>10805.988843367</c:v>
                </c:pt>
                <c:pt idx="30">
                  <c:v>10631.3747563426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44927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44933</c:v>
                </c:pt>
                <c:pt idx="7">
                  <c:v>44934</c:v>
                </c:pt>
                <c:pt idx="8">
                  <c:v>44935</c:v>
                </c:pt>
                <c:pt idx="9">
                  <c:v>44936</c:v>
                </c:pt>
                <c:pt idx="10">
                  <c:v>44937</c:v>
                </c:pt>
                <c:pt idx="11">
                  <c:v>44938</c:v>
                </c:pt>
                <c:pt idx="12">
                  <c:v>44939</c:v>
                </c:pt>
                <c:pt idx="13">
                  <c:v>44940</c:v>
                </c:pt>
                <c:pt idx="14">
                  <c:v>44941</c:v>
                </c:pt>
                <c:pt idx="15">
                  <c:v>44942</c:v>
                </c:pt>
                <c:pt idx="16">
                  <c:v>44943</c:v>
                </c:pt>
                <c:pt idx="17">
                  <c:v>44944</c:v>
                </c:pt>
                <c:pt idx="18">
                  <c:v>44945</c:v>
                </c:pt>
                <c:pt idx="19">
                  <c:v>44946</c:v>
                </c:pt>
                <c:pt idx="20">
                  <c:v>44947</c:v>
                </c:pt>
                <c:pt idx="21">
                  <c:v>44948</c:v>
                </c:pt>
                <c:pt idx="22">
                  <c:v>44949</c:v>
                </c:pt>
                <c:pt idx="23">
                  <c:v>44950</c:v>
                </c:pt>
                <c:pt idx="24">
                  <c:v>44951</c:v>
                </c:pt>
                <c:pt idx="25">
                  <c:v>44952</c:v>
                </c:pt>
                <c:pt idx="26">
                  <c:v>44953</c:v>
                </c:pt>
                <c:pt idx="27">
                  <c:v>44954</c:v>
                </c:pt>
                <c:pt idx="28">
                  <c:v>44955</c:v>
                </c:pt>
                <c:pt idx="29">
                  <c:v>44956</c:v>
                </c:pt>
                <c:pt idx="30">
                  <c:v>44957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5357.9515074027204</c:v>
                </c:pt>
                <c:pt idx="1">
                  <c:v>5388.7908168841795</c:v>
                </c:pt>
                <c:pt idx="2">
                  <c:v>6391.8815673023601</c:v>
                </c:pt>
                <c:pt idx="3">
                  <c:v>6930.2647501088604</c:v>
                </c:pt>
                <c:pt idx="4">
                  <c:v>6730.5918979632497</c:v>
                </c:pt>
                <c:pt idx="5">
                  <c:v>6734.7276881675098</c:v>
                </c:pt>
                <c:pt idx="6">
                  <c:v>6208.4882972327296</c:v>
                </c:pt>
                <c:pt idx="7">
                  <c:v>6036.7817271105496</c:v>
                </c:pt>
                <c:pt idx="8">
                  <c:v>6697.4408153308004</c:v>
                </c:pt>
                <c:pt idx="9">
                  <c:v>7039.4346405220404</c:v>
                </c:pt>
                <c:pt idx="10">
                  <c:v>7267.1712696998802</c:v>
                </c:pt>
                <c:pt idx="11">
                  <c:v>7233.3364403033502</c:v>
                </c:pt>
                <c:pt idx="12">
                  <c:v>6989.2257723472903</c:v>
                </c:pt>
                <c:pt idx="13">
                  <c:v>6545.7781352382999</c:v>
                </c:pt>
                <c:pt idx="14">
                  <c:v>6123.49479037526</c:v>
                </c:pt>
                <c:pt idx="15">
                  <c:v>6984.1870614871495</c:v>
                </c:pt>
                <c:pt idx="16">
                  <c:v>7364.1666470137798</c:v>
                </c:pt>
                <c:pt idx="17">
                  <c:v>7429.5111592081703</c:v>
                </c:pt>
                <c:pt idx="18">
                  <c:v>7610.1315348923999</c:v>
                </c:pt>
                <c:pt idx="19">
                  <c:v>7694.6485220515196</c:v>
                </c:pt>
                <c:pt idx="20">
                  <c:v>7333.8554710805802</c:v>
                </c:pt>
                <c:pt idx="21">
                  <c:v>6969.8840655264203</c:v>
                </c:pt>
                <c:pt idx="22">
                  <c:v>7682.6326392139199</c:v>
                </c:pt>
                <c:pt idx="23">
                  <c:v>7771.0607065453096</c:v>
                </c:pt>
                <c:pt idx="24">
                  <c:v>7817.3072130811197</c:v>
                </c:pt>
                <c:pt idx="25">
                  <c:v>7900.7564921549701</c:v>
                </c:pt>
                <c:pt idx="26">
                  <c:v>7844.6334523241103</c:v>
                </c:pt>
                <c:pt idx="27">
                  <c:v>7428.5458017846604</c:v>
                </c:pt>
                <c:pt idx="28">
                  <c:v>7242.3973366548398</c:v>
                </c:pt>
                <c:pt idx="29">
                  <c:v>7911.44381070292</c:v>
                </c:pt>
                <c:pt idx="30">
                  <c:v>7848.19078418766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'9.1'!$C$6</c:f>
              <c:numCache>
                <c:formatCode>d/\ m/</c:formatCode>
                <c:ptCount val="1"/>
                <c:pt idx="0">
                  <c:v>44952</c:v>
                </c:pt>
              </c:numCache>
            </c:numRef>
          </c:xVal>
          <c:yVal>
            <c:numRef>
              <c:f>'9.1'!$C$5</c:f>
              <c:numCache>
                <c:formatCode>#\ ##0.0</c:formatCode>
                <c:ptCount val="1"/>
                <c:pt idx="0">
                  <c:v>10908.333873092201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'9.1'!$C$9</c:f>
              <c:numCache>
                <c:formatCode>d/\ m/</c:formatCode>
                <c:ptCount val="1"/>
                <c:pt idx="0">
                  <c:v>44927</c:v>
                </c:pt>
              </c:numCache>
            </c:numRef>
          </c:xVal>
          <c:yVal>
            <c:numRef>
              <c:f>'9.1'!$C$8</c:f>
              <c:numCache>
                <c:formatCode>#\ ##0.0</c:formatCode>
                <c:ptCount val="1"/>
                <c:pt idx="0">
                  <c:v>5357.9515074027204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4957"/>
          <c:min val="44927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44958</c:v>
                </c:pt>
                <c:pt idx="1">
                  <c:v>44959</c:v>
                </c:pt>
                <c:pt idx="2">
                  <c:v>44960</c:v>
                </c:pt>
                <c:pt idx="3">
                  <c:v>44961</c:v>
                </c:pt>
                <c:pt idx="4">
                  <c:v>44962</c:v>
                </c:pt>
                <c:pt idx="5">
                  <c:v>44963</c:v>
                </c:pt>
                <c:pt idx="6">
                  <c:v>44964</c:v>
                </c:pt>
                <c:pt idx="7">
                  <c:v>44965</c:v>
                </c:pt>
                <c:pt idx="8">
                  <c:v>44966</c:v>
                </c:pt>
                <c:pt idx="9">
                  <c:v>44967</c:v>
                </c:pt>
                <c:pt idx="10">
                  <c:v>44968</c:v>
                </c:pt>
                <c:pt idx="11">
                  <c:v>44969</c:v>
                </c:pt>
                <c:pt idx="12">
                  <c:v>44970</c:v>
                </c:pt>
                <c:pt idx="13">
                  <c:v>44971</c:v>
                </c:pt>
                <c:pt idx="14">
                  <c:v>44972</c:v>
                </c:pt>
                <c:pt idx="15">
                  <c:v>44973</c:v>
                </c:pt>
                <c:pt idx="16">
                  <c:v>44974</c:v>
                </c:pt>
                <c:pt idx="17">
                  <c:v>44975</c:v>
                </c:pt>
                <c:pt idx="18">
                  <c:v>44976</c:v>
                </c:pt>
                <c:pt idx="19">
                  <c:v>44977</c:v>
                </c:pt>
                <c:pt idx="20">
                  <c:v>44978</c:v>
                </c:pt>
                <c:pt idx="21">
                  <c:v>44979</c:v>
                </c:pt>
                <c:pt idx="22">
                  <c:v>44980</c:v>
                </c:pt>
                <c:pt idx="23">
                  <c:v>44981</c:v>
                </c:pt>
                <c:pt idx="24">
                  <c:v>44982</c:v>
                </c:pt>
                <c:pt idx="25">
                  <c:v>44983</c:v>
                </c:pt>
                <c:pt idx="26">
                  <c:v>44984</c:v>
                </c:pt>
                <c:pt idx="27">
                  <c:v>44985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10486.4262633786</c:v>
                </c:pt>
                <c:pt idx="1">
                  <c:v>10461.513520509599</c:v>
                </c:pt>
                <c:pt idx="2">
                  <c:v>10498.982832836</c:v>
                </c:pt>
                <c:pt idx="3">
                  <c:v>9164.10749681589</c:v>
                </c:pt>
                <c:pt idx="4">
                  <c:v>9137.4130190264405</c:v>
                </c:pt>
                <c:pt idx="5">
                  <c:v>10958.7967947539</c:v>
                </c:pt>
                <c:pt idx="6">
                  <c:v>11159.929995284499</c:v>
                </c:pt>
                <c:pt idx="7">
                  <c:v>11073.4914601333</c:v>
                </c:pt>
                <c:pt idx="8">
                  <c:v>10963.422724001301</c:v>
                </c:pt>
                <c:pt idx="9">
                  <c:v>10875.827296302101</c:v>
                </c:pt>
                <c:pt idx="10">
                  <c:v>9255.1219031489109</c:v>
                </c:pt>
                <c:pt idx="11">
                  <c:v>8596.4186795432906</c:v>
                </c:pt>
                <c:pt idx="12">
                  <c:v>10068.6879409865</c:v>
                </c:pt>
                <c:pt idx="13">
                  <c:v>10285.947389961901</c:v>
                </c:pt>
                <c:pt idx="14">
                  <c:v>10315.0203556865</c:v>
                </c:pt>
                <c:pt idx="15">
                  <c:v>10359.128622959101</c:v>
                </c:pt>
                <c:pt idx="16">
                  <c:v>10014.0696951431</c:v>
                </c:pt>
                <c:pt idx="17">
                  <c:v>8423.6594885277009</c:v>
                </c:pt>
                <c:pt idx="18">
                  <c:v>8295.2414236907007</c:v>
                </c:pt>
                <c:pt idx="19">
                  <c:v>9792.3298592104893</c:v>
                </c:pt>
                <c:pt idx="20">
                  <c:v>9443.2421277543399</c:v>
                </c:pt>
                <c:pt idx="21">
                  <c:v>9379.9777493097099</c:v>
                </c:pt>
                <c:pt idx="22">
                  <c:v>9489.1836396627696</c:v>
                </c:pt>
                <c:pt idx="23">
                  <c:v>9274.1329988880898</c:v>
                </c:pt>
                <c:pt idx="24">
                  <c:v>8535.7727253832509</c:v>
                </c:pt>
                <c:pt idx="25">
                  <c:v>8607.3082122906999</c:v>
                </c:pt>
                <c:pt idx="26">
                  <c:v>10191.776307386201</c:v>
                </c:pt>
                <c:pt idx="27">
                  <c:v>10220.793937664401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44958</c:v>
                </c:pt>
                <c:pt idx="1">
                  <c:v>44959</c:v>
                </c:pt>
                <c:pt idx="2">
                  <c:v>44960</c:v>
                </c:pt>
                <c:pt idx="3">
                  <c:v>44961</c:v>
                </c:pt>
                <c:pt idx="4">
                  <c:v>44962</c:v>
                </c:pt>
                <c:pt idx="5">
                  <c:v>44963</c:v>
                </c:pt>
                <c:pt idx="6">
                  <c:v>44964</c:v>
                </c:pt>
                <c:pt idx="7">
                  <c:v>44965</c:v>
                </c:pt>
                <c:pt idx="8">
                  <c:v>44966</c:v>
                </c:pt>
                <c:pt idx="9">
                  <c:v>44967</c:v>
                </c:pt>
                <c:pt idx="10">
                  <c:v>44968</c:v>
                </c:pt>
                <c:pt idx="11">
                  <c:v>44969</c:v>
                </c:pt>
                <c:pt idx="12">
                  <c:v>44970</c:v>
                </c:pt>
                <c:pt idx="13">
                  <c:v>44971</c:v>
                </c:pt>
                <c:pt idx="14">
                  <c:v>44972</c:v>
                </c:pt>
                <c:pt idx="15">
                  <c:v>44973</c:v>
                </c:pt>
                <c:pt idx="16">
                  <c:v>44974</c:v>
                </c:pt>
                <c:pt idx="17">
                  <c:v>44975</c:v>
                </c:pt>
                <c:pt idx="18">
                  <c:v>44976</c:v>
                </c:pt>
                <c:pt idx="19">
                  <c:v>44977</c:v>
                </c:pt>
                <c:pt idx="20">
                  <c:v>44978</c:v>
                </c:pt>
                <c:pt idx="21">
                  <c:v>44979</c:v>
                </c:pt>
                <c:pt idx="22">
                  <c:v>44980</c:v>
                </c:pt>
                <c:pt idx="23">
                  <c:v>44981</c:v>
                </c:pt>
                <c:pt idx="24">
                  <c:v>44982</c:v>
                </c:pt>
                <c:pt idx="25">
                  <c:v>44983</c:v>
                </c:pt>
                <c:pt idx="26">
                  <c:v>44984</c:v>
                </c:pt>
                <c:pt idx="27">
                  <c:v>44985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7650.2284987326602</c:v>
                </c:pt>
                <c:pt idx="1">
                  <c:v>7672.5806505599103</c:v>
                </c:pt>
                <c:pt idx="2">
                  <c:v>7399.6820275097898</c:v>
                </c:pt>
                <c:pt idx="3">
                  <c:v>6923.1470803727698</c:v>
                </c:pt>
                <c:pt idx="4">
                  <c:v>7057.5842344073299</c:v>
                </c:pt>
                <c:pt idx="5">
                  <c:v>8022.6419516443402</c:v>
                </c:pt>
                <c:pt idx="6">
                  <c:v>8551.2614446725402</c:v>
                </c:pt>
                <c:pt idx="7">
                  <c:v>8638.8658159452098</c:v>
                </c:pt>
                <c:pt idx="8">
                  <c:v>8502.2655452793206</c:v>
                </c:pt>
                <c:pt idx="9">
                  <c:v>8026.2098925604096</c:v>
                </c:pt>
                <c:pt idx="10">
                  <c:v>7167.9569111313804</c:v>
                </c:pt>
                <c:pt idx="11">
                  <c:v>6839.3657178881203</c:v>
                </c:pt>
                <c:pt idx="12">
                  <c:v>7368.8800841968005</c:v>
                </c:pt>
                <c:pt idx="13">
                  <c:v>7547.9537079895299</c:v>
                </c:pt>
                <c:pt idx="14">
                  <c:v>7673.04985529239</c:v>
                </c:pt>
                <c:pt idx="15">
                  <c:v>7830.6048972541403</c:v>
                </c:pt>
                <c:pt idx="16">
                  <c:v>7053.1856625589298</c:v>
                </c:pt>
                <c:pt idx="17">
                  <c:v>6538.9594544608499</c:v>
                </c:pt>
                <c:pt idx="18">
                  <c:v>6096.0358794980002</c:v>
                </c:pt>
                <c:pt idx="19">
                  <c:v>6952.2706160810703</c:v>
                </c:pt>
                <c:pt idx="20">
                  <c:v>7029.3734837378697</c:v>
                </c:pt>
                <c:pt idx="21">
                  <c:v>7031.1241738727304</c:v>
                </c:pt>
                <c:pt idx="22">
                  <c:v>7029.7695095291501</c:v>
                </c:pt>
                <c:pt idx="23">
                  <c:v>6802.3333711305804</c:v>
                </c:pt>
                <c:pt idx="24">
                  <c:v>6466.62354016669</c:v>
                </c:pt>
                <c:pt idx="25">
                  <c:v>6463.7900657338096</c:v>
                </c:pt>
                <c:pt idx="26">
                  <c:v>7410.1024822097497</c:v>
                </c:pt>
                <c:pt idx="27">
                  <c:v>7861.4272535332702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'9.1'!$D$6</c:f>
              <c:numCache>
                <c:formatCode>d/\ m/</c:formatCode>
                <c:ptCount val="1"/>
                <c:pt idx="0">
                  <c:v>44964</c:v>
                </c:pt>
              </c:numCache>
            </c:numRef>
          </c:xVal>
          <c:yVal>
            <c:numRef>
              <c:f>'9.1'!$D$5</c:f>
              <c:numCache>
                <c:formatCode>#\ ##0.0</c:formatCode>
                <c:ptCount val="1"/>
                <c:pt idx="0">
                  <c:v>11159.929995284499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'9.1'!$D$9</c:f>
              <c:numCache>
                <c:formatCode>d/\ m/</c:formatCode>
                <c:ptCount val="1"/>
                <c:pt idx="0">
                  <c:v>44976</c:v>
                </c:pt>
              </c:numCache>
            </c:numRef>
          </c:xVal>
          <c:yVal>
            <c:numRef>
              <c:f>'9.1'!$D$8</c:f>
              <c:numCache>
                <c:formatCode>#\ ##0.0</c:formatCode>
                <c:ptCount val="1"/>
                <c:pt idx="0">
                  <c:v>6096.0358794980002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4985"/>
          <c:min val="44958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44986</c:v>
                </c:pt>
                <c:pt idx="1">
                  <c:v>44987</c:v>
                </c:pt>
                <c:pt idx="2">
                  <c:v>44988</c:v>
                </c:pt>
                <c:pt idx="3">
                  <c:v>44989</c:v>
                </c:pt>
                <c:pt idx="4">
                  <c:v>44990</c:v>
                </c:pt>
                <c:pt idx="5">
                  <c:v>44991</c:v>
                </c:pt>
                <c:pt idx="6">
                  <c:v>44992</c:v>
                </c:pt>
                <c:pt idx="7">
                  <c:v>44993</c:v>
                </c:pt>
                <c:pt idx="8">
                  <c:v>44994</c:v>
                </c:pt>
                <c:pt idx="9">
                  <c:v>44995</c:v>
                </c:pt>
                <c:pt idx="10">
                  <c:v>44996</c:v>
                </c:pt>
                <c:pt idx="11">
                  <c:v>44997</c:v>
                </c:pt>
                <c:pt idx="12">
                  <c:v>44998</c:v>
                </c:pt>
                <c:pt idx="13">
                  <c:v>44999</c:v>
                </c:pt>
                <c:pt idx="14">
                  <c:v>45000</c:v>
                </c:pt>
                <c:pt idx="15">
                  <c:v>45001</c:v>
                </c:pt>
                <c:pt idx="16">
                  <c:v>45002</c:v>
                </c:pt>
                <c:pt idx="17">
                  <c:v>45003</c:v>
                </c:pt>
                <c:pt idx="18">
                  <c:v>45004</c:v>
                </c:pt>
                <c:pt idx="19">
                  <c:v>45005</c:v>
                </c:pt>
                <c:pt idx="20">
                  <c:v>45006</c:v>
                </c:pt>
                <c:pt idx="21">
                  <c:v>45007</c:v>
                </c:pt>
                <c:pt idx="22">
                  <c:v>45008</c:v>
                </c:pt>
                <c:pt idx="23">
                  <c:v>45009</c:v>
                </c:pt>
                <c:pt idx="24">
                  <c:v>45010</c:v>
                </c:pt>
                <c:pt idx="25">
                  <c:v>45011</c:v>
                </c:pt>
                <c:pt idx="26">
                  <c:v>45012</c:v>
                </c:pt>
                <c:pt idx="27">
                  <c:v>45013</c:v>
                </c:pt>
                <c:pt idx="28">
                  <c:v>45014</c:v>
                </c:pt>
                <c:pt idx="29">
                  <c:v>45015</c:v>
                </c:pt>
                <c:pt idx="30">
                  <c:v>45016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10258.7250792711</c:v>
                </c:pt>
                <c:pt idx="1">
                  <c:v>10062.2347575079</c:v>
                </c:pt>
                <c:pt idx="2">
                  <c:v>10071.5035634217</c:v>
                </c:pt>
                <c:pt idx="3">
                  <c:v>8884.5349612906703</c:v>
                </c:pt>
                <c:pt idx="4">
                  <c:v>8752.2795061612305</c:v>
                </c:pt>
                <c:pt idx="5">
                  <c:v>10094.9082069915</c:v>
                </c:pt>
                <c:pt idx="6">
                  <c:v>10044.2890655627</c:v>
                </c:pt>
                <c:pt idx="7">
                  <c:v>9910.5338458007009</c:v>
                </c:pt>
                <c:pt idx="8">
                  <c:v>9788.8240680806794</c:v>
                </c:pt>
                <c:pt idx="9">
                  <c:v>9298.7935197979205</c:v>
                </c:pt>
                <c:pt idx="10">
                  <c:v>8839.4792312646205</c:v>
                </c:pt>
                <c:pt idx="11">
                  <c:v>8177.5243200641098</c:v>
                </c:pt>
                <c:pt idx="12">
                  <c:v>9545.0367399162005</c:v>
                </c:pt>
                <c:pt idx="13">
                  <c:v>9416.7936985514807</c:v>
                </c:pt>
                <c:pt idx="14">
                  <c:v>9416.0596724606403</c:v>
                </c:pt>
                <c:pt idx="15">
                  <c:v>9699.5669363843408</c:v>
                </c:pt>
                <c:pt idx="16">
                  <c:v>9380.0823979296201</c:v>
                </c:pt>
                <c:pt idx="17">
                  <c:v>7862.4980092015803</c:v>
                </c:pt>
                <c:pt idx="18">
                  <c:v>7877.8571004653804</c:v>
                </c:pt>
                <c:pt idx="19">
                  <c:v>9199.6364021772006</c:v>
                </c:pt>
                <c:pt idx="20">
                  <c:v>9093.4534301921794</c:v>
                </c:pt>
                <c:pt idx="21">
                  <c:v>8716.4608459362807</c:v>
                </c:pt>
                <c:pt idx="22">
                  <c:v>8675.2108196298395</c:v>
                </c:pt>
                <c:pt idx="23">
                  <c:v>8514.36169922515</c:v>
                </c:pt>
                <c:pt idx="24">
                  <c:v>7671.3360849485398</c:v>
                </c:pt>
                <c:pt idx="25">
                  <c:v>7605.94742865841</c:v>
                </c:pt>
                <c:pt idx="26">
                  <c:v>9368.5963153545999</c:v>
                </c:pt>
                <c:pt idx="27">
                  <c:v>9633.8042470382097</c:v>
                </c:pt>
                <c:pt idx="28">
                  <c:v>9735.5455029709792</c:v>
                </c:pt>
                <c:pt idx="29">
                  <c:v>9383.1507260255203</c:v>
                </c:pt>
                <c:pt idx="30">
                  <c:v>9007.9374086738007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44986</c:v>
                </c:pt>
                <c:pt idx="1">
                  <c:v>44987</c:v>
                </c:pt>
                <c:pt idx="2">
                  <c:v>44988</c:v>
                </c:pt>
                <c:pt idx="3">
                  <c:v>44989</c:v>
                </c:pt>
                <c:pt idx="4">
                  <c:v>44990</c:v>
                </c:pt>
                <c:pt idx="5">
                  <c:v>44991</c:v>
                </c:pt>
                <c:pt idx="6">
                  <c:v>44992</c:v>
                </c:pt>
                <c:pt idx="7">
                  <c:v>44993</c:v>
                </c:pt>
                <c:pt idx="8">
                  <c:v>44994</c:v>
                </c:pt>
                <c:pt idx="9">
                  <c:v>44995</c:v>
                </c:pt>
                <c:pt idx="10">
                  <c:v>44996</c:v>
                </c:pt>
                <c:pt idx="11">
                  <c:v>44997</c:v>
                </c:pt>
                <c:pt idx="12">
                  <c:v>44998</c:v>
                </c:pt>
                <c:pt idx="13">
                  <c:v>44999</c:v>
                </c:pt>
                <c:pt idx="14">
                  <c:v>45000</c:v>
                </c:pt>
                <c:pt idx="15">
                  <c:v>45001</c:v>
                </c:pt>
                <c:pt idx="16">
                  <c:v>45002</c:v>
                </c:pt>
                <c:pt idx="17">
                  <c:v>45003</c:v>
                </c:pt>
                <c:pt idx="18">
                  <c:v>45004</c:v>
                </c:pt>
                <c:pt idx="19">
                  <c:v>45005</c:v>
                </c:pt>
                <c:pt idx="20">
                  <c:v>45006</c:v>
                </c:pt>
                <c:pt idx="21">
                  <c:v>45007</c:v>
                </c:pt>
                <c:pt idx="22">
                  <c:v>45008</c:v>
                </c:pt>
                <c:pt idx="23">
                  <c:v>45009</c:v>
                </c:pt>
                <c:pt idx="24">
                  <c:v>45010</c:v>
                </c:pt>
                <c:pt idx="25">
                  <c:v>45011</c:v>
                </c:pt>
                <c:pt idx="26">
                  <c:v>45012</c:v>
                </c:pt>
                <c:pt idx="27">
                  <c:v>45013</c:v>
                </c:pt>
                <c:pt idx="28">
                  <c:v>45014</c:v>
                </c:pt>
                <c:pt idx="29">
                  <c:v>45015</c:v>
                </c:pt>
                <c:pt idx="30">
                  <c:v>45016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7949.2068448476402</c:v>
                </c:pt>
                <c:pt idx="1">
                  <c:v>7777.5833252801503</c:v>
                </c:pt>
                <c:pt idx="2">
                  <c:v>7585.5753792982196</c:v>
                </c:pt>
                <c:pt idx="3">
                  <c:v>6963.67637834588</c:v>
                </c:pt>
                <c:pt idx="4">
                  <c:v>6635.2368484369799</c:v>
                </c:pt>
                <c:pt idx="5">
                  <c:v>7419.7340260709598</c:v>
                </c:pt>
                <c:pt idx="6">
                  <c:v>7543.9921731124796</c:v>
                </c:pt>
                <c:pt idx="7">
                  <c:v>7337.3037086638396</c:v>
                </c:pt>
                <c:pt idx="8">
                  <c:v>7295.5455418670499</c:v>
                </c:pt>
                <c:pt idx="9">
                  <c:v>6899.3548455649097</c:v>
                </c:pt>
                <c:pt idx="10">
                  <c:v>6588.4263408919496</c:v>
                </c:pt>
                <c:pt idx="11">
                  <c:v>6744.3883779207099</c:v>
                </c:pt>
                <c:pt idx="12">
                  <c:v>6861.2655059160998</c:v>
                </c:pt>
                <c:pt idx="13">
                  <c:v>6910.3081537667304</c:v>
                </c:pt>
                <c:pt idx="14">
                  <c:v>7192.31994406174</c:v>
                </c:pt>
                <c:pt idx="15">
                  <c:v>7326.3646021387704</c:v>
                </c:pt>
                <c:pt idx="16">
                  <c:v>6898.72549670013</c:v>
                </c:pt>
                <c:pt idx="17">
                  <c:v>6258.97147718223</c:v>
                </c:pt>
                <c:pt idx="18">
                  <c:v>6000.4607845130104</c:v>
                </c:pt>
                <c:pt idx="19">
                  <c:v>6611.8313578258003</c:v>
                </c:pt>
                <c:pt idx="20">
                  <c:v>6764.0251906929598</c:v>
                </c:pt>
                <c:pt idx="21">
                  <c:v>6505.6772053468403</c:v>
                </c:pt>
                <c:pt idx="22">
                  <c:v>6533.2774456347797</c:v>
                </c:pt>
                <c:pt idx="23">
                  <c:v>6181.32785704448</c:v>
                </c:pt>
                <c:pt idx="24">
                  <c:v>5786.8452569762803</c:v>
                </c:pt>
                <c:pt idx="25">
                  <c:v>5527.9267727254501</c:v>
                </c:pt>
                <c:pt idx="26">
                  <c:v>6238.08506401878</c:v>
                </c:pt>
                <c:pt idx="27">
                  <c:v>7073.6255208950197</c:v>
                </c:pt>
                <c:pt idx="28">
                  <c:v>7278.36873717455</c:v>
                </c:pt>
                <c:pt idx="29">
                  <c:v>6933.2682071494801</c:v>
                </c:pt>
                <c:pt idx="30">
                  <c:v>6655.6550619853597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'9.1'!$E$6</c:f>
              <c:numCache>
                <c:formatCode>d/\ m/</c:formatCode>
                <c:ptCount val="1"/>
                <c:pt idx="0">
                  <c:v>44986</c:v>
                </c:pt>
              </c:numCache>
            </c:numRef>
          </c:xVal>
          <c:yVal>
            <c:numRef>
              <c:f>'9.1'!$E$5</c:f>
              <c:numCache>
                <c:formatCode>#\ ##0.0</c:formatCode>
                <c:ptCount val="1"/>
                <c:pt idx="0">
                  <c:v>10258.7250792711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'9.1'!$E$9</c:f>
              <c:numCache>
                <c:formatCode>d/\ m/</c:formatCode>
                <c:ptCount val="1"/>
                <c:pt idx="0">
                  <c:v>45011</c:v>
                </c:pt>
              </c:numCache>
            </c:numRef>
          </c:xVal>
          <c:yVal>
            <c:numRef>
              <c:f>'9.1'!$E$8</c:f>
              <c:numCache>
                <c:formatCode>#\ ##0.0</c:formatCode>
                <c:ptCount val="1"/>
                <c:pt idx="0">
                  <c:v>5527.9267727254501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5016"/>
          <c:min val="44986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44958</c:v>
                </c:pt>
                <c:pt idx="1">
                  <c:v>44959</c:v>
                </c:pt>
                <c:pt idx="2">
                  <c:v>44960</c:v>
                </c:pt>
                <c:pt idx="3">
                  <c:v>44961</c:v>
                </c:pt>
                <c:pt idx="4">
                  <c:v>44962</c:v>
                </c:pt>
                <c:pt idx="5">
                  <c:v>44963</c:v>
                </c:pt>
                <c:pt idx="6">
                  <c:v>44964</c:v>
                </c:pt>
                <c:pt idx="7">
                  <c:v>44965</c:v>
                </c:pt>
                <c:pt idx="8">
                  <c:v>44966</c:v>
                </c:pt>
                <c:pt idx="9">
                  <c:v>44967</c:v>
                </c:pt>
                <c:pt idx="10">
                  <c:v>44968</c:v>
                </c:pt>
                <c:pt idx="11">
                  <c:v>44969</c:v>
                </c:pt>
                <c:pt idx="12">
                  <c:v>44970</c:v>
                </c:pt>
                <c:pt idx="13">
                  <c:v>44971</c:v>
                </c:pt>
                <c:pt idx="14">
                  <c:v>44972</c:v>
                </c:pt>
                <c:pt idx="15">
                  <c:v>44973</c:v>
                </c:pt>
                <c:pt idx="16">
                  <c:v>44974</c:v>
                </c:pt>
                <c:pt idx="17">
                  <c:v>44975</c:v>
                </c:pt>
                <c:pt idx="18">
                  <c:v>44976</c:v>
                </c:pt>
                <c:pt idx="19">
                  <c:v>44977</c:v>
                </c:pt>
                <c:pt idx="20">
                  <c:v>44978</c:v>
                </c:pt>
                <c:pt idx="21">
                  <c:v>44979</c:v>
                </c:pt>
                <c:pt idx="22">
                  <c:v>44980</c:v>
                </c:pt>
                <c:pt idx="23">
                  <c:v>44981</c:v>
                </c:pt>
                <c:pt idx="24">
                  <c:v>44982</c:v>
                </c:pt>
                <c:pt idx="25">
                  <c:v>44983</c:v>
                </c:pt>
                <c:pt idx="26">
                  <c:v>44984</c:v>
                </c:pt>
                <c:pt idx="27">
                  <c:v>44985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224879.28790768338</c:v>
                </c:pt>
                <c:pt idx="1">
                  <c:v>224111.5922263558</c:v>
                </c:pt>
                <c:pt idx="2">
                  <c:v>221236.84494782181</c:v>
                </c:pt>
                <c:pt idx="3">
                  <c:v>195253.96873939555</c:v>
                </c:pt>
                <c:pt idx="4">
                  <c:v>197020.38126696713</c:v>
                </c:pt>
                <c:pt idx="5">
                  <c:v>235231.95330706419</c:v>
                </c:pt>
                <c:pt idx="6">
                  <c:v>240020.22831479137</c:v>
                </c:pt>
                <c:pt idx="7">
                  <c:v>239405.01404281109</c:v>
                </c:pt>
                <c:pt idx="8">
                  <c:v>235113.6779084903</c:v>
                </c:pt>
                <c:pt idx="9">
                  <c:v>231799.89047613801</c:v>
                </c:pt>
                <c:pt idx="10">
                  <c:v>200310.92109198583</c:v>
                </c:pt>
                <c:pt idx="11">
                  <c:v>187356.70396073587</c:v>
                </c:pt>
                <c:pt idx="12">
                  <c:v>216646.09523184568</c:v>
                </c:pt>
                <c:pt idx="13">
                  <c:v>220865.42812868836</c:v>
                </c:pt>
                <c:pt idx="14">
                  <c:v>223152.32049258274</c:v>
                </c:pt>
                <c:pt idx="15">
                  <c:v>221677.18605892191</c:v>
                </c:pt>
                <c:pt idx="16">
                  <c:v>213914.34936987617</c:v>
                </c:pt>
                <c:pt idx="17">
                  <c:v>179231.66437019873</c:v>
                </c:pt>
                <c:pt idx="18">
                  <c:v>176573.96636691576</c:v>
                </c:pt>
                <c:pt idx="19">
                  <c:v>207133.13382421882</c:v>
                </c:pt>
                <c:pt idx="20">
                  <c:v>204591.52122924791</c:v>
                </c:pt>
                <c:pt idx="21">
                  <c:v>203729.17448620254</c:v>
                </c:pt>
                <c:pt idx="22">
                  <c:v>203347.22693892953</c:v>
                </c:pt>
                <c:pt idx="23">
                  <c:v>197707.63517419921</c:v>
                </c:pt>
                <c:pt idx="24">
                  <c:v>180099.48916300901</c:v>
                </c:pt>
                <c:pt idx="25">
                  <c:v>182792.2755154155</c:v>
                </c:pt>
                <c:pt idx="26">
                  <c:v>219081.48806106325</c:v>
                </c:pt>
                <c:pt idx="27">
                  <c:v>221352.33138507232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4985"/>
          <c:min val="44958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44986</c:v>
                </c:pt>
                <c:pt idx="1">
                  <c:v>44987</c:v>
                </c:pt>
                <c:pt idx="2">
                  <c:v>44988</c:v>
                </c:pt>
                <c:pt idx="3">
                  <c:v>44989</c:v>
                </c:pt>
                <c:pt idx="4">
                  <c:v>44990</c:v>
                </c:pt>
                <c:pt idx="5">
                  <c:v>44991</c:v>
                </c:pt>
                <c:pt idx="6">
                  <c:v>44992</c:v>
                </c:pt>
                <c:pt idx="7">
                  <c:v>44993</c:v>
                </c:pt>
                <c:pt idx="8">
                  <c:v>44994</c:v>
                </c:pt>
                <c:pt idx="9">
                  <c:v>44995</c:v>
                </c:pt>
                <c:pt idx="10">
                  <c:v>44996</c:v>
                </c:pt>
                <c:pt idx="11">
                  <c:v>44997</c:v>
                </c:pt>
                <c:pt idx="12">
                  <c:v>44998</c:v>
                </c:pt>
                <c:pt idx="13">
                  <c:v>44999</c:v>
                </c:pt>
                <c:pt idx="14">
                  <c:v>45000</c:v>
                </c:pt>
                <c:pt idx="15">
                  <c:v>45001</c:v>
                </c:pt>
                <c:pt idx="16">
                  <c:v>45002</c:v>
                </c:pt>
                <c:pt idx="17">
                  <c:v>45003</c:v>
                </c:pt>
                <c:pt idx="18">
                  <c:v>45004</c:v>
                </c:pt>
                <c:pt idx="19">
                  <c:v>45005</c:v>
                </c:pt>
                <c:pt idx="20">
                  <c:v>45006</c:v>
                </c:pt>
                <c:pt idx="21">
                  <c:v>45007</c:v>
                </c:pt>
                <c:pt idx="22">
                  <c:v>45008</c:v>
                </c:pt>
                <c:pt idx="23">
                  <c:v>45009</c:v>
                </c:pt>
                <c:pt idx="24">
                  <c:v>45010</c:v>
                </c:pt>
                <c:pt idx="25">
                  <c:v>45011</c:v>
                </c:pt>
                <c:pt idx="26">
                  <c:v>45012</c:v>
                </c:pt>
                <c:pt idx="27">
                  <c:v>45013</c:v>
                </c:pt>
                <c:pt idx="28">
                  <c:v>45014</c:v>
                </c:pt>
                <c:pt idx="29">
                  <c:v>45015</c:v>
                </c:pt>
                <c:pt idx="30">
                  <c:v>45016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220613.50777558744</c:v>
                </c:pt>
                <c:pt idx="1">
                  <c:v>216452.0841797255</c:v>
                </c:pt>
                <c:pt idx="2">
                  <c:v>215574.38217076458</c:v>
                </c:pt>
                <c:pt idx="3">
                  <c:v>191415.77285964231</c:v>
                </c:pt>
                <c:pt idx="4">
                  <c:v>188379.88208661889</c:v>
                </c:pt>
                <c:pt idx="5">
                  <c:v>216769.43121587441</c:v>
                </c:pt>
                <c:pt idx="6">
                  <c:v>216775.68243749341</c:v>
                </c:pt>
                <c:pt idx="7">
                  <c:v>214252.48435397909</c:v>
                </c:pt>
                <c:pt idx="8">
                  <c:v>209842.10343708831</c:v>
                </c:pt>
                <c:pt idx="9">
                  <c:v>199423.00209495283</c:v>
                </c:pt>
                <c:pt idx="10">
                  <c:v>186281.11827753662</c:v>
                </c:pt>
                <c:pt idx="11">
                  <c:v>179629.68596776319</c:v>
                </c:pt>
                <c:pt idx="12">
                  <c:v>203661.84459475338</c:v>
                </c:pt>
                <c:pt idx="13">
                  <c:v>202776.06729387297</c:v>
                </c:pt>
                <c:pt idx="14">
                  <c:v>206113.94811062026</c:v>
                </c:pt>
                <c:pt idx="15">
                  <c:v>207892.52694161749</c:v>
                </c:pt>
                <c:pt idx="16">
                  <c:v>199664.77580414209</c:v>
                </c:pt>
                <c:pt idx="17">
                  <c:v>170319.09080669077</c:v>
                </c:pt>
                <c:pt idx="18">
                  <c:v>167564.60937154992</c:v>
                </c:pt>
                <c:pt idx="19">
                  <c:v>195704.40018979111</c:v>
                </c:pt>
                <c:pt idx="20">
                  <c:v>196591.63252699957</c:v>
                </c:pt>
                <c:pt idx="21">
                  <c:v>188816.36530610855</c:v>
                </c:pt>
                <c:pt idx="22">
                  <c:v>189123.05750571741</c:v>
                </c:pt>
                <c:pt idx="23">
                  <c:v>184047.12439481693</c:v>
                </c:pt>
                <c:pt idx="24">
                  <c:v>161783.33460100781</c:v>
                </c:pt>
                <c:pt idx="25">
                  <c:v>152844.12531529795</c:v>
                </c:pt>
                <c:pt idx="26">
                  <c:v>197480.86622305581</c:v>
                </c:pt>
                <c:pt idx="27">
                  <c:v>204861.4587005513</c:v>
                </c:pt>
                <c:pt idx="28">
                  <c:v>205946.01479074309</c:v>
                </c:pt>
                <c:pt idx="29">
                  <c:v>203194.48737190192</c:v>
                </c:pt>
                <c:pt idx="30">
                  <c:v>193990.60536960288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5016"/>
          <c:min val="44986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5357.9515074027204</c:v>
                </c:pt>
                <c:pt idx="1">
                  <c:v>6096.0358794980002</c:v>
                </c:pt>
                <c:pt idx="2">
                  <c:v>5527.9267727254501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10908.333873092201</c:v>
                </c:pt>
                <c:pt idx="1">
                  <c:v>11159.929995284499</c:v>
                </c:pt>
                <c:pt idx="2">
                  <c:v>10258.7250792711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82.307480000000865</c:v>
                </c:pt>
                <c:pt idx="1">
                  <c:v>141.52813999999901</c:v>
                </c:pt>
                <c:pt idx="2">
                  <c:v>63.321169999999917</c:v>
                </c:pt>
                <c:pt idx="3">
                  <c:v>471.43696999999986</c:v>
                </c:pt>
                <c:pt idx="4">
                  <c:v>977.84091000000012</c:v>
                </c:pt>
                <c:pt idx="5">
                  <c:v>345.22815999999995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4207.7258735756004</c:v>
                </c:pt>
                <c:pt idx="1">
                  <c:v>4208.3060308291097</c:v>
                </c:pt>
                <c:pt idx="2">
                  <c:v>4208.4927088071299</c:v>
                </c:pt>
                <c:pt idx="3">
                  <c:v>4207.15900162037</c:v>
                </c:pt>
                <c:pt idx="4">
                  <c:v>4206.0853346102103</c:v>
                </c:pt>
                <c:pt idx="5">
                  <c:v>4204.9582984729004</c:v>
                </c:pt>
                <c:pt idx="6">
                  <c:v>4205.0649716032003</c:v>
                </c:pt>
                <c:pt idx="7">
                  <c:v>4204.8783261871904</c:v>
                </c:pt>
                <c:pt idx="8">
                  <c:v>4204.9783241063396</c:v>
                </c:pt>
                <c:pt idx="9">
                  <c:v>4206.80554104974</c:v>
                </c:pt>
                <c:pt idx="10">
                  <c:v>4207.3123686666704</c:v>
                </c:pt>
                <c:pt idx="11">
                  <c:v>4208.5127670025704</c:v>
                </c:pt>
                <c:pt idx="12">
                  <c:v>4209.04623034007</c:v>
                </c:pt>
                <c:pt idx="13">
                  <c:v>4211.1002416523697</c:v>
                </c:pt>
                <c:pt idx="14">
                  <c:v>4208.9062462780603</c:v>
                </c:pt>
                <c:pt idx="15">
                  <c:v>4210.0532103627802</c:v>
                </c:pt>
                <c:pt idx="16">
                  <c:v>4209.9798807262096</c:v>
                </c:pt>
                <c:pt idx="17">
                  <c:v>4210.3133156634003</c:v>
                </c:pt>
                <c:pt idx="18">
                  <c:v>4209.1930198612399</c:v>
                </c:pt>
                <c:pt idx="19">
                  <c:v>4207.5991096878597</c:v>
                </c:pt>
                <c:pt idx="20">
                  <c:v>4208.2860703196802</c:v>
                </c:pt>
                <c:pt idx="21">
                  <c:v>4208.1259303762199</c:v>
                </c:pt>
                <c:pt idx="22">
                  <c:v>4207.3590951446904</c:v>
                </c:pt>
                <c:pt idx="23">
                  <c:v>4206.8855784594698</c:v>
                </c:pt>
                <c:pt idx="24">
                  <c:v>4209.7398010590296</c:v>
                </c:pt>
                <c:pt idx="25">
                  <c:v>4211.6870415550202</c:v>
                </c:pt>
                <c:pt idx="26">
                  <c:v>4212.6073089568599</c:v>
                </c:pt>
                <c:pt idx="27">
                  <c:v>4213.0408394992201</c:v>
                </c:pt>
                <c:pt idx="28">
                  <c:v>4213.4542792841403</c:v>
                </c:pt>
                <c:pt idx="29">
                  <c:v>4213.3008145518097</c:v>
                </c:pt>
                <c:pt idx="30">
                  <c:v>4211.4202936052698</c:v>
                </c:pt>
                <c:pt idx="31">
                  <c:v>4211.9671073650597</c:v>
                </c:pt>
                <c:pt idx="32">
                  <c:v>4213.5876206970097</c:v>
                </c:pt>
                <c:pt idx="33">
                  <c:v>4212.3672618516903</c:v>
                </c:pt>
                <c:pt idx="34">
                  <c:v>4211.4336114655498</c:v>
                </c:pt>
                <c:pt idx="35">
                  <c:v>4209.9531798816297</c:v>
                </c:pt>
                <c:pt idx="36">
                  <c:v>4209.2196230198097</c:v>
                </c:pt>
                <c:pt idx="37">
                  <c:v>4209.3863404883996</c:v>
                </c:pt>
                <c:pt idx="38">
                  <c:v>4208.9262067874797</c:v>
                </c:pt>
                <c:pt idx="39">
                  <c:v>4208.2326360685202</c:v>
                </c:pt>
                <c:pt idx="40">
                  <c:v>4207.9792059790498</c:v>
                </c:pt>
                <c:pt idx="41">
                  <c:v>4208.98618600177</c:v>
                </c:pt>
                <c:pt idx="42">
                  <c:v>4209.1462933832299</c:v>
                </c:pt>
                <c:pt idx="43">
                  <c:v>4209.9998737976402</c:v>
                </c:pt>
                <c:pt idx="44">
                  <c:v>4210.50002620342</c:v>
                </c:pt>
                <c:pt idx="45">
                  <c:v>4211.1868891492304</c:v>
                </c:pt>
                <c:pt idx="46">
                  <c:v>4212.1672334513796</c:v>
                </c:pt>
                <c:pt idx="47">
                  <c:v>4213.6876837401696</c:v>
                </c:pt>
                <c:pt idx="48">
                  <c:v>4211.9470817316196</c:v>
                </c:pt>
                <c:pt idx="49">
                  <c:v>4211.1002416523697</c:v>
                </c:pt>
                <c:pt idx="50">
                  <c:v>4210.60008924659</c:v>
                </c:pt>
                <c:pt idx="51">
                  <c:v>4211.76707896475</c:v>
                </c:pt>
                <c:pt idx="52">
                  <c:v>4209.7131653384604</c:v>
                </c:pt>
                <c:pt idx="53">
                  <c:v>4209.9199340739196</c:v>
                </c:pt>
                <c:pt idx="54">
                  <c:v>4210.5800636131498</c:v>
                </c:pt>
                <c:pt idx="55">
                  <c:v>4210.6400428274401</c:v>
                </c:pt>
                <c:pt idx="56">
                  <c:v>4212.2738740196701</c:v>
                </c:pt>
                <c:pt idx="57">
                  <c:v>4212.8740894686198</c:v>
                </c:pt>
                <c:pt idx="58">
                  <c:v>4210.5200192748498</c:v>
                </c:pt>
                <c:pt idx="59">
                  <c:v>4210.4800005699899</c:v>
                </c:pt>
                <c:pt idx="60">
                  <c:v>4210.4600074985601</c:v>
                </c:pt>
                <c:pt idx="61">
                  <c:v>4210.620017194</c:v>
                </c:pt>
                <c:pt idx="62">
                  <c:v>4210.1999998839601</c:v>
                </c:pt>
                <c:pt idx="63">
                  <c:v>4210.2666217473898</c:v>
                </c:pt>
                <c:pt idx="64">
                  <c:v>4210.0131916579203</c:v>
                </c:pt>
                <c:pt idx="65">
                  <c:v>4207.6257779704301</c:v>
                </c:pt>
                <c:pt idx="66">
                  <c:v>4206.6855826211704</c:v>
                </c:pt>
                <c:pt idx="67">
                  <c:v>4206.3120312930996</c:v>
                </c:pt>
                <c:pt idx="68">
                  <c:v>4206.9255971643297</c:v>
                </c:pt>
                <c:pt idx="69">
                  <c:v>4206.5854870160001</c:v>
                </c:pt>
                <c:pt idx="70">
                  <c:v>4205.4985672695702</c:v>
                </c:pt>
                <c:pt idx="71">
                  <c:v>4206.9055389688901</c:v>
                </c:pt>
                <c:pt idx="72">
                  <c:v>4206.3520825599699</c:v>
                </c:pt>
                <c:pt idx="73">
                  <c:v>4207.3857308652596</c:v>
                </c:pt>
                <c:pt idx="74">
                  <c:v>4207.4323922192598</c:v>
                </c:pt>
                <c:pt idx="75">
                  <c:v>4206.3721081934</c:v>
                </c:pt>
                <c:pt idx="76">
                  <c:v>4205.83861229389</c:v>
                </c:pt>
                <c:pt idx="77">
                  <c:v>4206.5721691557201</c:v>
                </c:pt>
                <c:pt idx="78">
                  <c:v>4207.7124905912997</c:v>
                </c:pt>
                <c:pt idx="79">
                  <c:v>4207.7458340850199</c:v>
                </c:pt>
                <c:pt idx="80">
                  <c:v>4207.7592170693197</c:v>
                </c:pt>
                <c:pt idx="81">
                  <c:v>4208.1325730253602</c:v>
                </c:pt>
                <c:pt idx="82">
                  <c:v>4206.07869196107</c:v>
                </c:pt>
                <c:pt idx="83">
                  <c:v>4204.26472775394</c:v>
                </c:pt>
                <c:pt idx="84">
                  <c:v>4203.5111452586898</c:v>
                </c:pt>
                <c:pt idx="85">
                  <c:v>4203.5312360161297</c:v>
                </c:pt>
                <c:pt idx="86">
                  <c:v>4205.0716793763504</c:v>
                </c:pt>
                <c:pt idx="87">
                  <c:v>4205.23175419581</c:v>
                </c:pt>
                <c:pt idx="88">
                  <c:v>4204.2248067350902</c:v>
                </c:pt>
                <c:pt idx="89">
                  <c:v>4205.6252334712999</c:v>
                </c:pt>
                <c:pt idx="90">
                  <c:v>4204.3447977256701</c:v>
                </c:pt>
                <c:pt idx="91">
                  <c:v>4205.2050533512302</c:v>
                </c:pt>
                <c:pt idx="92">
                  <c:v>4205.41178952469</c:v>
                </c:pt>
                <c:pt idx="93">
                  <c:v>4207.6190701972801</c:v>
                </c:pt>
                <c:pt idx="94">
                  <c:v>4208.6327905551498</c:v>
                </c:pt>
                <c:pt idx="95">
                  <c:v>4209.9198689499099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6051.8012608653598</c:v>
                </c:pt>
                <c:pt idx="1">
                  <c:v>6118.09575331223</c:v>
                </c:pt>
                <c:pt idx="2">
                  <c:v>6126.29912544546</c:v>
                </c:pt>
                <c:pt idx="3">
                  <c:v>6116.7119277539296</c:v>
                </c:pt>
                <c:pt idx="4">
                  <c:v>6106.8586875991596</c:v>
                </c:pt>
                <c:pt idx="5">
                  <c:v>6053.57367802929</c:v>
                </c:pt>
                <c:pt idx="6">
                  <c:v>6044.3998708786203</c:v>
                </c:pt>
                <c:pt idx="7">
                  <c:v>6112.4019242067397</c:v>
                </c:pt>
                <c:pt idx="8">
                  <c:v>6125.9436526251002</c:v>
                </c:pt>
                <c:pt idx="9">
                  <c:v>6091.7101359432099</c:v>
                </c:pt>
                <c:pt idx="10">
                  <c:v>6046.0771397962299</c:v>
                </c:pt>
                <c:pt idx="11">
                  <c:v>6034.7972220370302</c:v>
                </c:pt>
                <c:pt idx="12">
                  <c:v>6091.1345886341196</c:v>
                </c:pt>
                <c:pt idx="13">
                  <c:v>6057.94641774295</c:v>
                </c:pt>
                <c:pt idx="14">
                  <c:v>6063.8484679600997</c:v>
                </c:pt>
                <c:pt idx="15">
                  <c:v>6061.9772726538704</c:v>
                </c:pt>
                <c:pt idx="16">
                  <c:v>6058.0744277907597</c:v>
                </c:pt>
                <c:pt idx="17">
                  <c:v>6024.33441634465</c:v>
                </c:pt>
                <c:pt idx="18">
                  <c:v>6049.9190795023296</c:v>
                </c:pt>
                <c:pt idx="19">
                  <c:v>6046.5495723616596</c:v>
                </c:pt>
                <c:pt idx="20">
                  <c:v>6123.4629881501896</c:v>
                </c:pt>
                <c:pt idx="21">
                  <c:v>6177.2390616098801</c:v>
                </c:pt>
                <c:pt idx="22">
                  <c:v>6190.4008073794002</c:v>
                </c:pt>
                <c:pt idx="23">
                  <c:v>6195.1246190661004</c:v>
                </c:pt>
                <c:pt idx="24">
                  <c:v>6091.6739012295502</c:v>
                </c:pt>
                <c:pt idx="25">
                  <c:v>6205.2483025314305</c:v>
                </c:pt>
                <c:pt idx="26">
                  <c:v>6253.1540311484196</c:v>
                </c:pt>
                <c:pt idx="27">
                  <c:v>6293.6319004488496</c:v>
                </c:pt>
                <c:pt idx="28">
                  <c:v>6221.6058986490298</c:v>
                </c:pt>
                <c:pt idx="29">
                  <c:v>6182.5395449097196</c:v>
                </c:pt>
                <c:pt idx="30">
                  <c:v>6148.5233080178996</c:v>
                </c:pt>
                <c:pt idx="31">
                  <c:v>6147.96488225348</c:v>
                </c:pt>
                <c:pt idx="32">
                  <c:v>6136.5481848748104</c:v>
                </c:pt>
                <c:pt idx="33">
                  <c:v>6160.9759391561702</c:v>
                </c:pt>
                <c:pt idx="34">
                  <c:v>6194.7730973714297</c:v>
                </c:pt>
                <c:pt idx="35">
                  <c:v>6181.5071446771599</c:v>
                </c:pt>
                <c:pt idx="36">
                  <c:v>6228.8616109527402</c:v>
                </c:pt>
                <c:pt idx="37">
                  <c:v>6235.2698549800398</c:v>
                </c:pt>
                <c:pt idx="38">
                  <c:v>6204.7803350592603</c:v>
                </c:pt>
                <c:pt idx="39">
                  <c:v>6200.5003022459796</c:v>
                </c:pt>
                <c:pt idx="40">
                  <c:v>6242.1586265619999</c:v>
                </c:pt>
                <c:pt idx="41">
                  <c:v>6223.9416242692996</c:v>
                </c:pt>
                <c:pt idx="42">
                  <c:v>6207.4123308604603</c:v>
                </c:pt>
                <c:pt idx="43">
                  <c:v>6196.50548931088</c:v>
                </c:pt>
                <c:pt idx="44">
                  <c:v>6151.3432874577002</c:v>
                </c:pt>
                <c:pt idx="45">
                  <c:v>6123.6096295223997</c:v>
                </c:pt>
                <c:pt idx="46">
                  <c:v>6115.0702510905203</c:v>
                </c:pt>
                <c:pt idx="47">
                  <c:v>6122.1216612853004</c:v>
                </c:pt>
                <c:pt idx="48">
                  <c:v>6114.2614267507597</c:v>
                </c:pt>
                <c:pt idx="49">
                  <c:v>6122.5257040409897</c:v>
                </c:pt>
                <c:pt idx="50">
                  <c:v>6129.7287346688099</c:v>
                </c:pt>
                <c:pt idx="51">
                  <c:v>6120.8231543435504</c:v>
                </c:pt>
                <c:pt idx="52">
                  <c:v>6184.1244602796596</c:v>
                </c:pt>
                <c:pt idx="53">
                  <c:v>6231.3615170885396</c:v>
                </c:pt>
                <c:pt idx="54">
                  <c:v>6254.6762745978303</c:v>
                </c:pt>
                <c:pt idx="55">
                  <c:v>6240.9259074691699</c:v>
                </c:pt>
                <c:pt idx="56">
                  <c:v>6214.6762987682596</c:v>
                </c:pt>
                <c:pt idx="57">
                  <c:v>6227.0829619320202</c:v>
                </c:pt>
                <c:pt idx="58">
                  <c:v>6238.6454976085797</c:v>
                </c:pt>
                <c:pt idx="59">
                  <c:v>6238.1470133119701</c:v>
                </c:pt>
                <c:pt idx="60">
                  <c:v>6224.0413018548397</c:v>
                </c:pt>
                <c:pt idx="61">
                  <c:v>6220.1029611064596</c:v>
                </c:pt>
                <c:pt idx="62">
                  <c:v>6223.9255627827497</c:v>
                </c:pt>
                <c:pt idx="63">
                  <c:v>6217.2712246584997</c:v>
                </c:pt>
                <c:pt idx="64">
                  <c:v>6151.8645469422399</c:v>
                </c:pt>
                <c:pt idx="65">
                  <c:v>6151.3522176442202</c:v>
                </c:pt>
                <c:pt idx="66">
                  <c:v>6130.0810594377999</c:v>
                </c:pt>
                <c:pt idx="67">
                  <c:v>6120.9894228523299</c:v>
                </c:pt>
                <c:pt idx="68">
                  <c:v>6113.1716548882396</c:v>
                </c:pt>
                <c:pt idx="69">
                  <c:v>6091.0794334892998</c:v>
                </c:pt>
                <c:pt idx="70">
                  <c:v>6070.5409039304404</c:v>
                </c:pt>
                <c:pt idx="71">
                  <c:v>6093.4771243246896</c:v>
                </c:pt>
                <c:pt idx="72">
                  <c:v>6148.94408684258</c:v>
                </c:pt>
                <c:pt idx="73">
                  <c:v>6139.45017426494</c:v>
                </c:pt>
                <c:pt idx="74">
                  <c:v>6124.4509301879698</c:v>
                </c:pt>
                <c:pt idx="75">
                  <c:v>6119.10791607174</c:v>
                </c:pt>
                <c:pt idx="76">
                  <c:v>6141.91442390059</c:v>
                </c:pt>
                <c:pt idx="77">
                  <c:v>6140.5963219452597</c:v>
                </c:pt>
                <c:pt idx="78">
                  <c:v>6146.3012013534999</c:v>
                </c:pt>
                <c:pt idx="79">
                  <c:v>6134.7263304552698</c:v>
                </c:pt>
                <c:pt idx="80">
                  <c:v>6163.7030832037099</c:v>
                </c:pt>
                <c:pt idx="81">
                  <c:v>6156.5810988370204</c:v>
                </c:pt>
                <c:pt idx="82">
                  <c:v>6165.5684963747699</c:v>
                </c:pt>
                <c:pt idx="83">
                  <c:v>6122.3988182972298</c:v>
                </c:pt>
                <c:pt idx="84">
                  <c:v>6119.2989513927796</c:v>
                </c:pt>
                <c:pt idx="85">
                  <c:v>6111.8417959247399</c:v>
                </c:pt>
                <c:pt idx="86">
                  <c:v>6104.0393827417902</c:v>
                </c:pt>
                <c:pt idx="87">
                  <c:v>6064.4242722529698</c:v>
                </c:pt>
                <c:pt idx="88">
                  <c:v>6150.4113357620399</c:v>
                </c:pt>
                <c:pt idx="89">
                  <c:v>6162.2917282574499</c:v>
                </c:pt>
                <c:pt idx="90">
                  <c:v>6171.1333196202904</c:v>
                </c:pt>
                <c:pt idx="91">
                  <c:v>6147.9525149088304</c:v>
                </c:pt>
                <c:pt idx="92">
                  <c:v>6142.5225439044098</c:v>
                </c:pt>
                <c:pt idx="93">
                  <c:v>6084.6701294038803</c:v>
                </c:pt>
                <c:pt idx="94">
                  <c:v>6071.8384793059704</c:v>
                </c:pt>
                <c:pt idx="95">
                  <c:v>6052.8193021289399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683.477180425901</c:v>
                </c:pt>
                <c:pt idx="1">
                  <c:v>331.506376303661</c:v>
                </c:pt>
                <c:pt idx="2">
                  <c:v>117.232143268391</c:v>
                </c:pt>
                <c:pt idx="3">
                  <c:v>95.489521062080101</c:v>
                </c:pt>
                <c:pt idx="4">
                  <c:v>95.496214588029005</c:v>
                </c:pt>
                <c:pt idx="5">
                  <c:v>95.442678634032106</c:v>
                </c:pt>
                <c:pt idx="6">
                  <c:v>95.429293624400003</c:v>
                </c:pt>
                <c:pt idx="7">
                  <c:v>95.415909635900803</c:v>
                </c:pt>
                <c:pt idx="8">
                  <c:v>95.482830088963297</c:v>
                </c:pt>
                <c:pt idx="9">
                  <c:v>95.422602140716805</c:v>
                </c:pt>
                <c:pt idx="10">
                  <c:v>95.516291591910701</c:v>
                </c:pt>
                <c:pt idx="11">
                  <c:v>95.429294134966398</c:v>
                </c:pt>
                <c:pt idx="12">
                  <c:v>95.442677102332794</c:v>
                </c:pt>
                <c:pt idx="13">
                  <c:v>95.435985618649596</c:v>
                </c:pt>
                <c:pt idx="14">
                  <c:v>95.442678123465697</c:v>
                </c:pt>
                <c:pt idx="15">
                  <c:v>95.456062111964897</c:v>
                </c:pt>
                <c:pt idx="16">
                  <c:v>95.569829077606897</c:v>
                </c:pt>
                <c:pt idx="17">
                  <c:v>95.489523104345807</c:v>
                </c:pt>
                <c:pt idx="18">
                  <c:v>95.389141148335895</c:v>
                </c:pt>
                <c:pt idx="19">
                  <c:v>95.456061601398403</c:v>
                </c:pt>
                <c:pt idx="20">
                  <c:v>162.878931436492</c:v>
                </c:pt>
                <c:pt idx="21">
                  <c:v>303.78771337275202</c:v>
                </c:pt>
                <c:pt idx="22">
                  <c:v>515.96062753739102</c:v>
                </c:pt>
                <c:pt idx="23">
                  <c:v>547.52724485583497</c:v>
                </c:pt>
                <c:pt idx="24">
                  <c:v>732.10196117625503</c:v>
                </c:pt>
                <c:pt idx="25">
                  <c:v>921.70243206233704</c:v>
                </c:pt>
                <c:pt idx="26">
                  <c:v>908.71307874029003</c:v>
                </c:pt>
                <c:pt idx="27">
                  <c:v>911.58397746019295</c:v>
                </c:pt>
                <c:pt idx="28">
                  <c:v>947.06547727773102</c:v>
                </c:pt>
                <c:pt idx="29">
                  <c:v>952.49945625678095</c:v>
                </c:pt>
                <c:pt idx="30">
                  <c:v>953.52335435246198</c:v>
                </c:pt>
                <c:pt idx="31">
                  <c:v>953.396198803223</c:v>
                </c:pt>
                <c:pt idx="32">
                  <c:v>953.436349747588</c:v>
                </c:pt>
                <c:pt idx="33">
                  <c:v>953.63041809139304</c:v>
                </c:pt>
                <c:pt idx="34">
                  <c:v>953.45642521977004</c:v>
                </c:pt>
                <c:pt idx="35">
                  <c:v>953.72412132788099</c:v>
                </c:pt>
                <c:pt idx="36">
                  <c:v>953.53003664594905</c:v>
                </c:pt>
                <c:pt idx="37">
                  <c:v>953.59026714702804</c:v>
                </c:pt>
                <c:pt idx="38">
                  <c:v>953.47651703007796</c:v>
                </c:pt>
                <c:pt idx="39">
                  <c:v>953.34265468016304</c:v>
                </c:pt>
                <c:pt idx="40">
                  <c:v>953.18874136525403</c:v>
                </c:pt>
                <c:pt idx="41">
                  <c:v>953.31589691449301</c:v>
                </c:pt>
                <c:pt idx="42">
                  <c:v>953.46981022940201</c:v>
                </c:pt>
                <c:pt idx="43">
                  <c:v>953.72410907428605</c:v>
                </c:pt>
                <c:pt idx="44">
                  <c:v>952.432535293152</c:v>
                </c:pt>
                <c:pt idx="45">
                  <c:v>952.47938078459902</c:v>
                </c:pt>
                <c:pt idx="46">
                  <c:v>952.56637722041</c:v>
                </c:pt>
                <c:pt idx="47">
                  <c:v>952.45261076533495</c:v>
                </c:pt>
                <c:pt idx="48">
                  <c:v>952.47269032204895</c:v>
                </c:pt>
                <c:pt idx="49">
                  <c:v>952.35892386697299</c:v>
                </c:pt>
                <c:pt idx="50">
                  <c:v>952.21838739263296</c:v>
                </c:pt>
                <c:pt idx="51">
                  <c:v>952.57307585202398</c:v>
                </c:pt>
                <c:pt idx="52">
                  <c:v>951.46218132053195</c:v>
                </c:pt>
                <c:pt idx="53">
                  <c:v>951.25472796709403</c:v>
                </c:pt>
                <c:pt idx="54">
                  <c:v>951.40195081945296</c:v>
                </c:pt>
                <c:pt idx="55">
                  <c:v>951.39526035690301</c:v>
                </c:pt>
                <c:pt idx="56">
                  <c:v>951.50233226489695</c:v>
                </c:pt>
                <c:pt idx="57">
                  <c:v>951.46218132053195</c:v>
                </c:pt>
                <c:pt idx="58">
                  <c:v>951.56256276597503</c:v>
                </c:pt>
                <c:pt idx="59">
                  <c:v>951.48226087724595</c:v>
                </c:pt>
                <c:pt idx="60">
                  <c:v>951.44880447996297</c:v>
                </c:pt>
                <c:pt idx="61">
                  <c:v>951.39526035690301</c:v>
                </c:pt>
                <c:pt idx="62">
                  <c:v>951.395268525966</c:v>
                </c:pt>
                <c:pt idx="63">
                  <c:v>951.455490857982</c:v>
                </c:pt>
                <c:pt idx="64">
                  <c:v>951.27480343927698</c:v>
                </c:pt>
                <c:pt idx="65">
                  <c:v>951.62948781413604</c:v>
                </c:pt>
                <c:pt idx="66">
                  <c:v>951.50233226489604</c:v>
                </c:pt>
                <c:pt idx="67">
                  <c:v>951.743254269212</c:v>
                </c:pt>
                <c:pt idx="68">
                  <c:v>951.53579683124303</c:v>
                </c:pt>
                <c:pt idx="69">
                  <c:v>951.49564588687804</c:v>
                </c:pt>
                <c:pt idx="70">
                  <c:v>951.32165301525504</c:v>
                </c:pt>
                <c:pt idx="71">
                  <c:v>951.58265049175202</c:v>
                </c:pt>
                <c:pt idx="72">
                  <c:v>952.27862197824402</c:v>
                </c:pt>
                <c:pt idx="73">
                  <c:v>952.41247207456502</c:v>
                </c:pt>
                <c:pt idx="74">
                  <c:v>952.57976223004198</c:v>
                </c:pt>
                <c:pt idx="75">
                  <c:v>952.32546338515897</c:v>
                </c:pt>
                <c:pt idx="76">
                  <c:v>952.37900750821905</c:v>
                </c:pt>
                <c:pt idx="77">
                  <c:v>952.45261484986599</c:v>
                </c:pt>
                <c:pt idx="78">
                  <c:v>952.57976631457404</c:v>
                </c:pt>
                <c:pt idx="79">
                  <c:v>952.53292490765898</c:v>
                </c:pt>
                <c:pt idx="80">
                  <c:v>953.47650886101496</c:v>
                </c:pt>
                <c:pt idx="81">
                  <c:v>936.43173860780098</c:v>
                </c:pt>
                <c:pt idx="82">
                  <c:v>928.12684457072203</c:v>
                </c:pt>
                <c:pt idx="83">
                  <c:v>929.97385744853796</c:v>
                </c:pt>
                <c:pt idx="84">
                  <c:v>951.01381004731104</c:v>
                </c:pt>
                <c:pt idx="85">
                  <c:v>953.42965520050598</c:v>
                </c:pt>
                <c:pt idx="86">
                  <c:v>953.51665163631696</c:v>
                </c:pt>
                <c:pt idx="87">
                  <c:v>952.85414063164001</c:v>
                </c:pt>
                <c:pt idx="88">
                  <c:v>958.33496510213695</c:v>
                </c:pt>
                <c:pt idx="89">
                  <c:v>917.55333231733903</c:v>
                </c:pt>
                <c:pt idx="90">
                  <c:v>548.70506035095605</c:v>
                </c:pt>
                <c:pt idx="91">
                  <c:v>219.66137060740499</c:v>
                </c:pt>
                <c:pt idx="92">
                  <c:v>95.335605194338996</c:v>
                </c:pt>
                <c:pt idx="93">
                  <c:v>95.369065165587003</c:v>
                </c:pt>
                <c:pt idx="94">
                  <c:v>95.362373171337396</c:v>
                </c:pt>
                <c:pt idx="95">
                  <c:v>94.512477648041994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428.87034259043702</c:v>
                </c:pt>
                <c:pt idx="1">
                  <c:v>430.987380756005</c:v>
                </c:pt>
                <c:pt idx="2">
                  <c:v>430.86120933621601</c:v>
                </c:pt>
                <c:pt idx="3">
                  <c:v>432.45574653108201</c:v>
                </c:pt>
                <c:pt idx="4">
                  <c:v>433.76927072079798</c:v>
                </c:pt>
                <c:pt idx="5">
                  <c:v>433.63071144647603</c:v>
                </c:pt>
                <c:pt idx="6">
                  <c:v>430.46055524992897</c:v>
                </c:pt>
                <c:pt idx="7">
                  <c:v>431.825419774789</c:v>
                </c:pt>
                <c:pt idx="8">
                  <c:v>429.91824426605598</c:v>
                </c:pt>
                <c:pt idx="9">
                  <c:v>430.81826213531502</c:v>
                </c:pt>
                <c:pt idx="10">
                  <c:v>430.80767902891802</c:v>
                </c:pt>
                <c:pt idx="11">
                  <c:v>430.06232860265601</c:v>
                </c:pt>
                <c:pt idx="12">
                  <c:v>430.694731874713</c:v>
                </c:pt>
                <c:pt idx="13">
                  <c:v>432.76022653904602</c:v>
                </c:pt>
                <c:pt idx="14">
                  <c:v>430.84057346607699</c:v>
                </c:pt>
                <c:pt idx="15">
                  <c:v>431.20565765524901</c:v>
                </c:pt>
                <c:pt idx="16">
                  <c:v>431.354069165743</c:v>
                </c:pt>
                <c:pt idx="17">
                  <c:v>432.83394680649002</c:v>
                </c:pt>
                <c:pt idx="18">
                  <c:v>433.37095964086302</c:v>
                </c:pt>
                <c:pt idx="19">
                  <c:v>438.000518557779</c:v>
                </c:pt>
                <c:pt idx="20">
                  <c:v>437.00888861243197</c:v>
                </c:pt>
                <c:pt idx="21">
                  <c:v>439.19586076828699</c:v>
                </c:pt>
                <c:pt idx="22">
                  <c:v>437.36464299252299</c:v>
                </c:pt>
                <c:pt idx="23">
                  <c:v>442.80419873057099</c:v>
                </c:pt>
                <c:pt idx="24">
                  <c:v>485.71133105725602</c:v>
                </c:pt>
                <c:pt idx="25">
                  <c:v>496.11392833935901</c:v>
                </c:pt>
                <c:pt idx="26">
                  <c:v>502.49607975467399</c:v>
                </c:pt>
                <c:pt idx="27">
                  <c:v>515.06657796524905</c:v>
                </c:pt>
                <c:pt idx="28">
                  <c:v>515.76347723649803</c:v>
                </c:pt>
                <c:pt idx="29">
                  <c:v>516.79212034976604</c:v>
                </c:pt>
                <c:pt idx="30">
                  <c:v>517.27724931373803</c:v>
                </c:pt>
                <c:pt idx="31">
                  <c:v>518.45140420328698</c:v>
                </c:pt>
                <c:pt idx="32">
                  <c:v>520.50144769059204</c:v>
                </c:pt>
                <c:pt idx="33">
                  <c:v>523.50688895744099</c:v>
                </c:pt>
                <c:pt idx="34">
                  <c:v>527.76419482453298</c:v>
                </c:pt>
                <c:pt idx="35">
                  <c:v>527.61582289184901</c:v>
                </c:pt>
                <c:pt idx="36">
                  <c:v>528.49397797885797</c:v>
                </c:pt>
                <c:pt idx="37">
                  <c:v>529.33233625864295</c:v>
                </c:pt>
                <c:pt idx="38">
                  <c:v>529.079460437889</c:v>
                </c:pt>
                <c:pt idx="39">
                  <c:v>531.69689404800999</c:v>
                </c:pt>
                <c:pt idx="40">
                  <c:v>534.27584747271897</c:v>
                </c:pt>
                <c:pt idx="41">
                  <c:v>532.19903883176505</c:v>
                </c:pt>
                <c:pt idx="42">
                  <c:v>530.92860960010705</c:v>
                </c:pt>
                <c:pt idx="43">
                  <c:v>528.14774865837501</c:v>
                </c:pt>
                <c:pt idx="44">
                  <c:v>528.28134487532202</c:v>
                </c:pt>
                <c:pt idx="45">
                  <c:v>530.10081331855395</c:v>
                </c:pt>
                <c:pt idx="46">
                  <c:v>528.71286437637605</c:v>
                </c:pt>
                <c:pt idx="47">
                  <c:v>531.26667269912502</c:v>
                </c:pt>
                <c:pt idx="48">
                  <c:v>517.910404564185</c:v>
                </c:pt>
                <c:pt idx="49">
                  <c:v>519.92695467014005</c:v>
                </c:pt>
                <c:pt idx="50">
                  <c:v>517.84825684838802</c:v>
                </c:pt>
                <c:pt idx="51">
                  <c:v>518.97972311206104</c:v>
                </c:pt>
                <c:pt idx="52">
                  <c:v>510.82068897708501</c:v>
                </c:pt>
                <c:pt idx="53">
                  <c:v>518.02166570368399</c:v>
                </c:pt>
                <c:pt idx="54">
                  <c:v>512.00063541949805</c:v>
                </c:pt>
                <c:pt idx="55">
                  <c:v>520.99577717612999</c:v>
                </c:pt>
                <c:pt idx="56">
                  <c:v>526.12342019349398</c:v>
                </c:pt>
                <c:pt idx="57">
                  <c:v>530.50929325714003</c:v>
                </c:pt>
                <c:pt idx="58">
                  <c:v>531.97575929733603</c:v>
                </c:pt>
                <c:pt idx="59">
                  <c:v>521.96135436840905</c:v>
                </c:pt>
                <c:pt idx="60">
                  <c:v>519.22928231233504</c:v>
                </c:pt>
                <c:pt idx="61">
                  <c:v>518.02948364042095</c:v>
                </c:pt>
                <c:pt idx="62">
                  <c:v>520.22907056358599</c:v>
                </c:pt>
                <c:pt idx="63">
                  <c:v>533.10557384707101</c:v>
                </c:pt>
                <c:pt idx="64">
                  <c:v>543.40222660882102</c:v>
                </c:pt>
                <c:pt idx="65">
                  <c:v>552.520399945647</c:v>
                </c:pt>
                <c:pt idx="66">
                  <c:v>557.32476877233398</c:v>
                </c:pt>
                <c:pt idx="67">
                  <c:v>560.35835513914105</c:v>
                </c:pt>
                <c:pt idx="68">
                  <c:v>561.54531740800905</c:v>
                </c:pt>
                <c:pt idx="69">
                  <c:v>561.05024649816301</c:v>
                </c:pt>
                <c:pt idx="70">
                  <c:v>560.60598821932899</c:v>
                </c:pt>
                <c:pt idx="71">
                  <c:v>559.479492928593</c:v>
                </c:pt>
                <c:pt idx="72">
                  <c:v>564.15124970654097</c:v>
                </c:pt>
                <c:pt idx="73">
                  <c:v>564.06875899639897</c:v>
                </c:pt>
                <c:pt idx="74">
                  <c:v>565.59780546978095</c:v>
                </c:pt>
                <c:pt idx="75">
                  <c:v>556.72174806642704</c:v>
                </c:pt>
                <c:pt idx="76">
                  <c:v>526.65833276541503</c:v>
                </c:pt>
                <c:pt idx="77">
                  <c:v>527.35723995089199</c:v>
                </c:pt>
                <c:pt idx="78">
                  <c:v>525.77113546807902</c:v>
                </c:pt>
                <c:pt idx="79">
                  <c:v>525.63931497554097</c:v>
                </c:pt>
                <c:pt idx="80">
                  <c:v>519.20619261797594</c:v>
                </c:pt>
                <c:pt idx="81">
                  <c:v>517.12797764550601</c:v>
                </c:pt>
                <c:pt idx="82">
                  <c:v>518.66620089377</c:v>
                </c:pt>
                <c:pt idx="83">
                  <c:v>514.689536000413</c:v>
                </c:pt>
                <c:pt idx="84">
                  <c:v>495.21894212901299</c:v>
                </c:pt>
                <c:pt idx="85">
                  <c:v>492.55678823210297</c:v>
                </c:pt>
                <c:pt idx="86">
                  <c:v>488.06877275638402</c:v>
                </c:pt>
                <c:pt idx="87">
                  <c:v>479.35675482143603</c:v>
                </c:pt>
                <c:pt idx="88">
                  <c:v>436.92260107104897</c:v>
                </c:pt>
                <c:pt idx="89">
                  <c:v>430.11867157298502</c:v>
                </c:pt>
                <c:pt idx="90">
                  <c:v>430.12832064306502</c:v>
                </c:pt>
                <c:pt idx="91">
                  <c:v>434.698497013843</c:v>
                </c:pt>
                <c:pt idx="92">
                  <c:v>438.18047885989199</c:v>
                </c:pt>
                <c:pt idx="93">
                  <c:v>436.04061485203101</c:v>
                </c:pt>
                <c:pt idx="94">
                  <c:v>429.63309933754198</c:v>
                </c:pt>
                <c:pt idx="95">
                  <c:v>431.09729361144298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1.01636815865997</c:v>
                </c:pt>
                <c:pt idx="1">
                  <c:v>0.91608991200984302</c:v>
                </c:pt>
                <c:pt idx="2">
                  <c:v>0.78632153050023301</c:v>
                </c:pt>
                <c:pt idx="3">
                  <c:v>0.68444619228794801</c:v>
                </c:pt>
                <c:pt idx="4">
                  <c:v>0.81617630738552305</c:v>
                </c:pt>
                <c:pt idx="5">
                  <c:v>0.78611204236021104</c:v>
                </c:pt>
                <c:pt idx="6">
                  <c:v>0.71222527804984803</c:v>
                </c:pt>
                <c:pt idx="7">
                  <c:v>0.696608077726937</c:v>
                </c:pt>
                <c:pt idx="8">
                  <c:v>0.66167368449742703</c:v>
                </c:pt>
                <c:pt idx="9">
                  <c:v>0.73378141064121505</c:v>
                </c:pt>
                <c:pt idx="10">
                  <c:v>0.72608460482603498</c:v>
                </c:pt>
                <c:pt idx="11">
                  <c:v>0.75083763974634499</c:v>
                </c:pt>
                <c:pt idx="12">
                  <c:v>0.66310307059683204</c:v>
                </c:pt>
                <c:pt idx="13">
                  <c:v>0.59991372616049798</c:v>
                </c:pt>
                <c:pt idx="14">
                  <c:v>0.58385310187714001</c:v>
                </c:pt>
                <c:pt idx="15">
                  <c:v>0.56497960103665401</c:v>
                </c:pt>
                <c:pt idx="16">
                  <c:v>0.553705930406864</c:v>
                </c:pt>
                <c:pt idx="17">
                  <c:v>0.56278774266533904</c:v>
                </c:pt>
                <c:pt idx="18">
                  <c:v>0.62500196539814301</c:v>
                </c:pt>
                <c:pt idx="19">
                  <c:v>0.65442163265202302</c:v>
                </c:pt>
                <c:pt idx="20">
                  <c:v>0.59387756299679895</c:v>
                </c:pt>
                <c:pt idx="21">
                  <c:v>0.55923411792330102</c:v>
                </c:pt>
                <c:pt idx="22">
                  <c:v>0.58321858244851499</c:v>
                </c:pt>
                <c:pt idx="23">
                  <c:v>0.59925629191664098</c:v>
                </c:pt>
                <c:pt idx="24">
                  <c:v>0.57102438065976702</c:v>
                </c:pt>
                <c:pt idx="25">
                  <c:v>0.55856471701983001</c:v>
                </c:pt>
                <c:pt idx="26">
                  <c:v>0.56067506814507695</c:v>
                </c:pt>
                <c:pt idx="27">
                  <c:v>0.56675711854775201</c:v>
                </c:pt>
                <c:pt idx="28">
                  <c:v>0.55476902625379199</c:v>
                </c:pt>
                <c:pt idx="29">
                  <c:v>0.55172963273922504</c:v>
                </c:pt>
                <c:pt idx="30">
                  <c:v>0.56873422033715804</c:v>
                </c:pt>
                <c:pt idx="31">
                  <c:v>0.55877822633875895</c:v>
                </c:pt>
                <c:pt idx="32">
                  <c:v>0.55541982250451805</c:v>
                </c:pt>
                <c:pt idx="33">
                  <c:v>0.55610639866363998</c:v>
                </c:pt>
                <c:pt idx="34">
                  <c:v>0.55793465052550195</c:v>
                </c:pt>
                <c:pt idx="35">
                  <c:v>0.56531386504747605</c:v>
                </c:pt>
                <c:pt idx="36">
                  <c:v>0.568556168226799</c:v>
                </c:pt>
                <c:pt idx="37">
                  <c:v>0.56425107881995396</c:v>
                </c:pt>
                <c:pt idx="38">
                  <c:v>0.55263843591523998</c:v>
                </c:pt>
                <c:pt idx="39">
                  <c:v>0.556722874890205</c:v>
                </c:pt>
                <c:pt idx="40">
                  <c:v>0.57725799682103895</c:v>
                </c:pt>
                <c:pt idx="41">
                  <c:v>0.56709213823983495</c:v>
                </c:pt>
                <c:pt idx="42">
                  <c:v>0.55209334233020002</c:v>
                </c:pt>
                <c:pt idx="43">
                  <c:v>0.55089288367151601</c:v>
                </c:pt>
                <c:pt idx="44">
                  <c:v>0.55113208427911997</c:v>
                </c:pt>
                <c:pt idx="45">
                  <c:v>0.56310206146385</c:v>
                </c:pt>
                <c:pt idx="46">
                  <c:v>0.55621510306322397</c:v>
                </c:pt>
                <c:pt idx="47">
                  <c:v>0.55650396672345503</c:v>
                </c:pt>
                <c:pt idx="48">
                  <c:v>0.558165325229246</c:v>
                </c:pt>
                <c:pt idx="49">
                  <c:v>0.58411792174910904</c:v>
                </c:pt>
                <c:pt idx="50">
                  <c:v>0.57646008930785497</c:v>
                </c:pt>
                <c:pt idx="51">
                  <c:v>0.58018904665887205</c:v>
                </c:pt>
                <c:pt idx="52">
                  <c:v>0.55564766840142399</c:v>
                </c:pt>
                <c:pt idx="53">
                  <c:v>0.55203467032745701</c:v>
                </c:pt>
                <c:pt idx="54">
                  <c:v>0.550765859748922</c:v>
                </c:pt>
                <c:pt idx="55">
                  <c:v>0.55001139997242199</c:v>
                </c:pt>
                <c:pt idx="56">
                  <c:v>0.55079401462347999</c:v>
                </c:pt>
                <c:pt idx="57">
                  <c:v>0.55027907357040695</c:v>
                </c:pt>
                <c:pt idx="58">
                  <c:v>0.54950742304479105</c:v>
                </c:pt>
                <c:pt idx="59">
                  <c:v>0.55037616936638201</c:v>
                </c:pt>
                <c:pt idx="60">
                  <c:v>0.54961482149521101</c:v>
                </c:pt>
                <c:pt idx="61">
                  <c:v>0.549630363439776</c:v>
                </c:pt>
                <c:pt idx="62">
                  <c:v>0.55101048456864798</c:v>
                </c:pt>
                <c:pt idx="63">
                  <c:v>0.57956948167261502</c:v>
                </c:pt>
                <c:pt idx="64">
                  <c:v>0.58415555749387404</c:v>
                </c:pt>
                <c:pt idx="65">
                  <c:v>0.542167465964426</c:v>
                </c:pt>
                <c:pt idx="66">
                  <c:v>0.53547701392940406</c:v>
                </c:pt>
                <c:pt idx="67">
                  <c:v>0.55386733632747998</c:v>
                </c:pt>
                <c:pt idx="68">
                  <c:v>0.56182565383967198</c:v>
                </c:pt>
                <c:pt idx="69">
                  <c:v>0.532705866521343</c:v>
                </c:pt>
                <c:pt idx="70">
                  <c:v>0.53278085289285004</c:v>
                </c:pt>
                <c:pt idx="71">
                  <c:v>0.53317982910871897</c:v>
                </c:pt>
                <c:pt idx="72">
                  <c:v>0.72760928779268597</c:v>
                </c:pt>
                <c:pt idx="73">
                  <c:v>0.89707912456764505</c:v>
                </c:pt>
                <c:pt idx="74">
                  <c:v>0.60111475918629398</c:v>
                </c:pt>
                <c:pt idx="75">
                  <c:v>0.60677798287084095</c:v>
                </c:pt>
                <c:pt idx="76">
                  <c:v>0.770540733680669</c:v>
                </c:pt>
                <c:pt idx="77">
                  <c:v>0.86193397143765405</c:v>
                </c:pt>
                <c:pt idx="78">
                  <c:v>0.74447501993500698</c:v>
                </c:pt>
                <c:pt idx="79">
                  <c:v>0.691200750732754</c:v>
                </c:pt>
                <c:pt idx="80">
                  <c:v>0.65170272467864798</c:v>
                </c:pt>
                <c:pt idx="81">
                  <c:v>0.70007551437692705</c:v>
                </c:pt>
                <c:pt idx="82">
                  <c:v>0.81943975206944797</c:v>
                </c:pt>
                <c:pt idx="83">
                  <c:v>0.90616746019962702</c:v>
                </c:pt>
                <c:pt idx="84">
                  <c:v>1.0017621453286201</c:v>
                </c:pt>
                <c:pt idx="85">
                  <c:v>1.26740720293098</c:v>
                </c:pt>
                <c:pt idx="86">
                  <c:v>1.1236473773709199</c:v>
                </c:pt>
                <c:pt idx="87">
                  <c:v>0.92160441104994095</c:v>
                </c:pt>
                <c:pt idx="88">
                  <c:v>0.83219195331998097</c:v>
                </c:pt>
                <c:pt idx="89">
                  <c:v>0.872838023218934</c:v>
                </c:pt>
                <c:pt idx="90">
                  <c:v>0.97731772373832804</c:v>
                </c:pt>
                <c:pt idx="91">
                  <c:v>0.90373171157375298</c:v>
                </c:pt>
                <c:pt idx="92">
                  <c:v>0.989991749962297</c:v>
                </c:pt>
                <c:pt idx="93">
                  <c:v>1.52152511456689</c:v>
                </c:pt>
                <c:pt idx="94">
                  <c:v>1.7477328384376201</c:v>
                </c:pt>
                <c:pt idx="95">
                  <c:v>1.69989233707707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1.70842791704728</c:v>
                </c:pt>
                <c:pt idx="28">
                  <c:v>3.1536924337074099</c:v>
                </c:pt>
                <c:pt idx="29">
                  <c:v>3.1015626584860598</c:v>
                </c:pt>
                <c:pt idx="30">
                  <c:v>3.0971815789643302</c:v>
                </c:pt>
                <c:pt idx="31">
                  <c:v>3.0848089103459402</c:v>
                </c:pt>
                <c:pt idx="32">
                  <c:v>3.94019050451683</c:v>
                </c:pt>
                <c:pt idx="33">
                  <c:v>6.7255536122477997</c:v>
                </c:pt>
                <c:pt idx="34">
                  <c:v>11.269497632398499</c:v>
                </c:pt>
                <c:pt idx="35">
                  <c:v>17.3591006388796</c:v>
                </c:pt>
                <c:pt idx="36">
                  <c:v>25.437615987078299</c:v>
                </c:pt>
                <c:pt idx="37">
                  <c:v>35.0678976480567</c:v>
                </c:pt>
                <c:pt idx="38">
                  <c:v>42.947173970617698</c:v>
                </c:pt>
                <c:pt idx="39">
                  <c:v>49.708347446301801</c:v>
                </c:pt>
                <c:pt idx="40">
                  <c:v>55.927784581625502</c:v>
                </c:pt>
                <c:pt idx="41">
                  <c:v>63.069655374476497</c:v>
                </c:pt>
                <c:pt idx="42">
                  <c:v>70.206589592389605</c:v>
                </c:pt>
                <c:pt idx="43">
                  <c:v>75.546764394176094</c:v>
                </c:pt>
                <c:pt idx="44">
                  <c:v>81.618086385119497</c:v>
                </c:pt>
                <c:pt idx="45">
                  <c:v>85.753497510735997</c:v>
                </c:pt>
                <c:pt idx="46">
                  <c:v>90.276581306016297</c:v>
                </c:pt>
                <c:pt idx="47">
                  <c:v>94.407745210803597</c:v>
                </c:pt>
                <c:pt idx="48">
                  <c:v>92.360422542791497</c:v>
                </c:pt>
                <c:pt idx="49">
                  <c:v>88.210211918787905</c:v>
                </c:pt>
                <c:pt idx="50">
                  <c:v>85.069457890067596</c:v>
                </c:pt>
                <c:pt idx="51">
                  <c:v>82.570994096136303</c:v>
                </c:pt>
                <c:pt idx="52">
                  <c:v>78.903163541754395</c:v>
                </c:pt>
                <c:pt idx="53">
                  <c:v>73.508176488843503</c:v>
                </c:pt>
                <c:pt idx="54">
                  <c:v>67.759814341147504</c:v>
                </c:pt>
                <c:pt idx="55">
                  <c:v>63.063034693041502</c:v>
                </c:pt>
                <c:pt idx="56">
                  <c:v>57.393135964183898</c:v>
                </c:pt>
                <c:pt idx="57">
                  <c:v>49.829964990140297</c:v>
                </c:pt>
                <c:pt idx="58">
                  <c:v>43.0010458553486</c:v>
                </c:pt>
                <c:pt idx="59">
                  <c:v>35.334822020128101</c:v>
                </c:pt>
                <c:pt idx="60">
                  <c:v>28.501540849628601</c:v>
                </c:pt>
                <c:pt idx="61">
                  <c:v>22.5645077583298</c:v>
                </c:pt>
                <c:pt idx="62">
                  <c:v>16.1847587219732</c:v>
                </c:pt>
                <c:pt idx="63">
                  <c:v>10.6505826842288</c:v>
                </c:pt>
                <c:pt idx="64">
                  <c:v>7.1308649500393804</c:v>
                </c:pt>
                <c:pt idx="65">
                  <c:v>4.6850685014469402</c:v>
                </c:pt>
                <c:pt idx="66">
                  <c:v>3.5977440168766699</c:v>
                </c:pt>
                <c:pt idx="67">
                  <c:v>3.6233762206085101</c:v>
                </c:pt>
                <c:pt idx="68">
                  <c:v>3.7029930757591898</c:v>
                </c:pt>
                <c:pt idx="69">
                  <c:v>2.9892192486901101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291.79183421327298</c:v>
                </c:pt>
                <c:pt idx="1">
                  <c:v>292.83881537188398</c:v>
                </c:pt>
                <c:pt idx="2">
                  <c:v>292.80598076935598</c:v>
                </c:pt>
                <c:pt idx="3">
                  <c:v>293.81786687704198</c:v>
                </c:pt>
                <c:pt idx="4">
                  <c:v>309.24517396049799</c:v>
                </c:pt>
                <c:pt idx="5">
                  <c:v>311.53570758907102</c:v>
                </c:pt>
                <c:pt idx="6">
                  <c:v>311.66214141812702</c:v>
                </c:pt>
                <c:pt idx="7">
                  <c:v>311.75826857579301</c:v>
                </c:pt>
                <c:pt idx="8">
                  <c:v>311.39477488004002</c:v>
                </c:pt>
                <c:pt idx="9">
                  <c:v>311.59338300667798</c:v>
                </c:pt>
                <c:pt idx="10">
                  <c:v>311.681389212971</c:v>
                </c:pt>
                <c:pt idx="11">
                  <c:v>310.89742361296601</c:v>
                </c:pt>
                <c:pt idx="12">
                  <c:v>285.258707520987</c:v>
                </c:pt>
                <c:pt idx="13">
                  <c:v>282.42441656250003</c:v>
                </c:pt>
                <c:pt idx="14">
                  <c:v>282.37098688526402</c:v>
                </c:pt>
                <c:pt idx="15">
                  <c:v>282.798161205376</c:v>
                </c:pt>
                <c:pt idx="16">
                  <c:v>287.46036562436302</c:v>
                </c:pt>
                <c:pt idx="17">
                  <c:v>287.820833695685</c:v>
                </c:pt>
                <c:pt idx="18">
                  <c:v>287.87672991457703</c:v>
                </c:pt>
                <c:pt idx="19">
                  <c:v>288.906187665022</c:v>
                </c:pt>
                <c:pt idx="20">
                  <c:v>302.07541751937799</c:v>
                </c:pt>
                <c:pt idx="21">
                  <c:v>303.127275853024</c:v>
                </c:pt>
                <c:pt idx="22">
                  <c:v>303.018123162932</c:v>
                </c:pt>
                <c:pt idx="23">
                  <c:v>304.293890859405</c:v>
                </c:pt>
                <c:pt idx="24">
                  <c:v>327.62169859249002</c:v>
                </c:pt>
                <c:pt idx="25">
                  <c:v>333.35962431346599</c:v>
                </c:pt>
                <c:pt idx="26">
                  <c:v>333.40634170867497</c:v>
                </c:pt>
                <c:pt idx="27">
                  <c:v>350.08878194922897</c:v>
                </c:pt>
                <c:pt idx="28">
                  <c:v>343.81769954625702</c:v>
                </c:pt>
                <c:pt idx="29">
                  <c:v>339.38244984686202</c:v>
                </c:pt>
                <c:pt idx="30">
                  <c:v>340.271575628199</c:v>
                </c:pt>
                <c:pt idx="31">
                  <c:v>340.33562897440902</c:v>
                </c:pt>
                <c:pt idx="32">
                  <c:v>340.41206107100999</c:v>
                </c:pt>
                <c:pt idx="33">
                  <c:v>340.82815239728097</c:v>
                </c:pt>
                <c:pt idx="34">
                  <c:v>340.57453710298699</c:v>
                </c:pt>
                <c:pt idx="35">
                  <c:v>340.480558577164</c:v>
                </c:pt>
                <c:pt idx="36">
                  <c:v>341.09865418387301</c:v>
                </c:pt>
                <c:pt idx="37">
                  <c:v>340.999935513107</c:v>
                </c:pt>
                <c:pt idx="38">
                  <c:v>340.95628101451501</c:v>
                </c:pt>
                <c:pt idx="39">
                  <c:v>340.436478737166</c:v>
                </c:pt>
                <c:pt idx="40">
                  <c:v>340.81351758345397</c:v>
                </c:pt>
                <c:pt idx="41">
                  <c:v>331.26660037831402</c:v>
                </c:pt>
                <c:pt idx="42">
                  <c:v>330.53600635478602</c:v>
                </c:pt>
                <c:pt idx="43">
                  <c:v>330.20281494545901</c:v>
                </c:pt>
                <c:pt idx="44">
                  <c:v>319.05305127286402</c:v>
                </c:pt>
                <c:pt idx="45">
                  <c:v>316.280053326413</c:v>
                </c:pt>
                <c:pt idx="46">
                  <c:v>315.98563375944099</c:v>
                </c:pt>
                <c:pt idx="47">
                  <c:v>317.963854979747</c:v>
                </c:pt>
                <c:pt idx="48">
                  <c:v>304.44975875222502</c:v>
                </c:pt>
                <c:pt idx="49">
                  <c:v>304.900576792533</c:v>
                </c:pt>
                <c:pt idx="50">
                  <c:v>304.94523106267701</c:v>
                </c:pt>
                <c:pt idx="51">
                  <c:v>304.701407390638</c:v>
                </c:pt>
                <c:pt idx="52">
                  <c:v>300.629573553905</c:v>
                </c:pt>
                <c:pt idx="53">
                  <c:v>307.342743535963</c:v>
                </c:pt>
                <c:pt idx="54">
                  <c:v>294.36828715815</c:v>
                </c:pt>
                <c:pt idx="55">
                  <c:v>293.98816020170801</c:v>
                </c:pt>
                <c:pt idx="56">
                  <c:v>287.03869333650499</c:v>
                </c:pt>
                <c:pt idx="57">
                  <c:v>286.06125111274702</c:v>
                </c:pt>
                <c:pt idx="58">
                  <c:v>286.17859272113799</c:v>
                </c:pt>
                <c:pt idx="59">
                  <c:v>286.50931978128898</c:v>
                </c:pt>
                <c:pt idx="60">
                  <c:v>296.35473676142198</c:v>
                </c:pt>
                <c:pt idx="61">
                  <c:v>297.462793876403</c:v>
                </c:pt>
                <c:pt idx="62">
                  <c:v>297.49611411357603</c:v>
                </c:pt>
                <c:pt idx="63">
                  <c:v>297.29864169234099</c:v>
                </c:pt>
                <c:pt idx="64">
                  <c:v>294.67113352766103</c:v>
                </c:pt>
                <c:pt idx="65">
                  <c:v>293.65726651296501</c:v>
                </c:pt>
                <c:pt idx="66">
                  <c:v>295.736725565249</c:v>
                </c:pt>
                <c:pt idx="67">
                  <c:v>298.99842763184699</c:v>
                </c:pt>
                <c:pt idx="68">
                  <c:v>319.951286814718</c:v>
                </c:pt>
                <c:pt idx="69">
                  <c:v>320.73216978577301</c:v>
                </c:pt>
                <c:pt idx="70">
                  <c:v>320.57846148720301</c:v>
                </c:pt>
                <c:pt idx="71">
                  <c:v>321.44843594288102</c:v>
                </c:pt>
                <c:pt idx="72">
                  <c:v>334.31478325178199</c:v>
                </c:pt>
                <c:pt idx="73">
                  <c:v>335.69313496385701</c:v>
                </c:pt>
                <c:pt idx="74">
                  <c:v>335.62549691044001</c:v>
                </c:pt>
                <c:pt idx="75">
                  <c:v>334.94335234248399</c:v>
                </c:pt>
                <c:pt idx="76">
                  <c:v>318.89402839920598</c:v>
                </c:pt>
                <c:pt idx="77">
                  <c:v>317.58164626214699</c:v>
                </c:pt>
                <c:pt idx="78">
                  <c:v>317.36236084274498</c:v>
                </c:pt>
                <c:pt idx="79">
                  <c:v>317.15220710867402</c:v>
                </c:pt>
                <c:pt idx="80">
                  <c:v>307.73805561908102</c:v>
                </c:pt>
                <c:pt idx="81">
                  <c:v>307.01557377699999</c:v>
                </c:pt>
                <c:pt idx="82">
                  <c:v>307.15482266025998</c:v>
                </c:pt>
                <c:pt idx="83">
                  <c:v>306.65261285424401</c:v>
                </c:pt>
                <c:pt idx="84">
                  <c:v>290.91436914464498</c:v>
                </c:pt>
                <c:pt idx="85">
                  <c:v>289.83586777615</c:v>
                </c:pt>
                <c:pt idx="86">
                  <c:v>289.79093067589599</c:v>
                </c:pt>
                <c:pt idx="87">
                  <c:v>286.51888338547099</c:v>
                </c:pt>
                <c:pt idx="88">
                  <c:v>274.37660417899599</c:v>
                </c:pt>
                <c:pt idx="89">
                  <c:v>277.80502692170199</c:v>
                </c:pt>
                <c:pt idx="90">
                  <c:v>277.82175336285297</c:v>
                </c:pt>
                <c:pt idx="91">
                  <c:v>277.87198420962102</c:v>
                </c:pt>
                <c:pt idx="92">
                  <c:v>294.48936365872902</c:v>
                </c:pt>
                <c:pt idx="93">
                  <c:v>284.35526702811802</c:v>
                </c:pt>
                <c:pt idx="94">
                  <c:v>279.49984140946998</c:v>
                </c:pt>
                <c:pt idx="95">
                  <c:v>279.410615087238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175.39396975625999</c:v>
                </c:pt>
                <c:pt idx="29">
                  <c:v>188.59483398718001</c:v>
                </c:pt>
                <c:pt idx="30">
                  <c:v>178.71685796008799</c:v>
                </c:pt>
                <c:pt idx="31">
                  <c:v>184.572392608851</c:v>
                </c:pt>
                <c:pt idx="32">
                  <c:v>229.66130070555599</c:v>
                </c:pt>
                <c:pt idx="33">
                  <c:v>217.26363176884999</c:v>
                </c:pt>
                <c:pt idx="34">
                  <c:v>173.98838663959501</c:v>
                </c:pt>
                <c:pt idx="35">
                  <c:v>192.397045497698</c:v>
                </c:pt>
                <c:pt idx="36">
                  <c:v>390.06377517505899</c:v>
                </c:pt>
                <c:pt idx="37">
                  <c:v>373.98689104628602</c:v>
                </c:pt>
                <c:pt idx="38">
                  <c:v>375.82159831970898</c:v>
                </c:pt>
                <c:pt idx="39">
                  <c:v>377.189772741242</c:v>
                </c:pt>
                <c:pt idx="40">
                  <c:v>248.114052583481</c:v>
                </c:pt>
                <c:pt idx="41">
                  <c:v>231.119363134368</c:v>
                </c:pt>
                <c:pt idx="42">
                  <c:v>231.30342668411899</c:v>
                </c:pt>
                <c:pt idx="43">
                  <c:v>231.07905457103499</c:v>
                </c:pt>
                <c:pt idx="44">
                  <c:v>193.26811885885201</c:v>
                </c:pt>
                <c:pt idx="45">
                  <c:v>230.54748916023101</c:v>
                </c:pt>
                <c:pt idx="46">
                  <c:v>223.514228489234</c:v>
                </c:pt>
                <c:pt idx="47">
                  <c:v>156.90021745823901</c:v>
                </c:pt>
                <c:pt idx="48">
                  <c:v>183.445331257314</c:v>
                </c:pt>
                <c:pt idx="49">
                  <c:v>173.45724424978201</c:v>
                </c:pt>
                <c:pt idx="50">
                  <c:v>174.92112420559801</c:v>
                </c:pt>
                <c:pt idx="51">
                  <c:v>174.49361899366301</c:v>
                </c:pt>
                <c:pt idx="52">
                  <c:v>173.962477592217</c:v>
                </c:pt>
                <c:pt idx="53">
                  <c:v>173.58679047503799</c:v>
                </c:pt>
                <c:pt idx="54">
                  <c:v>173.36008383956499</c:v>
                </c:pt>
                <c:pt idx="55">
                  <c:v>9.5476292486415595</c:v>
                </c:pt>
                <c:pt idx="56">
                  <c:v>246.37208735002801</c:v>
                </c:pt>
                <c:pt idx="57">
                  <c:v>301.10366147596898</c:v>
                </c:pt>
                <c:pt idx="58">
                  <c:v>301.19270146453101</c:v>
                </c:pt>
                <c:pt idx="59">
                  <c:v>301.05316186252901</c:v>
                </c:pt>
                <c:pt idx="60">
                  <c:v>257.77382588307597</c:v>
                </c:pt>
                <c:pt idx="61">
                  <c:v>257.377924688039</c:v>
                </c:pt>
                <c:pt idx="62">
                  <c:v>262.32015602724999</c:v>
                </c:pt>
                <c:pt idx="63">
                  <c:v>236.49491622414999</c:v>
                </c:pt>
                <c:pt idx="64">
                  <c:v>188.75029024818099</c:v>
                </c:pt>
                <c:pt idx="65">
                  <c:v>190.43440303690801</c:v>
                </c:pt>
                <c:pt idx="66">
                  <c:v>176.36557583516301</c:v>
                </c:pt>
                <c:pt idx="67">
                  <c:v>145.688798219077</c:v>
                </c:pt>
                <c:pt idx="68">
                  <c:v>334.50386009733501</c:v>
                </c:pt>
                <c:pt idx="69">
                  <c:v>409.62181369548102</c:v>
                </c:pt>
                <c:pt idx="70">
                  <c:v>409.05180476950102</c:v>
                </c:pt>
                <c:pt idx="71">
                  <c:v>322.339376540496</c:v>
                </c:pt>
                <c:pt idx="72">
                  <c:v>244.35843169569699</c:v>
                </c:pt>
                <c:pt idx="73">
                  <c:v>246.74209963566</c:v>
                </c:pt>
                <c:pt idx="74">
                  <c:v>241.333503466915</c:v>
                </c:pt>
                <c:pt idx="75">
                  <c:v>212.65822792921799</c:v>
                </c:pt>
                <c:pt idx="76">
                  <c:v>170.989367458191</c:v>
                </c:pt>
                <c:pt idx="77">
                  <c:v>155.57972778149201</c:v>
                </c:pt>
                <c:pt idx="78">
                  <c:v>155.42427053212401</c:v>
                </c:pt>
                <c:pt idx="79">
                  <c:v>155.404836275674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-3569.6428389430398</c:v>
                </c:pt>
                <c:pt idx="1">
                  <c:v>-3261.1900104476899</c:v>
                </c:pt>
                <c:pt idx="2">
                  <c:v>-2769.9392015898002</c:v>
                </c:pt>
                <c:pt idx="3">
                  <c:v>-2550.4046551093802</c:v>
                </c:pt>
                <c:pt idx="4">
                  <c:v>-2297.2249282275302</c:v>
                </c:pt>
                <c:pt idx="5">
                  <c:v>-2270.04470896458</c:v>
                </c:pt>
                <c:pt idx="6">
                  <c:v>-2281.62066752788</c:v>
                </c:pt>
                <c:pt idx="7">
                  <c:v>-2321.3865864896202</c:v>
                </c:pt>
                <c:pt idx="8">
                  <c:v>-2395.2267870041401</c:v>
                </c:pt>
                <c:pt idx="9">
                  <c:v>-2395.8492029082099</c:v>
                </c:pt>
                <c:pt idx="10">
                  <c:v>-2331.4279676311698</c:v>
                </c:pt>
                <c:pt idx="11">
                  <c:v>-2338.31800118202</c:v>
                </c:pt>
                <c:pt idx="12">
                  <c:v>-2385.8018676463898</c:v>
                </c:pt>
                <c:pt idx="13">
                  <c:v>-2365.8047605608699</c:v>
                </c:pt>
                <c:pt idx="14">
                  <c:v>-2390.9328955084302</c:v>
                </c:pt>
                <c:pt idx="15">
                  <c:v>-2395.1226546181001</c:v>
                </c:pt>
                <c:pt idx="16">
                  <c:v>-2332.3713721006002</c:v>
                </c:pt>
                <c:pt idx="17">
                  <c:v>-2220.5728944151301</c:v>
                </c:pt>
                <c:pt idx="18">
                  <c:v>-2166.8131586699101</c:v>
                </c:pt>
                <c:pt idx="19">
                  <c:v>-2095.5520306537701</c:v>
                </c:pt>
                <c:pt idx="20">
                  <c:v>-2112.8219484093302</c:v>
                </c:pt>
                <c:pt idx="21">
                  <c:v>-2199.1045209747699</c:v>
                </c:pt>
                <c:pt idx="22">
                  <c:v>-2274.9493831782902</c:v>
                </c:pt>
                <c:pt idx="23">
                  <c:v>-2416.3480255249101</c:v>
                </c:pt>
                <c:pt idx="24">
                  <c:v>-2417.5319570376701</c:v>
                </c:pt>
                <c:pt idx="25">
                  <c:v>-2456.92213541504</c:v>
                </c:pt>
                <c:pt idx="26">
                  <c:v>-2234.6152825818999</c:v>
                </c:pt>
                <c:pt idx="27">
                  <c:v>-2112.1843317009302</c:v>
                </c:pt>
                <c:pt idx="28">
                  <c:v>-2127.8399628676002</c:v>
                </c:pt>
                <c:pt idx="29">
                  <c:v>-2075.9285284355701</c:v>
                </c:pt>
                <c:pt idx="30">
                  <c:v>-2050.3074068912902</c:v>
                </c:pt>
                <c:pt idx="31">
                  <c:v>-2063.6966944010301</c:v>
                </c:pt>
                <c:pt idx="32">
                  <c:v>-2060.3425184089201</c:v>
                </c:pt>
                <c:pt idx="33">
                  <c:v>-1968.62173067856</c:v>
                </c:pt>
                <c:pt idx="34">
                  <c:v>-1923.66562287442</c:v>
                </c:pt>
                <c:pt idx="35">
                  <c:v>-1866.19637312246</c:v>
                </c:pt>
                <c:pt idx="36">
                  <c:v>-2084.88788574514</c:v>
                </c:pt>
                <c:pt idx="37">
                  <c:v>-2050.0110923297698</c:v>
                </c:pt>
                <c:pt idx="38">
                  <c:v>-2030.3109550826</c:v>
                </c:pt>
                <c:pt idx="39">
                  <c:v>-2011.8171015687101</c:v>
                </c:pt>
                <c:pt idx="40">
                  <c:v>-1871.88009058067</c:v>
                </c:pt>
                <c:pt idx="41">
                  <c:v>-1894.8439108996399</c:v>
                </c:pt>
                <c:pt idx="42">
                  <c:v>-1911.0762099403</c:v>
                </c:pt>
                <c:pt idx="43">
                  <c:v>-1942.2335469388499</c:v>
                </c:pt>
                <c:pt idx="44">
                  <c:v>-1831.7010802556399</c:v>
                </c:pt>
                <c:pt idx="45">
                  <c:v>-1841.4620190964999</c:v>
                </c:pt>
                <c:pt idx="46">
                  <c:v>-1821.8595828146899</c:v>
                </c:pt>
                <c:pt idx="47">
                  <c:v>-1744.9023113502001</c:v>
                </c:pt>
                <c:pt idx="48">
                  <c:v>-1687.4212180764</c:v>
                </c:pt>
                <c:pt idx="49">
                  <c:v>-1602.1655290117401</c:v>
                </c:pt>
                <c:pt idx="50">
                  <c:v>-1698.9944665441999</c:v>
                </c:pt>
                <c:pt idx="51">
                  <c:v>-1619.43523643154</c:v>
                </c:pt>
                <c:pt idx="52">
                  <c:v>-1550.3669073612</c:v>
                </c:pt>
                <c:pt idx="53">
                  <c:v>-1557.21371691122</c:v>
                </c:pt>
                <c:pt idx="54">
                  <c:v>-1668.3008066617299</c:v>
                </c:pt>
                <c:pt idx="55">
                  <c:v>-1664.0522425245499</c:v>
                </c:pt>
                <c:pt idx="56">
                  <c:v>-1959.81337018264</c:v>
                </c:pt>
                <c:pt idx="57">
                  <c:v>-1997.55569723605</c:v>
                </c:pt>
                <c:pt idx="58">
                  <c:v>-2038.1015655040701</c:v>
                </c:pt>
                <c:pt idx="59">
                  <c:v>-2060.1624224503998</c:v>
                </c:pt>
                <c:pt idx="60">
                  <c:v>-1973.0224808354899</c:v>
                </c:pt>
                <c:pt idx="61">
                  <c:v>-2048.64056871913</c:v>
                </c:pt>
                <c:pt idx="62">
                  <c:v>-2060.4494741481899</c:v>
                </c:pt>
                <c:pt idx="63">
                  <c:v>-2012.63196661289</c:v>
                </c:pt>
                <c:pt idx="64">
                  <c:v>-2083.8801185299599</c:v>
                </c:pt>
                <c:pt idx="65">
                  <c:v>-2058.0606746236799</c:v>
                </c:pt>
                <c:pt idx="66">
                  <c:v>-2041.1600822114899</c:v>
                </c:pt>
                <c:pt idx="67">
                  <c:v>-2015.77263561833</c:v>
                </c:pt>
                <c:pt idx="68">
                  <c:v>-2118.8419442254499</c:v>
                </c:pt>
                <c:pt idx="69">
                  <c:v>-2221.88553523972</c:v>
                </c:pt>
                <c:pt idx="70">
                  <c:v>-2212.5069868295</c:v>
                </c:pt>
                <c:pt idx="71">
                  <c:v>-2171.1483083359799</c:v>
                </c:pt>
                <c:pt idx="72">
                  <c:v>-2234.44720812165</c:v>
                </c:pt>
                <c:pt idx="73">
                  <c:v>-2283.8754831666201</c:v>
                </c:pt>
                <c:pt idx="74">
                  <c:v>-2353.2807216021702</c:v>
                </c:pt>
                <c:pt idx="75">
                  <c:v>-2379.03530119279</c:v>
                </c:pt>
                <c:pt idx="76">
                  <c:v>-2287.3860033548599</c:v>
                </c:pt>
                <c:pt idx="77">
                  <c:v>-2194.1431855404398</c:v>
                </c:pt>
                <c:pt idx="78">
                  <c:v>-2161.5690348820699</c:v>
                </c:pt>
                <c:pt idx="79">
                  <c:v>-2242.1968677865898</c:v>
                </c:pt>
                <c:pt idx="80">
                  <c:v>-2211.8426655681001</c:v>
                </c:pt>
                <c:pt idx="81">
                  <c:v>-2301.96736884354</c:v>
                </c:pt>
                <c:pt idx="82">
                  <c:v>-2395.3855905108198</c:v>
                </c:pt>
                <c:pt idx="83">
                  <c:v>-2459.7325772609001</c:v>
                </c:pt>
                <c:pt idx="84">
                  <c:v>-2521.3612654122398</c:v>
                </c:pt>
                <c:pt idx="85">
                  <c:v>-2641.5636926257698</c:v>
                </c:pt>
                <c:pt idx="86">
                  <c:v>-2781.7249943536299</c:v>
                </c:pt>
                <c:pt idx="87">
                  <c:v>-2835.1334531825401</c:v>
                </c:pt>
                <c:pt idx="88">
                  <c:v>-2956.5133076796201</c:v>
                </c:pt>
                <c:pt idx="89">
                  <c:v>-3013.2842103143898</c:v>
                </c:pt>
                <c:pt idx="90">
                  <c:v>-2777.8605276027702</c:v>
                </c:pt>
                <c:pt idx="91">
                  <c:v>-2548.84312234967</c:v>
                </c:pt>
                <c:pt idx="92">
                  <c:v>-2586.6087481345699</c:v>
                </c:pt>
                <c:pt idx="93">
                  <c:v>-2637.3889967932</c:v>
                </c:pt>
                <c:pt idx="94">
                  <c:v>-2751.3545639214599</c:v>
                </c:pt>
                <c:pt idx="95">
                  <c:v>-2818.99244795609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0</c:v>
                </c:pt>
                <c:pt idx="1">
                  <c:v>-84.654847430726306</c:v>
                </c:pt>
                <c:pt idx="2">
                  <c:v>-343.79370652934102</c:v>
                </c:pt>
                <c:pt idx="3">
                  <c:v>-509.40554156230297</c:v>
                </c:pt>
                <c:pt idx="4">
                  <c:v>-743.50497616355506</c:v>
                </c:pt>
                <c:pt idx="5">
                  <c:v>-745.12236932801295</c:v>
                </c:pt>
                <c:pt idx="6">
                  <c:v>-744.40820439406195</c:v>
                </c:pt>
                <c:pt idx="7">
                  <c:v>-792.25895488357196</c:v>
                </c:pt>
                <c:pt idx="8">
                  <c:v>-792.88575238853696</c:v>
                </c:pt>
                <c:pt idx="9">
                  <c:v>-794.37016306051896</c:v>
                </c:pt>
                <c:pt idx="10">
                  <c:v>-792.56464462478596</c:v>
                </c:pt>
                <c:pt idx="11">
                  <c:v>-791.64170557481702</c:v>
                </c:pt>
                <c:pt idx="12">
                  <c:v>-788.833831346034</c:v>
                </c:pt>
                <c:pt idx="13">
                  <c:v>-789.14158556210396</c:v>
                </c:pt>
                <c:pt idx="14">
                  <c:v>-787.19640376387304</c:v>
                </c:pt>
                <c:pt idx="15">
                  <c:v>-786.17619681720498</c:v>
                </c:pt>
                <c:pt idx="16">
                  <c:v>-784.65967209190399</c:v>
                </c:pt>
                <c:pt idx="17">
                  <c:v>-782.99323945724905</c:v>
                </c:pt>
                <c:pt idx="18">
                  <c:v>-780.77366683125001</c:v>
                </c:pt>
                <c:pt idx="19">
                  <c:v>-779.79945998901803</c:v>
                </c:pt>
                <c:pt idx="20">
                  <c:v>-671.11586114801696</c:v>
                </c:pt>
                <c:pt idx="21">
                  <c:v>-668.84926437251499</c:v>
                </c:pt>
                <c:pt idx="22">
                  <c:v>-666.29369436748198</c:v>
                </c:pt>
                <c:pt idx="23">
                  <c:v>-377.47376540760303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8.7561960174097384E-2"/>
          <c:w val="0.19904200363756794"/>
          <c:h val="0.7475470762014297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4222.4170348132602</c:v>
                </c:pt>
                <c:pt idx="1">
                  <c:v>4222.9505112115703</c:v>
                </c:pt>
                <c:pt idx="2">
                  <c:v>4222.8638343211696</c:v>
                </c:pt>
                <c:pt idx="3">
                  <c:v>4221.7768566231198</c:v>
                </c:pt>
                <c:pt idx="4">
                  <c:v>4219.5496317331199</c:v>
                </c:pt>
                <c:pt idx="5">
                  <c:v>4217.86926573655</c:v>
                </c:pt>
                <c:pt idx="6">
                  <c:v>4216.92884426828</c:v>
                </c:pt>
                <c:pt idx="7">
                  <c:v>4215.7819221092004</c:v>
                </c:pt>
                <c:pt idx="8">
                  <c:v>4216.0620102426401</c:v>
                </c:pt>
                <c:pt idx="9">
                  <c:v>4217.9824796914399</c:v>
                </c:pt>
                <c:pt idx="10">
                  <c:v>4217.8425007463502</c:v>
                </c:pt>
                <c:pt idx="11">
                  <c:v>4218.7293596734098</c:v>
                </c:pt>
                <c:pt idx="12">
                  <c:v>4218.6560978389198</c:v>
                </c:pt>
                <c:pt idx="13">
                  <c:v>4220.1630774938803</c:v>
                </c:pt>
                <c:pt idx="14">
                  <c:v>4219.4629548427201</c:v>
                </c:pt>
                <c:pt idx="15">
                  <c:v>4219.2295263576498</c:v>
                </c:pt>
                <c:pt idx="16">
                  <c:v>4218.1625410001998</c:v>
                </c:pt>
                <c:pt idx="17">
                  <c:v>4217.4357510412901</c:v>
                </c:pt>
                <c:pt idx="18">
                  <c:v>4216.1420447267201</c:v>
                </c:pt>
                <c:pt idx="19">
                  <c:v>4214.7283192468503</c:v>
                </c:pt>
                <c:pt idx="20">
                  <c:v>4214.1748830687402</c:v>
                </c:pt>
                <c:pt idx="21">
                  <c:v>4213.1679072939396</c:v>
                </c:pt>
                <c:pt idx="22">
                  <c:v>4213.5680797143104</c:v>
                </c:pt>
                <c:pt idx="23">
                  <c:v>4213.8080529232702</c:v>
                </c:pt>
                <c:pt idx="24">
                  <c:v>4212.8745343478504</c:v>
                </c:pt>
                <c:pt idx="25">
                  <c:v>4214.4081813105604</c:v>
                </c:pt>
                <c:pt idx="26">
                  <c:v>4214.0880759350803</c:v>
                </c:pt>
                <c:pt idx="27">
                  <c:v>4213.6280241753302</c:v>
                </c:pt>
                <c:pt idx="28">
                  <c:v>4215.7486449559401</c:v>
                </c:pt>
                <c:pt idx="29">
                  <c:v>4217.0688557741796</c:v>
                </c:pt>
                <c:pt idx="30">
                  <c:v>4218.4692964413898</c:v>
                </c:pt>
                <c:pt idx="31">
                  <c:v>4217.4757682833197</c:v>
                </c:pt>
                <c:pt idx="32">
                  <c:v>4217.06895345663</c:v>
                </c:pt>
                <c:pt idx="33">
                  <c:v>4215.8085894169499</c:v>
                </c:pt>
                <c:pt idx="34">
                  <c:v>4214.9350804241803</c:v>
                </c:pt>
                <c:pt idx="35">
                  <c:v>4214.6749846313496</c:v>
                </c:pt>
                <c:pt idx="36">
                  <c:v>4213.9814718257003</c:v>
                </c:pt>
                <c:pt idx="37">
                  <c:v>4214.4481985525999</c:v>
                </c:pt>
                <c:pt idx="38">
                  <c:v>4213.7947355498</c:v>
                </c:pt>
                <c:pt idx="39">
                  <c:v>4213.8413626373504</c:v>
                </c:pt>
                <c:pt idx="40">
                  <c:v>4214.1748830687402</c:v>
                </c:pt>
                <c:pt idx="41">
                  <c:v>4214.4015714650504</c:v>
                </c:pt>
                <c:pt idx="42">
                  <c:v>4213.8081180448999</c:v>
                </c:pt>
                <c:pt idx="43">
                  <c:v>4212.6744155768502</c:v>
                </c:pt>
                <c:pt idx="44">
                  <c:v>4211.2807475592199</c:v>
                </c:pt>
                <c:pt idx="45">
                  <c:v>4211.2140304486202</c:v>
                </c:pt>
                <c:pt idx="46">
                  <c:v>4212.3609851685096</c:v>
                </c:pt>
                <c:pt idx="47">
                  <c:v>4212.98120357886</c:v>
                </c:pt>
                <c:pt idx="48">
                  <c:v>4210.407140884</c:v>
                </c:pt>
                <c:pt idx="49">
                  <c:v>4210.1070929707703</c:v>
                </c:pt>
                <c:pt idx="50">
                  <c:v>4211.2074206031102</c:v>
                </c:pt>
                <c:pt idx="51">
                  <c:v>4211.2874225263704</c:v>
                </c:pt>
                <c:pt idx="52">
                  <c:v>4212.1543542344498</c:v>
                </c:pt>
                <c:pt idx="53">
                  <c:v>4209.4535648463398</c:v>
                </c:pt>
                <c:pt idx="54">
                  <c:v>4208.0064319699504</c:v>
                </c:pt>
                <c:pt idx="55">
                  <c:v>4207.7331490469096</c:v>
                </c:pt>
                <c:pt idx="56">
                  <c:v>4209.7268803301904</c:v>
                </c:pt>
                <c:pt idx="57">
                  <c:v>4208.6533502488701</c:v>
                </c:pt>
                <c:pt idx="58">
                  <c:v>4210.0737506958703</c:v>
                </c:pt>
                <c:pt idx="59">
                  <c:v>4210.9406172823201</c:v>
                </c:pt>
                <c:pt idx="60">
                  <c:v>4210.61390206133</c:v>
                </c:pt>
                <c:pt idx="61">
                  <c:v>4207.9865698725998</c:v>
                </c:pt>
                <c:pt idx="62">
                  <c:v>4207.8265334652697</c:v>
                </c:pt>
                <c:pt idx="63">
                  <c:v>4208.1398661911599</c:v>
                </c:pt>
                <c:pt idx="64">
                  <c:v>4209.8336798044702</c:v>
                </c:pt>
                <c:pt idx="65">
                  <c:v>4208.3399524013403</c:v>
                </c:pt>
                <c:pt idx="66">
                  <c:v>4208.2799428187</c:v>
                </c:pt>
                <c:pt idx="67">
                  <c:v>4208.3065450048198</c:v>
                </c:pt>
                <c:pt idx="68">
                  <c:v>4209.7603202875298</c:v>
                </c:pt>
                <c:pt idx="69">
                  <c:v>4209.8403547716098</c:v>
                </c:pt>
                <c:pt idx="70">
                  <c:v>4210.3071140593202</c:v>
                </c:pt>
                <c:pt idx="71">
                  <c:v>4208.6200079739701</c:v>
                </c:pt>
                <c:pt idx="72">
                  <c:v>4210.6805540503001</c:v>
                </c:pt>
                <c:pt idx="73">
                  <c:v>4211.7075547265304</c:v>
                </c:pt>
                <c:pt idx="74">
                  <c:v>4212.7078229733697</c:v>
                </c:pt>
                <c:pt idx="75">
                  <c:v>4212.2143638170901</c:v>
                </c:pt>
                <c:pt idx="76">
                  <c:v>4212.1409066177102</c:v>
                </c:pt>
                <c:pt idx="77">
                  <c:v>4212.3743676636104</c:v>
                </c:pt>
                <c:pt idx="78">
                  <c:v>4213.3678958216797</c:v>
                </c:pt>
                <c:pt idx="79">
                  <c:v>4213.5812994053304</c:v>
                </c:pt>
                <c:pt idx="80">
                  <c:v>4212.5210866974703</c:v>
                </c:pt>
                <c:pt idx="81">
                  <c:v>4213.5946819004303</c:v>
                </c:pt>
                <c:pt idx="82">
                  <c:v>4213.2678689969998</c:v>
                </c:pt>
                <c:pt idx="83">
                  <c:v>4212.9477961823304</c:v>
                </c:pt>
                <c:pt idx="84">
                  <c:v>4213.5614373079798</c:v>
                </c:pt>
                <c:pt idx="85">
                  <c:v>4212.5944787752196</c:v>
                </c:pt>
                <c:pt idx="86">
                  <c:v>4213.6814239124596</c:v>
                </c:pt>
                <c:pt idx="87">
                  <c:v>4212.2543159375</c:v>
                </c:pt>
                <c:pt idx="88">
                  <c:v>4212.5344040709397</c:v>
                </c:pt>
                <c:pt idx="89">
                  <c:v>4213.3079187998501</c:v>
                </c:pt>
                <c:pt idx="90">
                  <c:v>4213.88811996816</c:v>
                </c:pt>
                <c:pt idx="91">
                  <c:v>4214.1615005736403</c:v>
                </c:pt>
                <c:pt idx="92">
                  <c:v>4215.0417170943701</c:v>
                </c:pt>
                <c:pt idx="93">
                  <c:v>4215.5485913065704</c:v>
                </c:pt>
                <c:pt idx="94">
                  <c:v>4216.90888448848</c:v>
                </c:pt>
                <c:pt idx="95">
                  <c:v>4218.4826789364897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6403.3464757686397</c:v>
                </c:pt>
                <c:pt idx="1">
                  <c:v>6378.6929810535703</c:v>
                </c:pt>
                <c:pt idx="2">
                  <c:v>6376.5745368801399</c:v>
                </c:pt>
                <c:pt idx="3">
                  <c:v>6381.8031377244697</c:v>
                </c:pt>
                <c:pt idx="4">
                  <c:v>6357.5984558689297</c:v>
                </c:pt>
                <c:pt idx="5">
                  <c:v>6333.5749864959298</c:v>
                </c:pt>
                <c:pt idx="6">
                  <c:v>6351.0321418478998</c:v>
                </c:pt>
                <c:pt idx="7">
                  <c:v>6347.9823572591604</c:v>
                </c:pt>
                <c:pt idx="8">
                  <c:v>6284.94315711542</c:v>
                </c:pt>
                <c:pt idx="9">
                  <c:v>6240.4200617415399</c:v>
                </c:pt>
                <c:pt idx="10">
                  <c:v>6232.8602388167601</c:v>
                </c:pt>
                <c:pt idx="11">
                  <c:v>6258.1685877748796</c:v>
                </c:pt>
                <c:pt idx="12">
                  <c:v>6303.1812680148896</c:v>
                </c:pt>
                <c:pt idx="13">
                  <c:v>6313.80912829927</c:v>
                </c:pt>
                <c:pt idx="14">
                  <c:v>6303.5878332483699</c:v>
                </c:pt>
                <c:pt idx="15">
                  <c:v>6299.4772707567799</c:v>
                </c:pt>
                <c:pt idx="16">
                  <c:v>6278.5138832298999</c:v>
                </c:pt>
                <c:pt idx="17">
                  <c:v>6292.48514429223</c:v>
                </c:pt>
                <c:pt idx="18">
                  <c:v>6327.2362386549903</c:v>
                </c:pt>
                <c:pt idx="19">
                  <c:v>6375.7679825432797</c:v>
                </c:pt>
                <c:pt idx="20">
                  <c:v>6577.8364852750701</c:v>
                </c:pt>
                <c:pt idx="21">
                  <c:v>6564.5609466984397</c:v>
                </c:pt>
                <c:pt idx="22">
                  <c:v>6565.74044780858</c:v>
                </c:pt>
                <c:pt idx="23">
                  <c:v>6579.3172373010702</c:v>
                </c:pt>
                <c:pt idx="24">
                  <c:v>6609.3455474994398</c:v>
                </c:pt>
                <c:pt idx="25">
                  <c:v>6626.4355943985101</c:v>
                </c:pt>
                <c:pt idx="26">
                  <c:v>6725.7607576699202</c:v>
                </c:pt>
                <c:pt idx="27">
                  <c:v>6700.6918440047402</c:v>
                </c:pt>
                <c:pt idx="28">
                  <c:v>6675.15827061043</c:v>
                </c:pt>
                <c:pt idx="29">
                  <c:v>6691.1095884059696</c:v>
                </c:pt>
                <c:pt idx="30">
                  <c:v>6674.7936322161604</c:v>
                </c:pt>
                <c:pt idx="31">
                  <c:v>6676.2569334383898</c:v>
                </c:pt>
                <c:pt idx="32">
                  <c:v>6676.0650066755697</c:v>
                </c:pt>
                <c:pt idx="33">
                  <c:v>6674.2194879405597</c:v>
                </c:pt>
                <c:pt idx="34">
                  <c:v>6660.5421959329697</c:v>
                </c:pt>
                <c:pt idx="35">
                  <c:v>6655.7573074374995</c:v>
                </c:pt>
                <c:pt idx="36">
                  <c:v>6672.7766208396597</c:v>
                </c:pt>
                <c:pt idx="37">
                  <c:v>6645.4743250784204</c:v>
                </c:pt>
                <c:pt idx="38">
                  <c:v>6636.0943255785196</c:v>
                </c:pt>
                <c:pt idx="39">
                  <c:v>6602.1688082118899</c:v>
                </c:pt>
                <c:pt idx="40">
                  <c:v>6585.1050337545303</c:v>
                </c:pt>
                <c:pt idx="41">
                  <c:v>6559.617685743</c:v>
                </c:pt>
                <c:pt idx="42">
                  <c:v>6552.6673578029304</c:v>
                </c:pt>
                <c:pt idx="43">
                  <c:v>6552.0663315906404</c:v>
                </c:pt>
                <c:pt idx="44">
                  <c:v>6572.06386203886</c:v>
                </c:pt>
                <c:pt idx="45">
                  <c:v>6562.4421496594996</c:v>
                </c:pt>
                <c:pt idx="46">
                  <c:v>6551.6275914377002</c:v>
                </c:pt>
                <c:pt idx="47">
                  <c:v>6523.0134058398999</c:v>
                </c:pt>
                <c:pt idx="48">
                  <c:v>6510.1762224720096</c:v>
                </c:pt>
                <c:pt idx="49">
                  <c:v>6480.8558246590401</c:v>
                </c:pt>
                <c:pt idx="50">
                  <c:v>6458.1632357031804</c:v>
                </c:pt>
                <c:pt idx="51">
                  <c:v>6431.83555450116</c:v>
                </c:pt>
                <c:pt idx="52">
                  <c:v>6432.4385695918199</c:v>
                </c:pt>
                <c:pt idx="53">
                  <c:v>6438.5444261912398</c:v>
                </c:pt>
                <c:pt idx="54">
                  <c:v>6406.94374724707</c:v>
                </c:pt>
                <c:pt idx="55">
                  <c:v>6290.6356798791603</c:v>
                </c:pt>
                <c:pt idx="56">
                  <c:v>6358.3844798484097</c:v>
                </c:pt>
                <c:pt idx="57">
                  <c:v>6474.7894569188902</c:v>
                </c:pt>
                <c:pt idx="58">
                  <c:v>6483.7370678451598</c:v>
                </c:pt>
                <c:pt idx="59">
                  <c:v>6462.1633833664901</c:v>
                </c:pt>
                <c:pt idx="60">
                  <c:v>6416.6455280202099</c:v>
                </c:pt>
                <c:pt idx="61">
                  <c:v>6390.91094959568</c:v>
                </c:pt>
                <c:pt idx="62">
                  <c:v>6482.3069680602603</c:v>
                </c:pt>
                <c:pt idx="63">
                  <c:v>6500.2079319971399</c:v>
                </c:pt>
                <c:pt idx="64">
                  <c:v>6435.7858518904604</c:v>
                </c:pt>
                <c:pt idx="65">
                  <c:v>6488.2981112878197</c:v>
                </c:pt>
                <c:pt idx="66">
                  <c:v>6557.0679436711898</c:v>
                </c:pt>
                <c:pt idx="67">
                  <c:v>6557.0602127084903</c:v>
                </c:pt>
                <c:pt idx="68">
                  <c:v>6487.8924121787904</c:v>
                </c:pt>
                <c:pt idx="69">
                  <c:v>6554.4424317491803</c:v>
                </c:pt>
                <c:pt idx="70">
                  <c:v>6595.05917753002</c:v>
                </c:pt>
                <c:pt idx="71">
                  <c:v>6567.8242149252401</c:v>
                </c:pt>
                <c:pt idx="72">
                  <c:v>6626.3781414765299</c:v>
                </c:pt>
                <c:pt idx="73">
                  <c:v>6640.84896387553</c:v>
                </c:pt>
                <c:pt idx="74">
                  <c:v>6637.8333430846196</c:v>
                </c:pt>
                <c:pt idx="75">
                  <c:v>6638.5326583828601</c:v>
                </c:pt>
                <c:pt idx="76">
                  <c:v>6673.6404997837799</c:v>
                </c:pt>
                <c:pt idx="77">
                  <c:v>6668.9470034573396</c:v>
                </c:pt>
                <c:pt idx="78">
                  <c:v>6662.3615705410002</c:v>
                </c:pt>
                <c:pt idx="79">
                  <c:v>6660.2033488001498</c:v>
                </c:pt>
                <c:pt idx="80">
                  <c:v>6655.49044487025</c:v>
                </c:pt>
                <c:pt idx="81">
                  <c:v>6638.2617859801903</c:v>
                </c:pt>
                <c:pt idx="82">
                  <c:v>6642.7870937695297</c:v>
                </c:pt>
                <c:pt idx="83">
                  <c:v>6622.8648199125801</c:v>
                </c:pt>
                <c:pt idx="84">
                  <c:v>6559.7894991713201</c:v>
                </c:pt>
                <c:pt idx="85">
                  <c:v>6520.1159949973398</c:v>
                </c:pt>
                <c:pt idx="86">
                  <c:v>6503.0353150738201</c:v>
                </c:pt>
                <c:pt idx="87">
                  <c:v>6492.9500977979396</c:v>
                </c:pt>
                <c:pt idx="88">
                  <c:v>6538.1974336070598</c:v>
                </c:pt>
                <c:pt idx="89">
                  <c:v>6525.7532782682601</c:v>
                </c:pt>
                <c:pt idx="90">
                  <c:v>6524.0131380082403</c:v>
                </c:pt>
                <c:pt idx="91">
                  <c:v>6510.6593274441002</c:v>
                </c:pt>
                <c:pt idx="92">
                  <c:v>6481.3825887192397</c:v>
                </c:pt>
                <c:pt idx="93">
                  <c:v>6457.2616643060601</c:v>
                </c:pt>
                <c:pt idx="94">
                  <c:v>6464.2776893897499</c:v>
                </c:pt>
                <c:pt idx="95">
                  <c:v>6455.04120991941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97.106144189735403</c:v>
                </c:pt>
                <c:pt idx="1">
                  <c:v>97.353489584988196</c:v>
                </c:pt>
                <c:pt idx="2">
                  <c:v>97.360172941538295</c:v>
                </c:pt>
                <c:pt idx="3">
                  <c:v>97.293324075312498</c:v>
                </c:pt>
                <c:pt idx="4">
                  <c:v>97.346804188341494</c:v>
                </c:pt>
                <c:pt idx="5">
                  <c:v>97.273269415444801</c:v>
                </c:pt>
                <c:pt idx="6">
                  <c:v>97.293324585336705</c:v>
                </c:pt>
                <c:pt idx="7">
                  <c:v>97.400283791346297</c:v>
                </c:pt>
                <c:pt idx="8">
                  <c:v>97.346803678317301</c:v>
                </c:pt>
                <c:pt idx="9">
                  <c:v>97.333432885023797</c:v>
                </c:pt>
                <c:pt idx="10">
                  <c:v>97.340118281670598</c:v>
                </c:pt>
                <c:pt idx="11">
                  <c:v>97.279954302067395</c:v>
                </c:pt>
                <c:pt idx="12">
                  <c:v>97.313378735180294</c:v>
                </c:pt>
                <c:pt idx="13">
                  <c:v>97.300008451910998</c:v>
                </c:pt>
                <c:pt idx="14">
                  <c:v>97.253214245552897</c:v>
                </c:pt>
                <c:pt idx="15">
                  <c:v>97.3401193017189</c:v>
                </c:pt>
                <c:pt idx="16">
                  <c:v>97.386913508077001</c:v>
                </c:pt>
                <c:pt idx="17">
                  <c:v>97.507243507379997</c:v>
                </c:pt>
                <c:pt idx="18">
                  <c:v>97.340118791694806</c:v>
                </c:pt>
                <c:pt idx="19">
                  <c:v>98.423086745325605</c:v>
                </c:pt>
                <c:pt idx="20">
                  <c:v>140.49172140167801</c:v>
                </c:pt>
                <c:pt idx="21">
                  <c:v>251.402365066919</c:v>
                </c:pt>
                <c:pt idx="22">
                  <c:v>467.10689698375597</c:v>
                </c:pt>
                <c:pt idx="23">
                  <c:v>558.82494503202099</c:v>
                </c:pt>
                <c:pt idx="24">
                  <c:v>662.12806531496904</c:v>
                </c:pt>
                <c:pt idx="25">
                  <c:v>897.13884051158402</c:v>
                </c:pt>
                <c:pt idx="26">
                  <c:v>964.07563490200005</c:v>
                </c:pt>
                <c:pt idx="27">
                  <c:v>970.65366942364199</c:v>
                </c:pt>
                <c:pt idx="28">
                  <c:v>973.09368211226104</c:v>
                </c:pt>
                <c:pt idx="29">
                  <c:v>973.97610550731099</c:v>
                </c:pt>
                <c:pt idx="30">
                  <c:v>973.56163539637305</c:v>
                </c:pt>
                <c:pt idx="31">
                  <c:v>973.43462714076099</c:v>
                </c:pt>
                <c:pt idx="32">
                  <c:v>973.54826868327302</c:v>
                </c:pt>
                <c:pt idx="33">
                  <c:v>973.32766487460594</c:v>
                </c:pt>
                <c:pt idx="34">
                  <c:v>973.54826052288604</c:v>
                </c:pt>
                <c:pt idx="35">
                  <c:v>973.66191022578403</c:v>
                </c:pt>
                <c:pt idx="36">
                  <c:v>972.51877880257405</c:v>
                </c:pt>
                <c:pt idx="37">
                  <c:v>972.42518732971303</c:v>
                </c:pt>
                <c:pt idx="38">
                  <c:v>972.56557453900405</c:v>
                </c:pt>
                <c:pt idx="39">
                  <c:v>972.558887102261</c:v>
                </c:pt>
                <c:pt idx="40">
                  <c:v>971.77005518007195</c:v>
                </c:pt>
                <c:pt idx="41">
                  <c:v>950.87946571941404</c:v>
                </c:pt>
                <c:pt idx="42">
                  <c:v>939.53503920265996</c:v>
                </c:pt>
                <c:pt idx="43">
                  <c:v>941.17955293331204</c:v>
                </c:pt>
                <c:pt idx="44">
                  <c:v>965.52627008980005</c:v>
                </c:pt>
                <c:pt idx="45">
                  <c:v>968.68159369836303</c:v>
                </c:pt>
                <c:pt idx="46">
                  <c:v>959.24238894042105</c:v>
                </c:pt>
                <c:pt idx="47">
                  <c:v>950.95968639898194</c:v>
                </c:pt>
                <c:pt idx="48">
                  <c:v>966.40869348485001</c:v>
                </c:pt>
                <c:pt idx="49">
                  <c:v>931.62670255266505</c:v>
                </c:pt>
                <c:pt idx="50">
                  <c:v>912.90873031572301</c:v>
                </c:pt>
                <c:pt idx="51">
                  <c:v>950.98643614595505</c:v>
                </c:pt>
                <c:pt idx="52">
                  <c:v>966.37526446152003</c:v>
                </c:pt>
                <c:pt idx="53">
                  <c:v>936.44657772095104</c:v>
                </c:pt>
                <c:pt idx="54">
                  <c:v>929.41396886887605</c:v>
                </c:pt>
                <c:pt idx="55">
                  <c:v>927.37504733751598</c:v>
                </c:pt>
                <c:pt idx="56">
                  <c:v>954.89714633260405</c:v>
                </c:pt>
                <c:pt idx="57">
                  <c:v>943.75326947467204</c:v>
                </c:pt>
                <c:pt idx="58">
                  <c:v>937.71004628380194</c:v>
                </c:pt>
                <c:pt idx="59">
                  <c:v>921.81313598347197</c:v>
                </c:pt>
                <c:pt idx="60">
                  <c:v>931.10527017557297</c:v>
                </c:pt>
                <c:pt idx="61">
                  <c:v>955.11105862433305</c:v>
                </c:pt>
                <c:pt idx="62">
                  <c:v>950.16417112024305</c:v>
                </c:pt>
                <c:pt idx="63">
                  <c:v>931.19217013149705</c:v>
                </c:pt>
                <c:pt idx="64">
                  <c:v>946.32031081986804</c:v>
                </c:pt>
                <c:pt idx="65">
                  <c:v>959.27581388355804</c:v>
                </c:pt>
                <c:pt idx="66">
                  <c:v>959.38945542606905</c:v>
                </c:pt>
                <c:pt idx="67">
                  <c:v>959.48304689892996</c:v>
                </c:pt>
                <c:pt idx="68">
                  <c:v>949.34192241530297</c:v>
                </c:pt>
                <c:pt idx="69">
                  <c:v>941.72103129986203</c:v>
                </c:pt>
                <c:pt idx="70">
                  <c:v>957.17004654611696</c:v>
                </c:pt>
                <c:pt idx="71">
                  <c:v>959.884146216575</c:v>
                </c:pt>
                <c:pt idx="72">
                  <c:v>962.17041314318794</c:v>
                </c:pt>
                <c:pt idx="73">
                  <c:v>962.29742955918596</c:v>
                </c:pt>
                <c:pt idx="74">
                  <c:v>962.62499155381295</c:v>
                </c:pt>
                <c:pt idx="75">
                  <c:v>962.61830819726299</c:v>
                </c:pt>
                <c:pt idx="76">
                  <c:v>962.39770846879003</c:v>
                </c:pt>
                <c:pt idx="77">
                  <c:v>962.44449604483395</c:v>
                </c:pt>
                <c:pt idx="78">
                  <c:v>962.67847472698702</c:v>
                </c:pt>
                <c:pt idx="79">
                  <c:v>962.357587928523</c:v>
                </c:pt>
                <c:pt idx="80">
                  <c:v>966.147981376497</c:v>
                </c:pt>
                <c:pt idx="81">
                  <c:v>966.95686744853003</c:v>
                </c:pt>
                <c:pt idx="82">
                  <c:v>966.61593058041603</c:v>
                </c:pt>
                <c:pt idx="83">
                  <c:v>966.69614717979005</c:v>
                </c:pt>
                <c:pt idx="84">
                  <c:v>974.81172092534996</c:v>
                </c:pt>
                <c:pt idx="85">
                  <c:v>975.83453152969196</c:v>
                </c:pt>
                <c:pt idx="86">
                  <c:v>975.48691538522098</c:v>
                </c:pt>
                <c:pt idx="87">
                  <c:v>975.40000726891003</c:v>
                </c:pt>
                <c:pt idx="88">
                  <c:v>971.22856865313599</c:v>
                </c:pt>
                <c:pt idx="89">
                  <c:v>970.74725273611705</c:v>
                </c:pt>
                <c:pt idx="90">
                  <c:v>970.66703205654903</c:v>
                </c:pt>
                <c:pt idx="91">
                  <c:v>971.24194352662198</c:v>
                </c:pt>
                <c:pt idx="92">
                  <c:v>977.69294939168697</c:v>
                </c:pt>
                <c:pt idx="93">
                  <c:v>978.42162294453794</c:v>
                </c:pt>
                <c:pt idx="94">
                  <c:v>978.22775664226594</c:v>
                </c:pt>
                <c:pt idx="95">
                  <c:v>977.36538739705998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430.217481994884</c:v>
                </c:pt>
                <c:pt idx="1">
                  <c:v>428.83885228611899</c:v>
                </c:pt>
                <c:pt idx="2">
                  <c:v>428.46209444003802</c:v>
                </c:pt>
                <c:pt idx="3">
                  <c:v>429.28311458276397</c:v>
                </c:pt>
                <c:pt idx="4">
                  <c:v>428.71369003887497</c:v>
                </c:pt>
                <c:pt idx="5">
                  <c:v>427.86936715542998</c:v>
                </c:pt>
                <c:pt idx="6">
                  <c:v>420.54751161174198</c:v>
                </c:pt>
                <c:pt idx="7">
                  <c:v>428.24247781299198</c:v>
                </c:pt>
                <c:pt idx="8">
                  <c:v>426.32377474412601</c:v>
                </c:pt>
                <c:pt idx="9">
                  <c:v>426.69575525148502</c:v>
                </c:pt>
                <c:pt idx="10">
                  <c:v>427.36260679742702</c:v>
                </c:pt>
                <c:pt idx="11">
                  <c:v>428.42162298097401</c:v>
                </c:pt>
                <c:pt idx="12">
                  <c:v>426.66462452160698</c:v>
                </c:pt>
                <c:pt idx="13">
                  <c:v>430.82789902476901</c:v>
                </c:pt>
                <c:pt idx="14">
                  <c:v>429.411397957519</c:v>
                </c:pt>
                <c:pt idx="15">
                  <c:v>426.48383572760503</c:v>
                </c:pt>
                <c:pt idx="16">
                  <c:v>429.164687930051</c:v>
                </c:pt>
                <c:pt idx="17">
                  <c:v>429.42246034091198</c:v>
                </c:pt>
                <c:pt idx="18">
                  <c:v>436.44590085607001</c:v>
                </c:pt>
                <c:pt idx="19">
                  <c:v>443.93936807206398</c:v>
                </c:pt>
                <c:pt idx="20">
                  <c:v>445.15710617470597</c:v>
                </c:pt>
                <c:pt idx="21">
                  <c:v>436.86074652592998</c:v>
                </c:pt>
                <c:pt idx="22">
                  <c:v>436.67597577731402</c:v>
                </c:pt>
                <c:pt idx="23">
                  <c:v>440.26535547653998</c:v>
                </c:pt>
                <c:pt idx="24">
                  <c:v>476.70557631656499</c:v>
                </c:pt>
                <c:pt idx="25">
                  <c:v>483.78232015211597</c:v>
                </c:pt>
                <c:pt idx="26">
                  <c:v>504.76328432037297</c:v>
                </c:pt>
                <c:pt idx="27">
                  <c:v>533.11945014236301</c:v>
                </c:pt>
                <c:pt idx="28">
                  <c:v>504.49839875923402</c:v>
                </c:pt>
                <c:pt idx="29">
                  <c:v>499.608800128827</c:v>
                </c:pt>
                <c:pt idx="30">
                  <c:v>495.84455926083098</c:v>
                </c:pt>
                <c:pt idx="31">
                  <c:v>499.95753578734798</c:v>
                </c:pt>
                <c:pt idx="32">
                  <c:v>505.98937143910598</c:v>
                </c:pt>
                <c:pt idx="33">
                  <c:v>504.83182327368598</c:v>
                </c:pt>
                <c:pt idx="34">
                  <c:v>500.13967874796299</c:v>
                </c:pt>
                <c:pt idx="35">
                  <c:v>497.32681291998</c:v>
                </c:pt>
                <c:pt idx="36">
                  <c:v>494.220639134208</c:v>
                </c:pt>
                <c:pt idx="37">
                  <c:v>493.99612435059998</c:v>
                </c:pt>
                <c:pt idx="38">
                  <c:v>491.863754933265</c:v>
                </c:pt>
                <c:pt idx="39">
                  <c:v>487.80575555761999</c:v>
                </c:pt>
                <c:pt idx="40">
                  <c:v>486.02447774666803</c:v>
                </c:pt>
                <c:pt idx="41">
                  <c:v>486.34067565089299</c:v>
                </c:pt>
                <c:pt idx="42">
                  <c:v>486.28652660562602</c:v>
                </c:pt>
                <c:pt idx="43">
                  <c:v>483.271537566885</c:v>
                </c:pt>
                <c:pt idx="44">
                  <c:v>478.11391462856</c:v>
                </c:pt>
                <c:pt idx="45">
                  <c:v>480.776095440787</c:v>
                </c:pt>
                <c:pt idx="46">
                  <c:v>473.19927901803499</c:v>
                </c:pt>
                <c:pt idx="47">
                  <c:v>475.88164144347002</c:v>
                </c:pt>
                <c:pt idx="48">
                  <c:v>475.206959391331</c:v>
                </c:pt>
                <c:pt idx="49">
                  <c:v>476.611406362092</c:v>
                </c:pt>
                <c:pt idx="50">
                  <c:v>474.434945984595</c:v>
                </c:pt>
                <c:pt idx="51">
                  <c:v>472.804036042571</c:v>
                </c:pt>
                <c:pt idx="52">
                  <c:v>463.24072515801998</c:v>
                </c:pt>
                <c:pt idx="53">
                  <c:v>460.31814918100798</c:v>
                </c:pt>
                <c:pt idx="54">
                  <c:v>459.40441141491698</c:v>
                </c:pt>
                <c:pt idx="55">
                  <c:v>459.636734051377</c:v>
                </c:pt>
                <c:pt idx="56">
                  <c:v>469.31237783888099</c:v>
                </c:pt>
                <c:pt idx="57">
                  <c:v>469.30020292455202</c:v>
                </c:pt>
                <c:pt idx="58">
                  <c:v>474.26188449822001</c:v>
                </c:pt>
                <c:pt idx="59">
                  <c:v>480.44443788723203</c:v>
                </c:pt>
                <c:pt idx="60">
                  <c:v>477.25231731116099</c:v>
                </c:pt>
                <c:pt idx="61">
                  <c:v>480.03339797930403</c:v>
                </c:pt>
                <c:pt idx="62">
                  <c:v>484.08782567757902</c:v>
                </c:pt>
                <c:pt idx="63">
                  <c:v>488.83804582834102</c:v>
                </c:pt>
                <c:pt idx="64">
                  <c:v>487.61250238988401</c:v>
                </c:pt>
                <c:pt idx="65">
                  <c:v>489.31368552461902</c:v>
                </c:pt>
                <c:pt idx="66">
                  <c:v>494.29044164075498</c:v>
                </c:pt>
                <c:pt idx="67">
                  <c:v>495.533292234665</c:v>
                </c:pt>
                <c:pt idx="68">
                  <c:v>489.94661997926897</c:v>
                </c:pt>
                <c:pt idx="69">
                  <c:v>489.50356586101401</c:v>
                </c:pt>
                <c:pt idx="70">
                  <c:v>502.46796435957299</c:v>
                </c:pt>
                <c:pt idx="71">
                  <c:v>505.37954339618699</c:v>
                </c:pt>
                <c:pt idx="72">
                  <c:v>504.76117252522698</c:v>
                </c:pt>
                <c:pt idx="73">
                  <c:v>505.58343608488002</c:v>
                </c:pt>
                <c:pt idx="74">
                  <c:v>503.53206999459297</c:v>
                </c:pt>
                <c:pt idx="75">
                  <c:v>502.75918820963801</c:v>
                </c:pt>
                <c:pt idx="76">
                  <c:v>504.64138415478499</c:v>
                </c:pt>
                <c:pt idx="77">
                  <c:v>507.62712520830797</c:v>
                </c:pt>
                <c:pt idx="78">
                  <c:v>507.39494604303201</c:v>
                </c:pt>
                <c:pt idx="79">
                  <c:v>506.21519508263702</c:v>
                </c:pt>
                <c:pt idx="80">
                  <c:v>496.04822289903802</c:v>
                </c:pt>
                <c:pt idx="81">
                  <c:v>493.149372525182</c:v>
                </c:pt>
                <c:pt idx="82">
                  <c:v>495.24255165595599</c:v>
                </c:pt>
                <c:pt idx="83">
                  <c:v>497.18851676680998</c:v>
                </c:pt>
                <c:pt idx="84">
                  <c:v>482.36966763644801</c:v>
                </c:pt>
                <c:pt idx="85">
                  <c:v>482.178251906681</c:v>
                </c:pt>
                <c:pt idx="86">
                  <c:v>481.99312625566301</c:v>
                </c:pt>
                <c:pt idx="87">
                  <c:v>481.95242826315098</c:v>
                </c:pt>
                <c:pt idx="88">
                  <c:v>443.04148764735601</c:v>
                </c:pt>
                <c:pt idx="89">
                  <c:v>439.51799897713602</c:v>
                </c:pt>
                <c:pt idx="90">
                  <c:v>438.87607869570297</c:v>
                </c:pt>
                <c:pt idx="91">
                  <c:v>438.92212036055798</c:v>
                </c:pt>
                <c:pt idx="92">
                  <c:v>434.499203287066</c:v>
                </c:pt>
                <c:pt idx="93">
                  <c:v>433.54776532109503</c:v>
                </c:pt>
                <c:pt idx="94">
                  <c:v>435.46540368275402</c:v>
                </c:pt>
                <c:pt idx="95">
                  <c:v>435.238588326127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71.720659130257701</c:v>
                </c:pt>
                <c:pt idx="1">
                  <c:v>64.571707590576807</c:v>
                </c:pt>
                <c:pt idx="2">
                  <c:v>60.592219986679403</c:v>
                </c:pt>
                <c:pt idx="3">
                  <c:v>57.905909296232899</c:v>
                </c:pt>
                <c:pt idx="4">
                  <c:v>57.3818240788137</c:v>
                </c:pt>
                <c:pt idx="5">
                  <c:v>52.112574296622</c:v>
                </c:pt>
                <c:pt idx="6">
                  <c:v>51.403153585368301</c:v>
                </c:pt>
                <c:pt idx="7">
                  <c:v>47.652179525060198</c:v>
                </c:pt>
                <c:pt idx="8">
                  <c:v>53.250392036979697</c:v>
                </c:pt>
                <c:pt idx="9">
                  <c:v>57.255448636454602</c:v>
                </c:pt>
                <c:pt idx="10">
                  <c:v>57.137459592963701</c:v>
                </c:pt>
                <c:pt idx="11">
                  <c:v>55.8648536140714</c:v>
                </c:pt>
                <c:pt idx="12">
                  <c:v>45.3207465440425</c:v>
                </c:pt>
                <c:pt idx="13">
                  <c:v>45.104967266472997</c:v>
                </c:pt>
                <c:pt idx="14">
                  <c:v>49.440634505241498</c:v>
                </c:pt>
                <c:pt idx="15">
                  <c:v>52.591436826258999</c:v>
                </c:pt>
                <c:pt idx="16">
                  <c:v>52.082229182433402</c:v>
                </c:pt>
                <c:pt idx="17">
                  <c:v>51.505038990046003</c:v>
                </c:pt>
                <c:pt idx="18">
                  <c:v>52.457216001686902</c:v>
                </c:pt>
                <c:pt idx="19">
                  <c:v>51.826459009597698</c:v>
                </c:pt>
                <c:pt idx="20">
                  <c:v>52.723972580007597</c:v>
                </c:pt>
                <c:pt idx="21">
                  <c:v>52.961402006316199</c:v>
                </c:pt>
                <c:pt idx="22">
                  <c:v>53.107901679287799</c:v>
                </c:pt>
                <c:pt idx="23">
                  <c:v>51.572048682509397</c:v>
                </c:pt>
                <c:pt idx="24">
                  <c:v>49.173238497003801</c:v>
                </c:pt>
                <c:pt idx="25">
                  <c:v>53.378648607832297</c:v>
                </c:pt>
                <c:pt idx="26">
                  <c:v>54.479179767346601</c:v>
                </c:pt>
                <c:pt idx="27">
                  <c:v>55.196128324273197</c:v>
                </c:pt>
                <c:pt idx="28">
                  <c:v>54.470699312053704</c:v>
                </c:pt>
                <c:pt idx="29">
                  <c:v>54.489329916390901</c:v>
                </c:pt>
                <c:pt idx="30">
                  <c:v>57.4109536354486</c:v>
                </c:pt>
                <c:pt idx="31">
                  <c:v>54.809623052838198</c:v>
                </c:pt>
                <c:pt idx="32">
                  <c:v>53.207367501661999</c:v>
                </c:pt>
                <c:pt idx="33">
                  <c:v>51.6529782132557</c:v>
                </c:pt>
                <c:pt idx="34">
                  <c:v>49.5829731424882</c:v>
                </c:pt>
                <c:pt idx="35">
                  <c:v>49.065910633921703</c:v>
                </c:pt>
                <c:pt idx="36">
                  <c:v>46.123107048248201</c:v>
                </c:pt>
                <c:pt idx="37">
                  <c:v>43.271234241049903</c:v>
                </c:pt>
                <c:pt idx="38">
                  <c:v>39.802085008350701</c:v>
                </c:pt>
                <c:pt idx="39">
                  <c:v>34.142428150807099</c:v>
                </c:pt>
                <c:pt idx="40">
                  <c:v>31.2519733725786</c:v>
                </c:pt>
                <c:pt idx="41">
                  <c:v>31.848723457030399</c:v>
                </c:pt>
                <c:pt idx="42">
                  <c:v>31.8927654419556</c:v>
                </c:pt>
                <c:pt idx="43">
                  <c:v>29.3286049588671</c:v>
                </c:pt>
                <c:pt idx="44">
                  <c:v>29.600734542482801</c:v>
                </c:pt>
                <c:pt idx="45">
                  <c:v>28.102242192778899</c:v>
                </c:pt>
                <c:pt idx="46">
                  <c:v>28.4890002889085</c:v>
                </c:pt>
                <c:pt idx="47">
                  <c:v>29.333996288506501</c:v>
                </c:pt>
                <c:pt idx="48">
                  <c:v>28.1207069810213</c:v>
                </c:pt>
                <c:pt idx="49">
                  <c:v>25.6914322527333</c:v>
                </c:pt>
                <c:pt idx="50">
                  <c:v>25.257414903756999</c:v>
                </c:pt>
                <c:pt idx="51">
                  <c:v>22.694891694426001</c:v>
                </c:pt>
                <c:pt idx="52">
                  <c:v>21.744280325014898</c:v>
                </c:pt>
                <c:pt idx="53">
                  <c:v>22.336349500560701</c:v>
                </c:pt>
                <c:pt idx="54">
                  <c:v>22.096692064639299</c:v>
                </c:pt>
                <c:pt idx="55">
                  <c:v>23.286712786541099</c:v>
                </c:pt>
                <c:pt idx="56">
                  <c:v>22.202640604349099</c:v>
                </c:pt>
                <c:pt idx="57">
                  <c:v>22.2553653812083</c:v>
                </c:pt>
                <c:pt idx="58">
                  <c:v>24.850231058258402</c:v>
                </c:pt>
                <c:pt idx="59">
                  <c:v>27.807418485366899</c:v>
                </c:pt>
                <c:pt idx="60">
                  <c:v>28.542154983076699</c:v>
                </c:pt>
                <c:pt idx="61">
                  <c:v>27.941263084240301</c:v>
                </c:pt>
                <c:pt idx="62">
                  <c:v>28.1332021335691</c:v>
                </c:pt>
                <c:pt idx="63">
                  <c:v>28.2001433980614</c:v>
                </c:pt>
                <c:pt idx="64">
                  <c:v>29.176190623233801</c:v>
                </c:pt>
                <c:pt idx="65">
                  <c:v>29.138323814201001</c:v>
                </c:pt>
                <c:pt idx="66">
                  <c:v>30.401463026763999</c:v>
                </c:pt>
                <c:pt idx="67">
                  <c:v>32.874309073427099</c:v>
                </c:pt>
                <c:pt idx="68">
                  <c:v>29.117938685931101</c:v>
                </c:pt>
                <c:pt idx="69">
                  <c:v>23.903365415481701</c:v>
                </c:pt>
                <c:pt idx="70">
                  <c:v>21.043827778526001</c:v>
                </c:pt>
                <c:pt idx="71">
                  <c:v>21.140648360062901</c:v>
                </c:pt>
                <c:pt idx="72">
                  <c:v>22.2346774527592</c:v>
                </c:pt>
                <c:pt idx="73">
                  <c:v>22.254963398913699</c:v>
                </c:pt>
                <c:pt idx="74">
                  <c:v>21.628176126143298</c:v>
                </c:pt>
                <c:pt idx="75">
                  <c:v>25.980758144281101</c:v>
                </c:pt>
                <c:pt idx="76">
                  <c:v>30.0600853615483</c:v>
                </c:pt>
                <c:pt idx="77">
                  <c:v>29.745489686618502</c:v>
                </c:pt>
                <c:pt idx="78">
                  <c:v>29.326491380299501</c:v>
                </c:pt>
                <c:pt idx="79">
                  <c:v>27.568987883518801</c:v>
                </c:pt>
                <c:pt idx="80">
                  <c:v>29.3674894737918</c:v>
                </c:pt>
                <c:pt idx="81">
                  <c:v>28.551422360037101</c:v>
                </c:pt>
                <c:pt idx="82">
                  <c:v>25.953680657925201</c:v>
                </c:pt>
                <c:pt idx="83">
                  <c:v>23.337809131459199</c:v>
                </c:pt>
                <c:pt idx="84">
                  <c:v>22.622241948181099</c:v>
                </c:pt>
                <c:pt idx="85">
                  <c:v>22.429579151322901</c:v>
                </c:pt>
                <c:pt idx="86">
                  <c:v>22.4192160298293</c:v>
                </c:pt>
                <c:pt idx="87">
                  <c:v>21.0289099682604</c:v>
                </c:pt>
                <c:pt idx="88">
                  <c:v>20.3112398422229</c:v>
                </c:pt>
                <c:pt idx="89">
                  <c:v>19.708321757845699</c:v>
                </c:pt>
                <c:pt idx="90">
                  <c:v>22.0852397338681</c:v>
                </c:pt>
                <c:pt idx="91">
                  <c:v>24.834672152226201</c:v>
                </c:pt>
                <c:pt idx="92">
                  <c:v>26.141739046811399</c:v>
                </c:pt>
                <c:pt idx="93">
                  <c:v>29.374730793353699</c:v>
                </c:pt>
                <c:pt idx="94">
                  <c:v>30.925542221496499</c:v>
                </c:pt>
                <c:pt idx="95">
                  <c:v>27.720983834647299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3.2450285105016201</c:v>
                </c:pt>
                <c:pt idx="27">
                  <c:v>6.0945412868825803</c:v>
                </c:pt>
                <c:pt idx="28">
                  <c:v>6.0977949618690701</c:v>
                </c:pt>
                <c:pt idx="29">
                  <c:v>6.8455519955446098</c:v>
                </c:pt>
                <c:pt idx="30">
                  <c:v>17.477481840036901</c:v>
                </c:pt>
                <c:pt idx="31">
                  <c:v>53.985140924199499</c:v>
                </c:pt>
                <c:pt idx="32">
                  <c:v>116.45939914939601</c:v>
                </c:pt>
                <c:pt idx="33">
                  <c:v>196.80541394569201</c:v>
                </c:pt>
                <c:pt idx="34">
                  <c:v>295.92828034169401</c:v>
                </c:pt>
                <c:pt idx="35">
                  <c:v>403.60022736535302</c:v>
                </c:pt>
                <c:pt idx="36">
                  <c:v>525.89627724302102</c:v>
                </c:pt>
                <c:pt idx="37">
                  <c:v>630.46001495739301</c:v>
                </c:pt>
                <c:pt idx="38">
                  <c:v>717.96468590056804</c:v>
                </c:pt>
                <c:pt idx="39">
                  <c:v>785.29177729467096</c:v>
                </c:pt>
                <c:pt idx="40">
                  <c:v>845.23346054043498</c:v>
                </c:pt>
                <c:pt idx="41">
                  <c:v>897.07033174667595</c:v>
                </c:pt>
                <c:pt idx="42">
                  <c:v>943.06969267351894</c:v>
                </c:pt>
                <c:pt idx="43">
                  <c:v>983.66843490792598</c:v>
                </c:pt>
                <c:pt idx="44">
                  <c:v>1016.21044052628</c:v>
                </c:pt>
                <c:pt idx="45">
                  <c:v>1044.4407110893501</c:v>
                </c:pt>
                <c:pt idx="46">
                  <c:v>1062.64757720289</c:v>
                </c:pt>
                <c:pt idx="47">
                  <c:v>1074.41708430219</c:v>
                </c:pt>
                <c:pt idx="48">
                  <c:v>1081.2834851723101</c:v>
                </c:pt>
                <c:pt idx="49">
                  <c:v>1092.89303310432</c:v>
                </c:pt>
                <c:pt idx="50">
                  <c:v>1094.0941645523201</c:v>
                </c:pt>
                <c:pt idx="51">
                  <c:v>1086.53651926168</c:v>
                </c:pt>
                <c:pt idx="52">
                  <c:v>1072.1078739683601</c:v>
                </c:pt>
                <c:pt idx="53">
                  <c:v>1054.06639830789</c:v>
                </c:pt>
                <c:pt idx="54">
                  <c:v>1028.3698188404801</c:v>
                </c:pt>
                <c:pt idx="55">
                  <c:v>988.92088203206902</c:v>
                </c:pt>
                <c:pt idx="56">
                  <c:v>931.98240261825504</c:v>
                </c:pt>
                <c:pt idx="57">
                  <c:v>862.47347234301799</c:v>
                </c:pt>
                <c:pt idx="58">
                  <c:v>792.921823630679</c:v>
                </c:pt>
                <c:pt idx="59">
                  <c:v>711.010593169603</c:v>
                </c:pt>
                <c:pt idx="60">
                  <c:v>622.08103072072504</c:v>
                </c:pt>
                <c:pt idx="61">
                  <c:v>521.49308706254101</c:v>
                </c:pt>
                <c:pt idx="62">
                  <c:v>412.76786624422903</c:v>
                </c:pt>
                <c:pt idx="63">
                  <c:v>299.92903713708699</c:v>
                </c:pt>
                <c:pt idx="64">
                  <c:v>197.824867584526</c:v>
                </c:pt>
                <c:pt idx="65">
                  <c:v>110.411489700986</c:v>
                </c:pt>
                <c:pt idx="66">
                  <c:v>52.029661418659899</c:v>
                </c:pt>
                <c:pt idx="67">
                  <c:v>19.812081147795599</c:v>
                </c:pt>
                <c:pt idx="68">
                  <c:v>9.75797711702924</c:v>
                </c:pt>
                <c:pt idx="69">
                  <c:v>7.6031097288955696</c:v>
                </c:pt>
                <c:pt idx="70">
                  <c:v>7.6346565554161598</c:v>
                </c:pt>
                <c:pt idx="71">
                  <c:v>0.51007933521785198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301.33591515966401</c:v>
                </c:pt>
                <c:pt idx="1">
                  <c:v>308.74572938892902</c:v>
                </c:pt>
                <c:pt idx="2">
                  <c:v>307.98268478127801</c:v>
                </c:pt>
                <c:pt idx="3">
                  <c:v>308.17049886418602</c:v>
                </c:pt>
                <c:pt idx="4">
                  <c:v>302.340325920787</c:v>
                </c:pt>
                <c:pt idx="5">
                  <c:v>304.19061452984897</c:v>
                </c:pt>
                <c:pt idx="6">
                  <c:v>304.10763593474002</c:v>
                </c:pt>
                <c:pt idx="7">
                  <c:v>304.07502166714897</c:v>
                </c:pt>
                <c:pt idx="8">
                  <c:v>303.00903301309</c:v>
                </c:pt>
                <c:pt idx="9">
                  <c:v>302.69620372071</c:v>
                </c:pt>
                <c:pt idx="10">
                  <c:v>302.71110370802302</c:v>
                </c:pt>
                <c:pt idx="11">
                  <c:v>302.72438913870297</c:v>
                </c:pt>
                <c:pt idx="12">
                  <c:v>302.43226955403702</c:v>
                </c:pt>
                <c:pt idx="13">
                  <c:v>307.41903903580402</c:v>
                </c:pt>
                <c:pt idx="14">
                  <c:v>302.44394825488399</c:v>
                </c:pt>
                <c:pt idx="15">
                  <c:v>301.76451285864403</c:v>
                </c:pt>
                <c:pt idx="16">
                  <c:v>284.62118967307498</c:v>
                </c:pt>
                <c:pt idx="17">
                  <c:v>283.04067066771</c:v>
                </c:pt>
                <c:pt idx="18">
                  <c:v>305.680758615922</c:v>
                </c:pt>
                <c:pt idx="19">
                  <c:v>307.84172526600702</c:v>
                </c:pt>
                <c:pt idx="20">
                  <c:v>312.98596209830401</c:v>
                </c:pt>
                <c:pt idx="21">
                  <c:v>293.67947964107498</c:v>
                </c:pt>
                <c:pt idx="22">
                  <c:v>292.719968984297</c:v>
                </c:pt>
                <c:pt idx="23">
                  <c:v>294.23934839741901</c:v>
                </c:pt>
                <c:pt idx="24">
                  <c:v>312.61978199588202</c:v>
                </c:pt>
                <c:pt idx="25">
                  <c:v>314.55600661161299</c:v>
                </c:pt>
                <c:pt idx="26">
                  <c:v>338.71143981759502</c:v>
                </c:pt>
                <c:pt idx="27">
                  <c:v>350.25407960621101</c:v>
                </c:pt>
                <c:pt idx="28">
                  <c:v>547.95823650301804</c:v>
                </c:pt>
                <c:pt idx="29">
                  <c:v>578.76097155288301</c:v>
                </c:pt>
                <c:pt idx="30">
                  <c:v>569.27643975212504</c:v>
                </c:pt>
                <c:pt idx="31">
                  <c:v>568.96144914536103</c:v>
                </c:pt>
                <c:pt idx="32">
                  <c:v>586.41876669810995</c:v>
                </c:pt>
                <c:pt idx="33">
                  <c:v>583.11479346465001</c:v>
                </c:pt>
                <c:pt idx="34">
                  <c:v>564.613148480581</c:v>
                </c:pt>
                <c:pt idx="35">
                  <c:v>559.92427699668997</c:v>
                </c:pt>
                <c:pt idx="36">
                  <c:v>499.10362006629498</c:v>
                </c:pt>
                <c:pt idx="37">
                  <c:v>492.91155610582098</c:v>
                </c:pt>
                <c:pt idx="38">
                  <c:v>492.71791217645898</c:v>
                </c:pt>
                <c:pt idx="39">
                  <c:v>483.86827010973701</c:v>
                </c:pt>
                <c:pt idx="40">
                  <c:v>366.67305611005401</c:v>
                </c:pt>
                <c:pt idx="41">
                  <c:v>350.17798300283999</c:v>
                </c:pt>
                <c:pt idx="42">
                  <c:v>349.79540687655901</c:v>
                </c:pt>
                <c:pt idx="43">
                  <c:v>350.58539244130901</c:v>
                </c:pt>
                <c:pt idx="44">
                  <c:v>350.73184525071702</c:v>
                </c:pt>
                <c:pt idx="45">
                  <c:v>350.72867427938098</c:v>
                </c:pt>
                <c:pt idx="46">
                  <c:v>350.87385467504402</c:v>
                </c:pt>
                <c:pt idx="47">
                  <c:v>348.58360385619301</c:v>
                </c:pt>
                <c:pt idx="48">
                  <c:v>315.33432242042898</c:v>
                </c:pt>
                <c:pt idx="49">
                  <c:v>305.35436101001699</c:v>
                </c:pt>
                <c:pt idx="50">
                  <c:v>305.41900588968502</c:v>
                </c:pt>
                <c:pt idx="51">
                  <c:v>302.02338308696</c:v>
                </c:pt>
                <c:pt idx="52">
                  <c:v>260.709541101171</c:v>
                </c:pt>
                <c:pt idx="53">
                  <c:v>255.539611127011</c:v>
                </c:pt>
                <c:pt idx="54">
                  <c:v>255.30075066703901</c:v>
                </c:pt>
                <c:pt idx="55">
                  <c:v>253.12863977460501</c:v>
                </c:pt>
                <c:pt idx="56">
                  <c:v>221.17112216460001</c:v>
                </c:pt>
                <c:pt idx="57">
                  <c:v>219.82668175154799</c:v>
                </c:pt>
                <c:pt idx="58">
                  <c:v>219.73542016784401</c:v>
                </c:pt>
                <c:pt idx="59">
                  <c:v>226.796673535275</c:v>
                </c:pt>
                <c:pt idx="60">
                  <c:v>283.94391894556099</c:v>
                </c:pt>
                <c:pt idx="61">
                  <c:v>287.36611931832999</c:v>
                </c:pt>
                <c:pt idx="62">
                  <c:v>296.16631614725202</c:v>
                </c:pt>
                <c:pt idx="63">
                  <c:v>298.49412441573702</c:v>
                </c:pt>
                <c:pt idx="64">
                  <c:v>285.43059240574303</c:v>
                </c:pt>
                <c:pt idx="65">
                  <c:v>292.48160161260301</c:v>
                </c:pt>
                <c:pt idx="66">
                  <c:v>302.90087001799401</c:v>
                </c:pt>
                <c:pt idx="67">
                  <c:v>311.40808519634697</c:v>
                </c:pt>
                <c:pt idx="68">
                  <c:v>420.304566438081</c:v>
                </c:pt>
                <c:pt idx="69">
                  <c:v>446.87176932987398</c:v>
                </c:pt>
                <c:pt idx="70">
                  <c:v>449.27837332895302</c:v>
                </c:pt>
                <c:pt idx="71">
                  <c:v>449.57261621212598</c:v>
                </c:pt>
                <c:pt idx="72">
                  <c:v>472.37975598417302</c:v>
                </c:pt>
                <c:pt idx="73">
                  <c:v>473.248322601626</c:v>
                </c:pt>
                <c:pt idx="74">
                  <c:v>473.461155603647</c:v>
                </c:pt>
                <c:pt idx="75">
                  <c:v>474.08422240012999</c:v>
                </c:pt>
                <c:pt idx="76">
                  <c:v>482.12059305970598</c:v>
                </c:pt>
                <c:pt idx="77">
                  <c:v>484.174698199403</c:v>
                </c:pt>
                <c:pt idx="78">
                  <c:v>484.19643433578</c:v>
                </c:pt>
                <c:pt idx="79">
                  <c:v>482.741835094122</c:v>
                </c:pt>
                <c:pt idx="80">
                  <c:v>440.634757186152</c:v>
                </c:pt>
                <c:pt idx="81">
                  <c:v>435.99470479621601</c:v>
                </c:pt>
                <c:pt idx="82">
                  <c:v>436.10047167298598</c:v>
                </c:pt>
                <c:pt idx="83">
                  <c:v>432.95470039096398</c:v>
                </c:pt>
                <c:pt idx="84">
                  <c:v>381.323339492912</c:v>
                </c:pt>
                <c:pt idx="85">
                  <c:v>380.13464565292799</c:v>
                </c:pt>
                <c:pt idx="86">
                  <c:v>373.94606797194098</c:v>
                </c:pt>
                <c:pt idx="87">
                  <c:v>368.53878587360998</c:v>
                </c:pt>
                <c:pt idx="88">
                  <c:v>299.35181737443202</c:v>
                </c:pt>
                <c:pt idx="89">
                  <c:v>291.86648907919601</c:v>
                </c:pt>
                <c:pt idx="90">
                  <c:v>291.89486793091299</c:v>
                </c:pt>
                <c:pt idx="91">
                  <c:v>291.850579434932</c:v>
                </c:pt>
                <c:pt idx="92">
                  <c:v>297.86208587242999</c:v>
                </c:pt>
                <c:pt idx="93">
                  <c:v>296.57899861139703</c:v>
                </c:pt>
                <c:pt idx="94">
                  <c:v>296.54951618115098</c:v>
                </c:pt>
                <c:pt idx="95">
                  <c:v>296.44714501663299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24.971211355169601</c:v>
                </c:pt>
                <c:pt idx="27">
                  <c:v>283.32820698937002</c:v>
                </c:pt>
                <c:pt idx="28">
                  <c:v>247.121254505726</c:v>
                </c:pt>
                <c:pt idx="29">
                  <c:v>233.542014709212</c:v>
                </c:pt>
                <c:pt idx="30">
                  <c:v>232.07733406357801</c:v>
                </c:pt>
                <c:pt idx="31">
                  <c:v>223.347825178123</c:v>
                </c:pt>
                <c:pt idx="32">
                  <c:v>296.91395390388698</c:v>
                </c:pt>
                <c:pt idx="33">
                  <c:v>301.75066064592301</c:v>
                </c:pt>
                <c:pt idx="34">
                  <c:v>339.10983390813902</c:v>
                </c:pt>
                <c:pt idx="35">
                  <c:v>301.41216138052903</c:v>
                </c:pt>
                <c:pt idx="36">
                  <c:v>194.83534057710801</c:v>
                </c:pt>
                <c:pt idx="37">
                  <c:v>191.463314480707</c:v>
                </c:pt>
                <c:pt idx="38">
                  <c:v>10.467598743716501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31.350718427787498</c:v>
                </c:pt>
                <c:pt idx="65">
                  <c:v>0</c:v>
                </c:pt>
                <c:pt idx="66">
                  <c:v>0</c:v>
                </c:pt>
                <c:pt idx="67">
                  <c:v>117.109517546316</c:v>
                </c:pt>
                <c:pt idx="68">
                  <c:v>616.70513683370098</c:v>
                </c:pt>
                <c:pt idx="69">
                  <c:v>785.32781948825698</c:v>
                </c:pt>
                <c:pt idx="70">
                  <c:v>754.49172459811302</c:v>
                </c:pt>
                <c:pt idx="71">
                  <c:v>718.35038265721198</c:v>
                </c:pt>
                <c:pt idx="72">
                  <c:v>769.52340359280504</c:v>
                </c:pt>
                <c:pt idx="73">
                  <c:v>802.68229823807201</c:v>
                </c:pt>
                <c:pt idx="74">
                  <c:v>820.24517561186497</c:v>
                </c:pt>
                <c:pt idx="75">
                  <c:v>768.55682192137101</c:v>
                </c:pt>
                <c:pt idx="76">
                  <c:v>511.71931283868599</c:v>
                </c:pt>
                <c:pt idx="77">
                  <c:v>527.54294911780096</c:v>
                </c:pt>
                <c:pt idx="78">
                  <c:v>525.17547463525705</c:v>
                </c:pt>
                <c:pt idx="79">
                  <c:v>505.30421031083603</c:v>
                </c:pt>
                <c:pt idx="80">
                  <c:v>519.42353394856002</c:v>
                </c:pt>
                <c:pt idx="81">
                  <c:v>504.53596909257999</c:v>
                </c:pt>
                <c:pt idx="82">
                  <c:v>503.88892058805601</c:v>
                </c:pt>
                <c:pt idx="83">
                  <c:v>504.623240560726</c:v>
                </c:pt>
                <c:pt idx="84">
                  <c:v>361.18714334497002</c:v>
                </c:pt>
                <c:pt idx="85">
                  <c:v>345.66510120801303</c:v>
                </c:pt>
                <c:pt idx="86">
                  <c:v>361.41857861690198</c:v>
                </c:pt>
                <c:pt idx="87">
                  <c:v>309.14568091089501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-2943.8518767497399</c:v>
                </c:pt>
                <c:pt idx="1">
                  <c:v>-2949.89182644321</c:v>
                </c:pt>
                <c:pt idx="2">
                  <c:v>-2865.7270949559802</c:v>
                </c:pt>
                <c:pt idx="3">
                  <c:v>-2577.12534823846</c:v>
                </c:pt>
                <c:pt idx="4">
                  <c:v>-2244.9462201523002</c:v>
                </c:pt>
                <c:pt idx="5">
                  <c:v>-1934.07412530087</c:v>
                </c:pt>
                <c:pt idx="6">
                  <c:v>-1911.3120173874499</c:v>
                </c:pt>
                <c:pt idx="7">
                  <c:v>-1873.2324838665099</c:v>
                </c:pt>
                <c:pt idx="8">
                  <c:v>-1764.1561093011201</c:v>
                </c:pt>
                <c:pt idx="9">
                  <c:v>-1761.64556321704</c:v>
                </c:pt>
                <c:pt idx="10">
                  <c:v>-1728.1895858943001</c:v>
                </c:pt>
                <c:pt idx="11">
                  <c:v>-1743.16019714206</c:v>
                </c:pt>
                <c:pt idx="12">
                  <c:v>-1782.02713904486</c:v>
                </c:pt>
                <c:pt idx="13">
                  <c:v>-1804.5775744783</c:v>
                </c:pt>
                <c:pt idx="14">
                  <c:v>-1803.19015553125</c:v>
                </c:pt>
                <c:pt idx="15">
                  <c:v>-1778.7607109547</c:v>
                </c:pt>
                <c:pt idx="16">
                  <c:v>-1654.98698872502</c:v>
                </c:pt>
                <c:pt idx="17">
                  <c:v>-1598.17023344065</c:v>
                </c:pt>
                <c:pt idx="18">
                  <c:v>-1572.3900403249399</c:v>
                </c:pt>
                <c:pt idx="19">
                  <c:v>-1626.8536068403901</c:v>
                </c:pt>
                <c:pt idx="20">
                  <c:v>-2141.2423066424299</c:v>
                </c:pt>
                <c:pt idx="21">
                  <c:v>-2402.2862054921202</c:v>
                </c:pt>
                <c:pt idx="22">
                  <c:v>-2497.3786862286302</c:v>
                </c:pt>
                <c:pt idx="23">
                  <c:v>-2424.9677693297199</c:v>
                </c:pt>
                <c:pt idx="24">
                  <c:v>-2160.0576417851898</c:v>
                </c:pt>
                <c:pt idx="25">
                  <c:v>-2116.3468385977399</c:v>
                </c:pt>
                <c:pt idx="26">
                  <c:v>-2046.8123320198199</c:v>
                </c:pt>
                <c:pt idx="27">
                  <c:v>-2162.3739421103101</c:v>
                </c:pt>
                <c:pt idx="28">
                  <c:v>-2163.4499734933502</c:v>
                </c:pt>
                <c:pt idx="29">
                  <c:v>-2174.79197479811</c:v>
                </c:pt>
                <c:pt idx="30">
                  <c:v>-2158.3025174091899</c:v>
                </c:pt>
                <c:pt idx="31">
                  <c:v>-2246.2735903979501</c:v>
                </c:pt>
                <c:pt idx="32">
                  <c:v>-2467.02663564877</c:v>
                </c:pt>
                <c:pt idx="33">
                  <c:v>-2404.9921763440602</c:v>
                </c:pt>
                <c:pt idx="34">
                  <c:v>-2525.1244487389599</c:v>
                </c:pt>
                <c:pt idx="35">
                  <c:v>-2495.49359630659</c:v>
                </c:pt>
                <c:pt idx="36">
                  <c:v>-2518.9904528948</c:v>
                </c:pt>
                <c:pt idx="37">
                  <c:v>-2633.9637859815798</c:v>
                </c:pt>
                <c:pt idx="38">
                  <c:v>-2577.2479813180098</c:v>
                </c:pt>
                <c:pt idx="39">
                  <c:v>-2645.9739623335699</c:v>
                </c:pt>
                <c:pt idx="40">
                  <c:v>-2563.0008212553398</c:v>
                </c:pt>
                <c:pt idx="41">
                  <c:v>-2663.0235943215698</c:v>
                </c:pt>
                <c:pt idx="42">
                  <c:v>-2743.6902709163001</c:v>
                </c:pt>
                <c:pt idx="43">
                  <c:v>-2853.8209136519499</c:v>
                </c:pt>
                <c:pt idx="44">
                  <c:v>-2956.4456302205399</c:v>
                </c:pt>
                <c:pt idx="45">
                  <c:v>-3003.9352377831401</c:v>
                </c:pt>
                <c:pt idx="46">
                  <c:v>-3033.3993815829399</c:v>
                </c:pt>
                <c:pt idx="47">
                  <c:v>-3057.3067109377198</c:v>
                </c:pt>
                <c:pt idx="48">
                  <c:v>-3023.2254389610098</c:v>
                </c:pt>
                <c:pt idx="49">
                  <c:v>-2921.6267185745501</c:v>
                </c:pt>
                <c:pt idx="50">
                  <c:v>-2905.9691085136801</c:v>
                </c:pt>
                <c:pt idx="51">
                  <c:v>-2852.9989829195601</c:v>
                </c:pt>
                <c:pt idx="52">
                  <c:v>-2751.9859877092799</c:v>
                </c:pt>
                <c:pt idx="53">
                  <c:v>-2769.3251229174598</c:v>
                </c:pt>
                <c:pt idx="54">
                  <c:v>-2750.5878446262</c:v>
                </c:pt>
                <c:pt idx="55">
                  <c:v>-2750.5156666685498</c:v>
                </c:pt>
                <c:pt idx="56">
                  <c:v>-2859.72022211578</c:v>
                </c:pt>
                <c:pt idx="57">
                  <c:v>-2891.1456391954798</c:v>
                </c:pt>
                <c:pt idx="58">
                  <c:v>-2905.1218371647001</c:v>
                </c:pt>
                <c:pt idx="59">
                  <c:v>-2800.7233743393399</c:v>
                </c:pt>
                <c:pt idx="60">
                  <c:v>-2647.8765112782598</c:v>
                </c:pt>
                <c:pt idx="61">
                  <c:v>-2563.8740792532099</c:v>
                </c:pt>
                <c:pt idx="62">
                  <c:v>-2567.1465073682598</c:v>
                </c:pt>
                <c:pt idx="63">
                  <c:v>-2494.5738078330101</c:v>
                </c:pt>
                <c:pt idx="64">
                  <c:v>-2418.6406259815099</c:v>
                </c:pt>
                <c:pt idx="65">
                  <c:v>-2359.87515466991</c:v>
                </c:pt>
                <c:pt idx="66">
                  <c:v>-2353.6299928193598</c:v>
                </c:pt>
                <c:pt idx="67">
                  <c:v>-2402.3597885700001</c:v>
                </c:pt>
                <c:pt idx="68">
                  <c:v>-2795.3244663369101</c:v>
                </c:pt>
                <c:pt idx="69">
                  <c:v>-2905.75525567472</c:v>
                </c:pt>
                <c:pt idx="70">
                  <c:v>-2930.9086036589702</c:v>
                </c:pt>
                <c:pt idx="71">
                  <c:v>-2876.8544681830299</c:v>
                </c:pt>
                <c:pt idx="72">
                  <c:v>-3031.6151534522601</c:v>
                </c:pt>
                <c:pt idx="73">
                  <c:v>-3147.9025000670899</c:v>
                </c:pt>
                <c:pt idx="74">
                  <c:v>-3149.0516946070202</c:v>
                </c:pt>
                <c:pt idx="75">
                  <c:v>-3176.5767240344999</c:v>
                </c:pt>
                <c:pt idx="76">
                  <c:v>-2948.4240410792199</c:v>
                </c:pt>
                <c:pt idx="77">
                  <c:v>-2871.4154415753601</c:v>
                </c:pt>
                <c:pt idx="78">
                  <c:v>-2846.33157436395</c:v>
                </c:pt>
                <c:pt idx="79">
                  <c:v>-2878.5109757298801</c:v>
                </c:pt>
                <c:pt idx="80">
                  <c:v>-2991.5871380907902</c:v>
                </c:pt>
                <c:pt idx="81">
                  <c:v>-3068.4643830791902</c:v>
                </c:pt>
                <c:pt idx="82">
                  <c:v>-3111.6523038815199</c:v>
                </c:pt>
                <c:pt idx="83">
                  <c:v>-3164.1204300843101</c:v>
                </c:pt>
                <c:pt idx="84">
                  <c:v>-2982.4515308677501</c:v>
                </c:pt>
                <c:pt idx="85">
                  <c:v>-3021.4657762081802</c:v>
                </c:pt>
                <c:pt idx="86">
                  <c:v>-3181.6343008762501</c:v>
                </c:pt>
                <c:pt idx="87">
                  <c:v>-3257.8586817826899</c:v>
                </c:pt>
                <c:pt idx="88">
                  <c:v>-2924.6687554240102</c:v>
                </c:pt>
                <c:pt idx="89">
                  <c:v>-2942.367310697</c:v>
                </c:pt>
                <c:pt idx="90">
                  <c:v>-3082.72672490068</c:v>
                </c:pt>
                <c:pt idx="91">
                  <c:v>-3174.9994684988901</c:v>
                </c:pt>
                <c:pt idx="92">
                  <c:v>-3203.3806845209601</c:v>
                </c:pt>
                <c:pt idx="93">
                  <c:v>-3345.5141518467399</c:v>
                </c:pt>
                <c:pt idx="94">
                  <c:v>-3447.35849371004</c:v>
                </c:pt>
                <c:pt idx="95">
                  <c:v>-3532.9816753946602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-253.273870096493</c:v>
                </c:pt>
                <c:pt idx="4">
                  <c:v>-545.57876717543297</c:v>
                </c:pt>
                <c:pt idx="5">
                  <c:v>-777.220185462421</c:v>
                </c:pt>
                <c:pt idx="6">
                  <c:v>-824.65207351290303</c:v>
                </c:pt>
                <c:pt idx="7">
                  <c:v>-880.582439450376</c:v>
                </c:pt>
                <c:pt idx="8">
                  <c:v>-988.85319023469594</c:v>
                </c:pt>
                <c:pt idx="9">
                  <c:v>-989.26731852272303</c:v>
                </c:pt>
                <c:pt idx="10">
                  <c:v>-987.73671407027598</c:v>
                </c:pt>
                <c:pt idx="11">
                  <c:v>-985.33467882997604</c:v>
                </c:pt>
                <c:pt idx="12">
                  <c:v>-981.71730164243002</c:v>
                </c:pt>
                <c:pt idx="13">
                  <c:v>-981.09149117546497</c:v>
                </c:pt>
                <c:pt idx="14">
                  <c:v>-978.82033790320702</c:v>
                </c:pt>
                <c:pt idx="15">
                  <c:v>-976.84202841435797</c:v>
                </c:pt>
                <c:pt idx="16">
                  <c:v>-972.58797020542499</c:v>
                </c:pt>
                <c:pt idx="17">
                  <c:v>-970.24254644706605</c:v>
                </c:pt>
                <c:pt idx="18">
                  <c:v>-967.234330981634</c:v>
                </c:pt>
                <c:pt idx="19">
                  <c:v>-845.424446348174</c:v>
                </c:pt>
                <c:pt idx="20">
                  <c:v>-320.26272717715102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-2.6913965439228599E-2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-0.26913965038179199</c:v>
                </c:pt>
                <c:pt idx="68">
                  <c:v>-2.5037182904065002E-2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304059792763716"/>
          <c:w val="0.19904200363756794"/>
          <c:h val="0.750772436441877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3717.10180326101</c:v>
                </c:pt>
                <c:pt idx="1">
                  <c:v>3718.97592726009</c:v>
                </c:pt>
                <c:pt idx="2">
                  <c:v>3720.7500102696799</c:v>
                </c:pt>
                <c:pt idx="3">
                  <c:v>3720.4098318268698</c:v>
                </c:pt>
                <c:pt idx="4">
                  <c:v>3718.34235060931</c:v>
                </c:pt>
                <c:pt idx="5">
                  <c:v>3716.6816278485699</c:v>
                </c:pt>
                <c:pt idx="6">
                  <c:v>3715.6945697783499</c:v>
                </c:pt>
                <c:pt idx="7">
                  <c:v>3714.9609521380598</c:v>
                </c:pt>
                <c:pt idx="8">
                  <c:v>3713.6537270794802</c:v>
                </c:pt>
                <c:pt idx="9">
                  <c:v>3714.9342973366602</c:v>
                </c:pt>
                <c:pt idx="10">
                  <c:v>3715.6345191323098</c:v>
                </c:pt>
                <c:pt idx="11">
                  <c:v>3717.0684888299302</c:v>
                </c:pt>
                <c:pt idx="12">
                  <c:v>3717.20186053322</c:v>
                </c:pt>
                <c:pt idx="13">
                  <c:v>3719.0692923372098</c:v>
                </c:pt>
                <c:pt idx="14">
                  <c:v>3720.2164257602599</c:v>
                </c:pt>
                <c:pt idx="15">
                  <c:v>3719.2693905989199</c:v>
                </c:pt>
                <c:pt idx="16">
                  <c:v>3719.1626574143202</c:v>
                </c:pt>
                <c:pt idx="17">
                  <c:v>3719.4628292309599</c:v>
                </c:pt>
                <c:pt idx="18">
                  <c:v>3718.3156632424798</c:v>
                </c:pt>
                <c:pt idx="19">
                  <c:v>3717.3219455425901</c:v>
                </c:pt>
                <c:pt idx="20">
                  <c:v>3718.16892343171</c:v>
                </c:pt>
                <c:pt idx="21">
                  <c:v>3715.3410883589099</c:v>
                </c:pt>
                <c:pt idx="22">
                  <c:v>3714.8608785831402</c:v>
                </c:pt>
                <c:pt idx="23">
                  <c:v>3715.1943648308502</c:v>
                </c:pt>
                <c:pt idx="24">
                  <c:v>3716.56825131701</c:v>
                </c:pt>
                <c:pt idx="25">
                  <c:v>3716.5749272294001</c:v>
                </c:pt>
                <c:pt idx="26">
                  <c:v>3715.6878938659602</c:v>
                </c:pt>
                <c:pt idx="27">
                  <c:v>3716.8750990460298</c:v>
                </c:pt>
                <c:pt idx="28">
                  <c:v>3718.0421950753898</c:v>
                </c:pt>
                <c:pt idx="29">
                  <c:v>3717.9421540858898</c:v>
                </c:pt>
                <c:pt idx="30">
                  <c:v>3718.12890052283</c:v>
                </c:pt>
                <c:pt idx="31">
                  <c:v>3718.1689397144301</c:v>
                </c:pt>
                <c:pt idx="32">
                  <c:v>3718.22894151233</c:v>
                </c:pt>
                <c:pt idx="33">
                  <c:v>3718.5357403932098</c:v>
                </c:pt>
                <c:pt idx="34">
                  <c:v>3718.7825049107701</c:v>
                </c:pt>
                <c:pt idx="35">
                  <c:v>3718.3623294983299</c:v>
                </c:pt>
                <c:pt idx="36">
                  <c:v>3717.3218966944501</c:v>
                </c:pt>
                <c:pt idx="37">
                  <c:v>3716.52824469084</c:v>
                </c:pt>
                <c:pt idx="38">
                  <c:v>3714.92758885885</c:v>
                </c:pt>
                <c:pt idx="39">
                  <c:v>3714.8542352361801</c:v>
                </c:pt>
                <c:pt idx="40">
                  <c:v>3713.66706262153</c:v>
                </c:pt>
                <c:pt idx="41">
                  <c:v>3715.0943238413502</c:v>
                </c:pt>
                <c:pt idx="42">
                  <c:v>3715.7479445119998</c:v>
                </c:pt>
                <c:pt idx="43">
                  <c:v>3716.6616489595499</c:v>
                </c:pt>
                <c:pt idx="44">
                  <c:v>3715.1743696591202</c:v>
                </c:pt>
                <c:pt idx="45">
                  <c:v>3714.8942581450601</c:v>
                </c:pt>
                <c:pt idx="46">
                  <c:v>3713.5403505479198</c:v>
                </c:pt>
                <c:pt idx="47">
                  <c:v>3712.5266213935802</c:v>
                </c:pt>
                <c:pt idx="48">
                  <c:v>3712.8867461599798</c:v>
                </c:pt>
                <c:pt idx="49">
                  <c:v>3712.2665050512601</c:v>
                </c:pt>
                <c:pt idx="50">
                  <c:v>3710.3657099680599</c:v>
                </c:pt>
                <c:pt idx="51">
                  <c:v>3711.59288920888</c:v>
                </c:pt>
                <c:pt idx="52">
                  <c:v>3709.9255556665998</c:v>
                </c:pt>
                <c:pt idx="53">
                  <c:v>3708.8117855227601</c:v>
                </c:pt>
                <c:pt idx="54">
                  <c:v>3706.95099706574</c:v>
                </c:pt>
                <c:pt idx="55">
                  <c:v>3707.7513575471598</c:v>
                </c:pt>
                <c:pt idx="56">
                  <c:v>3708.6716890589501</c:v>
                </c:pt>
                <c:pt idx="57">
                  <c:v>3708.9318054012801</c:v>
                </c:pt>
                <c:pt idx="58">
                  <c:v>3706.97100852018</c:v>
                </c:pt>
                <c:pt idx="59">
                  <c:v>3705.0235634638502</c:v>
                </c:pt>
                <c:pt idx="60">
                  <c:v>3702.8159857824799</c:v>
                </c:pt>
                <c:pt idx="61">
                  <c:v>3703.5829667019698</c:v>
                </c:pt>
                <c:pt idx="62">
                  <c:v>3703.0560418222199</c:v>
                </c:pt>
                <c:pt idx="63">
                  <c:v>3703.5162727089701</c:v>
                </c:pt>
                <c:pt idx="64">
                  <c:v>3703.1694346364902</c:v>
                </c:pt>
                <c:pt idx="65">
                  <c:v>3702.9293297486101</c:v>
                </c:pt>
                <c:pt idx="66">
                  <c:v>3702.1223422029402</c:v>
                </c:pt>
                <c:pt idx="67">
                  <c:v>3702.26908201371</c:v>
                </c:pt>
                <c:pt idx="68">
                  <c:v>3703.6429684998702</c:v>
                </c:pt>
                <c:pt idx="69">
                  <c:v>3702.5825405242599</c:v>
                </c:pt>
                <c:pt idx="70">
                  <c:v>3703.51624014355</c:v>
                </c:pt>
                <c:pt idx="71">
                  <c:v>3704.1698608142001</c:v>
                </c:pt>
                <c:pt idx="72">
                  <c:v>3706.0906510691302</c:v>
                </c:pt>
                <c:pt idx="73">
                  <c:v>3706.1907083413398</c:v>
                </c:pt>
                <c:pt idx="74">
                  <c:v>3706.7309036322899</c:v>
                </c:pt>
                <c:pt idx="75">
                  <c:v>3708.5650210052099</c:v>
                </c:pt>
                <c:pt idx="76">
                  <c:v>3710.3390714493698</c:v>
                </c:pt>
                <c:pt idx="77">
                  <c:v>3709.4253507191002</c:v>
                </c:pt>
                <c:pt idx="78">
                  <c:v>3709.3253097296001</c:v>
                </c:pt>
                <c:pt idx="79">
                  <c:v>3710.8459523092502</c:v>
                </c:pt>
                <c:pt idx="80">
                  <c:v>3708.8050770449499</c:v>
                </c:pt>
                <c:pt idx="81">
                  <c:v>3708.6583535169002</c:v>
                </c:pt>
                <c:pt idx="82">
                  <c:v>3708.51161370613</c:v>
                </c:pt>
                <c:pt idx="83">
                  <c:v>3707.4712134676702</c:v>
                </c:pt>
                <c:pt idx="84">
                  <c:v>3706.6441819021402</c:v>
                </c:pt>
                <c:pt idx="85">
                  <c:v>3709.1118759258302</c:v>
                </c:pt>
                <c:pt idx="86">
                  <c:v>3710.1789960965398</c:v>
                </c:pt>
                <c:pt idx="87">
                  <c:v>3711.49286450209</c:v>
                </c:pt>
                <c:pt idx="88">
                  <c:v>3710.6525299599198</c:v>
                </c:pt>
                <c:pt idx="89">
                  <c:v>3711.5995651212602</c:v>
                </c:pt>
                <c:pt idx="90">
                  <c:v>3712.9401208936401</c:v>
                </c:pt>
                <c:pt idx="91">
                  <c:v>3712.8800702476001</c:v>
                </c:pt>
                <c:pt idx="92">
                  <c:v>3713.5203553761899</c:v>
                </c:pt>
                <c:pt idx="93">
                  <c:v>3713.2935860303601</c:v>
                </c:pt>
                <c:pt idx="94">
                  <c:v>3712.9868197149099</c:v>
                </c:pt>
                <c:pt idx="95">
                  <c:v>3713.2002209532502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5537.5938647653902</c:v>
                </c:pt>
                <c:pt idx="1">
                  <c:v>5568.6758269609199</c:v>
                </c:pt>
                <c:pt idx="2">
                  <c:v>5570.2249253844102</c:v>
                </c:pt>
                <c:pt idx="3">
                  <c:v>5562.5494095711601</c:v>
                </c:pt>
                <c:pt idx="4">
                  <c:v>5539.7553443264496</c:v>
                </c:pt>
                <c:pt idx="5">
                  <c:v>5522.7109826572696</c:v>
                </c:pt>
                <c:pt idx="6">
                  <c:v>5484.5917528888604</c:v>
                </c:pt>
                <c:pt idx="7">
                  <c:v>5484.42789573148</c:v>
                </c:pt>
                <c:pt idx="8">
                  <c:v>5572.07747967054</c:v>
                </c:pt>
                <c:pt idx="9">
                  <c:v>5585.3158703703602</c:v>
                </c:pt>
                <c:pt idx="10">
                  <c:v>5580.2161260120602</c:v>
                </c:pt>
                <c:pt idx="11">
                  <c:v>5572.6472959113398</c:v>
                </c:pt>
                <c:pt idx="12">
                  <c:v>5646.9010987688998</c:v>
                </c:pt>
                <c:pt idx="13">
                  <c:v>5651.9121099561598</c:v>
                </c:pt>
                <c:pt idx="14">
                  <c:v>5636.4727634078099</c:v>
                </c:pt>
                <c:pt idx="15">
                  <c:v>5632.8361511811299</c:v>
                </c:pt>
                <c:pt idx="16">
                  <c:v>5708.1900780598098</c:v>
                </c:pt>
                <c:pt idx="17">
                  <c:v>5715.6769634953298</c:v>
                </c:pt>
                <c:pt idx="18">
                  <c:v>5721.0290086249197</c:v>
                </c:pt>
                <c:pt idx="19">
                  <c:v>5738.8638290609797</c:v>
                </c:pt>
                <c:pt idx="20">
                  <c:v>5861.2774800632296</c:v>
                </c:pt>
                <c:pt idx="21">
                  <c:v>5895.4315789648599</c:v>
                </c:pt>
                <c:pt idx="22">
                  <c:v>5893.5410605228799</c:v>
                </c:pt>
                <c:pt idx="23">
                  <c:v>5902.6605976977698</c:v>
                </c:pt>
                <c:pt idx="24">
                  <c:v>5931.0395763432498</c:v>
                </c:pt>
                <c:pt idx="25">
                  <c:v>5966.1891726263302</c:v>
                </c:pt>
                <c:pt idx="26">
                  <c:v>5979.7241341639201</c:v>
                </c:pt>
                <c:pt idx="27">
                  <c:v>6021.1145550725096</c:v>
                </c:pt>
                <c:pt idx="28">
                  <c:v>6054.8230577381701</c:v>
                </c:pt>
                <c:pt idx="29">
                  <c:v>6060.2856815149098</c:v>
                </c:pt>
                <c:pt idx="30">
                  <c:v>6056.7062729060999</c:v>
                </c:pt>
                <c:pt idx="31">
                  <c:v>6046.8834336577102</c:v>
                </c:pt>
                <c:pt idx="32">
                  <c:v>5987.5260577469198</c:v>
                </c:pt>
                <c:pt idx="33">
                  <c:v>5981.4076836105196</c:v>
                </c:pt>
                <c:pt idx="34">
                  <c:v>5969.0432406474301</c:v>
                </c:pt>
                <c:pt idx="35">
                  <c:v>5909.1432668651996</c:v>
                </c:pt>
                <c:pt idx="36">
                  <c:v>5936.1119414671102</c:v>
                </c:pt>
                <c:pt idx="37">
                  <c:v>5805.6168155681999</c:v>
                </c:pt>
                <c:pt idx="38">
                  <c:v>5794.2987998668204</c:v>
                </c:pt>
                <c:pt idx="39">
                  <c:v>5778.9964460096398</c:v>
                </c:pt>
                <c:pt idx="40">
                  <c:v>5834.52999492862</c:v>
                </c:pt>
                <c:pt idx="41">
                  <c:v>5782.5976035755202</c:v>
                </c:pt>
                <c:pt idx="42">
                  <c:v>5799.9390508506804</c:v>
                </c:pt>
                <c:pt idx="43">
                  <c:v>5795.3428784985499</c:v>
                </c:pt>
                <c:pt idx="44">
                  <c:v>5779.3626714214797</c:v>
                </c:pt>
                <c:pt idx="45">
                  <c:v>5707.6228678330999</c:v>
                </c:pt>
                <c:pt idx="46">
                  <c:v>5683.0796845404202</c:v>
                </c:pt>
                <c:pt idx="47">
                  <c:v>5666.23280082766</c:v>
                </c:pt>
                <c:pt idx="48">
                  <c:v>5625.9376458151601</c:v>
                </c:pt>
                <c:pt idx="49">
                  <c:v>5588.6013785015102</c:v>
                </c:pt>
                <c:pt idx="50">
                  <c:v>5544.4614196924504</c:v>
                </c:pt>
                <c:pt idx="51">
                  <c:v>5487.5265751736597</c:v>
                </c:pt>
                <c:pt idx="52">
                  <c:v>5468.4491042669997</c:v>
                </c:pt>
                <c:pt idx="53">
                  <c:v>5488.9477215227498</c:v>
                </c:pt>
                <c:pt idx="54">
                  <c:v>5455.6646426136303</c:v>
                </c:pt>
                <c:pt idx="55">
                  <c:v>5388.8910975508297</c:v>
                </c:pt>
                <c:pt idx="56">
                  <c:v>5520.0278498565103</c:v>
                </c:pt>
                <c:pt idx="57">
                  <c:v>5557.3364805516303</c:v>
                </c:pt>
                <c:pt idx="58">
                  <c:v>5549.1615752239804</c:v>
                </c:pt>
                <c:pt idx="59">
                  <c:v>5509.1680743853703</c:v>
                </c:pt>
                <c:pt idx="60">
                  <c:v>5575.4464767715299</c:v>
                </c:pt>
                <c:pt idx="61">
                  <c:v>5582.8040588660897</c:v>
                </c:pt>
                <c:pt idx="62">
                  <c:v>5576.9238937211103</c:v>
                </c:pt>
                <c:pt idx="63">
                  <c:v>5556.8034058921703</c:v>
                </c:pt>
                <c:pt idx="64">
                  <c:v>5645.83385556751</c:v>
                </c:pt>
                <c:pt idx="65">
                  <c:v>5683.2660949802103</c:v>
                </c:pt>
                <c:pt idx="66">
                  <c:v>5675.0232402481997</c:v>
                </c:pt>
                <c:pt idx="67">
                  <c:v>5643.85009973262</c:v>
                </c:pt>
                <c:pt idx="68">
                  <c:v>5623.0607671275402</c:v>
                </c:pt>
                <c:pt idx="69">
                  <c:v>5633.4769089165402</c:v>
                </c:pt>
                <c:pt idx="70">
                  <c:v>5624.1868869435102</c:v>
                </c:pt>
                <c:pt idx="71">
                  <c:v>5635.4023672511003</c:v>
                </c:pt>
                <c:pt idx="72">
                  <c:v>5693.3863093917098</c:v>
                </c:pt>
                <c:pt idx="73">
                  <c:v>5733.0629703940904</c:v>
                </c:pt>
                <c:pt idx="74">
                  <c:v>5738.1177368796098</c:v>
                </c:pt>
                <c:pt idx="75">
                  <c:v>5726.20902465171</c:v>
                </c:pt>
                <c:pt idx="76">
                  <c:v>5632.2938750398298</c:v>
                </c:pt>
                <c:pt idx="77">
                  <c:v>5694.7667568788202</c:v>
                </c:pt>
                <c:pt idx="78">
                  <c:v>5661.3100402162299</c:v>
                </c:pt>
                <c:pt idx="79">
                  <c:v>5669.0893139977698</c:v>
                </c:pt>
                <c:pt idx="80">
                  <c:v>5703.3354598908199</c:v>
                </c:pt>
                <c:pt idx="81">
                  <c:v>5685.8770315388401</c:v>
                </c:pt>
                <c:pt idx="82">
                  <c:v>5689.47339532572</c:v>
                </c:pt>
                <c:pt idx="83">
                  <c:v>5681.0854724761703</c:v>
                </c:pt>
                <c:pt idx="84">
                  <c:v>5798.6037421014098</c:v>
                </c:pt>
                <c:pt idx="85">
                  <c:v>5780.3062415592603</c:v>
                </c:pt>
                <c:pt idx="86">
                  <c:v>5767.1118313688003</c:v>
                </c:pt>
                <c:pt idx="87">
                  <c:v>5781.9935552484303</c:v>
                </c:pt>
                <c:pt idx="88">
                  <c:v>5719.1793820830098</c:v>
                </c:pt>
                <c:pt idx="89">
                  <c:v>5725.2426438474104</c:v>
                </c:pt>
                <c:pt idx="90">
                  <c:v>5722.08528082874</c:v>
                </c:pt>
                <c:pt idx="91">
                  <c:v>5708.3108555522203</c:v>
                </c:pt>
                <c:pt idx="92">
                  <c:v>5601.8273182451303</c:v>
                </c:pt>
                <c:pt idx="93">
                  <c:v>5613.9129177008499</c:v>
                </c:pt>
                <c:pt idx="94">
                  <c:v>5611.2735080253296</c:v>
                </c:pt>
                <c:pt idx="95">
                  <c:v>5597.34864173803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940.64704147520604</c:v>
                </c:pt>
                <c:pt idx="1">
                  <c:v>943.24916618973396</c:v>
                </c:pt>
                <c:pt idx="2">
                  <c:v>943.48997467660297</c:v>
                </c:pt>
                <c:pt idx="3">
                  <c:v>943.44984060926095</c:v>
                </c:pt>
                <c:pt idx="4">
                  <c:v>943.22909915606203</c:v>
                </c:pt>
                <c:pt idx="5">
                  <c:v>943.17557753970505</c:v>
                </c:pt>
                <c:pt idx="6">
                  <c:v>943.122072254606</c:v>
                </c:pt>
                <c:pt idx="7">
                  <c:v>942.03170354385395</c:v>
                </c:pt>
                <c:pt idx="8">
                  <c:v>928.90064918948895</c:v>
                </c:pt>
                <c:pt idx="9">
                  <c:v>927.522658439868</c:v>
                </c:pt>
                <c:pt idx="10">
                  <c:v>927.20157365268506</c:v>
                </c:pt>
                <c:pt idx="11">
                  <c:v>929.24180509315795</c:v>
                </c:pt>
                <c:pt idx="12">
                  <c:v>959.41048144415402</c:v>
                </c:pt>
                <c:pt idx="13">
                  <c:v>963.832092063142</c:v>
                </c:pt>
                <c:pt idx="14">
                  <c:v>964.28026670263898</c:v>
                </c:pt>
                <c:pt idx="15">
                  <c:v>963.75181168001302</c:v>
                </c:pt>
                <c:pt idx="16">
                  <c:v>958.38702189877404</c:v>
                </c:pt>
                <c:pt idx="17">
                  <c:v>957.85856279333404</c:v>
                </c:pt>
                <c:pt idx="18">
                  <c:v>957.97228142789004</c:v>
                </c:pt>
                <c:pt idx="19">
                  <c:v>957.12273753526699</c:v>
                </c:pt>
                <c:pt idx="20">
                  <c:v>944.13214833378504</c:v>
                </c:pt>
                <c:pt idx="21">
                  <c:v>942.32603772989603</c:v>
                </c:pt>
                <c:pt idx="22">
                  <c:v>942.192252061668</c:v>
                </c:pt>
                <c:pt idx="23">
                  <c:v>941.99826529242603</c:v>
                </c:pt>
                <c:pt idx="24">
                  <c:v>937.62348047388105</c:v>
                </c:pt>
                <c:pt idx="25">
                  <c:v>940.90122526264702</c:v>
                </c:pt>
                <c:pt idx="26">
                  <c:v>941.02833552903303</c:v>
                </c:pt>
                <c:pt idx="27">
                  <c:v>942.84781326786504</c:v>
                </c:pt>
                <c:pt idx="28">
                  <c:v>961.47745940295499</c:v>
                </c:pt>
                <c:pt idx="29">
                  <c:v>963.90567254754103</c:v>
                </c:pt>
                <c:pt idx="30">
                  <c:v>964.08627585058196</c:v>
                </c:pt>
                <c:pt idx="31">
                  <c:v>963.91236019782696</c:v>
                </c:pt>
                <c:pt idx="32">
                  <c:v>963.08288742168895</c:v>
                </c:pt>
                <c:pt idx="33">
                  <c:v>962.92903471979002</c:v>
                </c:pt>
                <c:pt idx="34">
                  <c:v>961.397199433899</c:v>
                </c:pt>
                <c:pt idx="35">
                  <c:v>959.45061551149604</c:v>
                </c:pt>
                <c:pt idx="36">
                  <c:v>962.30024452880798</c:v>
                </c:pt>
                <c:pt idx="37">
                  <c:v>961.95240097485305</c:v>
                </c:pt>
                <c:pt idx="38">
                  <c:v>961.77178950618202</c:v>
                </c:pt>
                <c:pt idx="39">
                  <c:v>961.87881232482403</c:v>
                </c:pt>
                <c:pt idx="40">
                  <c:v>960.56771849213203</c:v>
                </c:pt>
                <c:pt idx="41">
                  <c:v>959.05594207428396</c:v>
                </c:pt>
                <c:pt idx="42">
                  <c:v>959.06262972456898</c:v>
                </c:pt>
                <c:pt idx="43">
                  <c:v>959.10276379191203</c:v>
                </c:pt>
                <c:pt idx="44">
                  <c:v>957.02908593438099</c:v>
                </c:pt>
                <c:pt idx="45">
                  <c:v>956.80834448118298</c:v>
                </c:pt>
                <c:pt idx="46">
                  <c:v>956.82841968048297</c:v>
                </c:pt>
                <c:pt idx="47">
                  <c:v>956.75482694764003</c:v>
                </c:pt>
                <c:pt idx="48">
                  <c:v>943.48998284223205</c:v>
                </c:pt>
                <c:pt idx="49">
                  <c:v>939.03490947492901</c:v>
                </c:pt>
                <c:pt idx="50">
                  <c:v>938.96133307334401</c:v>
                </c:pt>
                <c:pt idx="51">
                  <c:v>939.68377486521194</c:v>
                </c:pt>
                <c:pt idx="52">
                  <c:v>942.60031304789504</c:v>
                </c:pt>
                <c:pt idx="53">
                  <c:v>950.98867199608901</c:v>
                </c:pt>
                <c:pt idx="54">
                  <c:v>950.31304783903499</c:v>
                </c:pt>
                <c:pt idx="55">
                  <c:v>937.35590505461096</c:v>
                </c:pt>
                <c:pt idx="56">
                  <c:v>944.05188019910099</c:v>
                </c:pt>
                <c:pt idx="57">
                  <c:v>947.22928573669606</c:v>
                </c:pt>
                <c:pt idx="58">
                  <c:v>949.71769998229604</c:v>
                </c:pt>
                <c:pt idx="59">
                  <c:v>950.84818642913206</c:v>
                </c:pt>
                <c:pt idx="60">
                  <c:v>949.757838132453</c:v>
                </c:pt>
                <c:pt idx="61">
                  <c:v>950.64750384397496</c:v>
                </c:pt>
                <c:pt idx="62">
                  <c:v>950.80136879431802</c:v>
                </c:pt>
                <c:pt idx="63">
                  <c:v>950.78798941093203</c:v>
                </c:pt>
                <c:pt idx="64">
                  <c:v>951.07562778105898</c:v>
                </c:pt>
                <c:pt idx="65">
                  <c:v>950.86157397814702</c:v>
                </c:pt>
                <c:pt idx="66">
                  <c:v>951.04218952963197</c:v>
                </c:pt>
                <c:pt idx="67">
                  <c:v>950.98198026298905</c:v>
                </c:pt>
                <c:pt idx="68">
                  <c:v>952.86166726846295</c:v>
                </c:pt>
                <c:pt idx="69">
                  <c:v>953.22958193890395</c:v>
                </c:pt>
                <c:pt idx="70">
                  <c:v>947.12225883523899</c:v>
                </c:pt>
                <c:pt idx="71">
                  <c:v>923.274959390822</c:v>
                </c:pt>
                <c:pt idx="72">
                  <c:v>952.70112283346396</c:v>
                </c:pt>
                <c:pt idx="73">
                  <c:v>956.86186609753997</c:v>
                </c:pt>
                <c:pt idx="74">
                  <c:v>956.84178273261102</c:v>
                </c:pt>
                <c:pt idx="75">
                  <c:v>956.788281530326</c:v>
                </c:pt>
                <c:pt idx="76">
                  <c:v>945.78440623577603</c:v>
                </c:pt>
                <c:pt idx="77">
                  <c:v>954.13263519944201</c:v>
                </c:pt>
                <c:pt idx="78">
                  <c:v>955.99224700561604</c:v>
                </c:pt>
                <c:pt idx="79">
                  <c:v>956.09259442241603</c:v>
                </c:pt>
                <c:pt idx="80">
                  <c:v>955.86515715330302</c:v>
                </c:pt>
                <c:pt idx="81">
                  <c:v>955.89859948754497</c:v>
                </c:pt>
                <c:pt idx="82">
                  <c:v>956.16616674118598</c:v>
                </c:pt>
                <c:pt idx="83">
                  <c:v>943.88464403100102</c:v>
                </c:pt>
                <c:pt idx="84">
                  <c:v>953.34328832501706</c:v>
                </c:pt>
                <c:pt idx="85">
                  <c:v>948.90829423982905</c:v>
                </c:pt>
                <c:pt idx="86">
                  <c:v>931.26196541714603</c:v>
                </c:pt>
                <c:pt idx="87">
                  <c:v>932.238607327713</c:v>
                </c:pt>
                <c:pt idx="88">
                  <c:v>955.68453343618899</c:v>
                </c:pt>
                <c:pt idx="89">
                  <c:v>908.98666390566302</c:v>
                </c:pt>
                <c:pt idx="90">
                  <c:v>536.58755445347902</c:v>
                </c:pt>
                <c:pt idx="91">
                  <c:v>205.04660359275599</c:v>
                </c:pt>
                <c:pt idx="92">
                  <c:v>88.418948335885801</c:v>
                </c:pt>
                <c:pt idx="93">
                  <c:v>88.459082913580104</c:v>
                </c:pt>
                <c:pt idx="94">
                  <c:v>88.439015879908894</c:v>
                </c:pt>
                <c:pt idx="95">
                  <c:v>88.452394242590898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455.20603047847601</c:v>
                </c:pt>
                <c:pt idx="1">
                  <c:v>460.85811628834398</c:v>
                </c:pt>
                <c:pt idx="2">
                  <c:v>460.33931907587498</c:v>
                </c:pt>
                <c:pt idx="3">
                  <c:v>460.390834835399</c:v>
                </c:pt>
                <c:pt idx="4">
                  <c:v>461.10209816973298</c:v>
                </c:pt>
                <c:pt idx="5">
                  <c:v>461.988721169889</c:v>
                </c:pt>
                <c:pt idx="6">
                  <c:v>457.75265050605901</c:v>
                </c:pt>
                <c:pt idx="7">
                  <c:v>456.12581301866499</c:v>
                </c:pt>
                <c:pt idx="8">
                  <c:v>458.31935701780998</c:v>
                </c:pt>
                <c:pt idx="9">
                  <c:v>459.43684703474099</c:v>
                </c:pt>
                <c:pt idx="10">
                  <c:v>459.76216811243398</c:v>
                </c:pt>
                <c:pt idx="11">
                  <c:v>458.66519462038701</c:v>
                </c:pt>
                <c:pt idx="12">
                  <c:v>456.61385074703401</c:v>
                </c:pt>
                <c:pt idx="13">
                  <c:v>457.14989979619003</c:v>
                </c:pt>
                <c:pt idx="14">
                  <c:v>454.61970013002002</c:v>
                </c:pt>
                <c:pt idx="15">
                  <c:v>456.10071317761799</c:v>
                </c:pt>
                <c:pt idx="16">
                  <c:v>461.72815059160303</c:v>
                </c:pt>
                <c:pt idx="17">
                  <c:v>461.80071338784302</c:v>
                </c:pt>
                <c:pt idx="18">
                  <c:v>462.20049741232799</c:v>
                </c:pt>
                <c:pt idx="19">
                  <c:v>464.34962379823799</c:v>
                </c:pt>
                <c:pt idx="20">
                  <c:v>466.71585960082001</c:v>
                </c:pt>
                <c:pt idx="21">
                  <c:v>472.22539076016398</c:v>
                </c:pt>
                <c:pt idx="22">
                  <c:v>472.43709813808601</c:v>
                </c:pt>
                <c:pt idx="23">
                  <c:v>475.76292017147603</c:v>
                </c:pt>
                <c:pt idx="24">
                  <c:v>512.11594248973404</c:v>
                </c:pt>
                <c:pt idx="25">
                  <c:v>525.72518291804795</c:v>
                </c:pt>
                <c:pt idx="26">
                  <c:v>525.19789496573105</c:v>
                </c:pt>
                <c:pt idx="27">
                  <c:v>530.77175578576896</c:v>
                </c:pt>
                <c:pt idx="28">
                  <c:v>532.62964137811002</c:v>
                </c:pt>
                <c:pt idx="29">
                  <c:v>534.68364546223597</c:v>
                </c:pt>
                <c:pt idx="30">
                  <c:v>532.62344612214997</c:v>
                </c:pt>
                <c:pt idx="31">
                  <c:v>530.06205082994097</c:v>
                </c:pt>
                <c:pt idx="32">
                  <c:v>532.61699326188705</c:v>
                </c:pt>
                <c:pt idx="33">
                  <c:v>530.43870147790994</c:v>
                </c:pt>
                <c:pt idx="34">
                  <c:v>524.93257528633399</c:v>
                </c:pt>
                <c:pt idx="35">
                  <c:v>525.04928788935399</c:v>
                </c:pt>
                <c:pt idx="36">
                  <c:v>529.39096866579996</c:v>
                </c:pt>
                <c:pt idx="37">
                  <c:v>529.18487757179105</c:v>
                </c:pt>
                <c:pt idx="38">
                  <c:v>530.17333588883503</c:v>
                </c:pt>
                <c:pt idx="39">
                  <c:v>528.79477793877595</c:v>
                </c:pt>
                <c:pt idx="40">
                  <c:v>521.58137030221701</c:v>
                </c:pt>
                <c:pt idx="41">
                  <c:v>527.81700127342401</c:v>
                </c:pt>
                <c:pt idx="42">
                  <c:v>521.30419827434503</c:v>
                </c:pt>
                <c:pt idx="43">
                  <c:v>515.89675493511697</c:v>
                </c:pt>
                <c:pt idx="44">
                  <c:v>504.641324089938</c:v>
                </c:pt>
                <c:pt idx="45">
                  <c:v>503.80016442345402</c:v>
                </c:pt>
                <c:pt idx="46">
                  <c:v>525.39371504460996</c:v>
                </c:pt>
                <c:pt idx="47">
                  <c:v>518.59274464983503</c:v>
                </c:pt>
                <c:pt idx="48">
                  <c:v>491.16876952500797</c:v>
                </c:pt>
                <c:pt idx="49">
                  <c:v>490.49172165329497</c:v>
                </c:pt>
                <c:pt idx="50">
                  <c:v>506.61298151538602</c:v>
                </c:pt>
                <c:pt idx="51">
                  <c:v>502.71913944335398</c:v>
                </c:pt>
                <c:pt idx="52">
                  <c:v>483.71392289310199</c:v>
                </c:pt>
                <c:pt idx="53">
                  <c:v>488.39487873874299</c:v>
                </c:pt>
                <c:pt idx="54">
                  <c:v>500.48460320304298</c:v>
                </c:pt>
                <c:pt idx="55">
                  <c:v>512.42310628987298</c:v>
                </c:pt>
                <c:pt idx="56">
                  <c:v>500.088583772135</c:v>
                </c:pt>
                <c:pt idx="57">
                  <c:v>498.57631133505703</c:v>
                </c:pt>
                <c:pt idx="58">
                  <c:v>498.67030374866101</c:v>
                </c:pt>
                <c:pt idx="59">
                  <c:v>499.072926521554</c:v>
                </c:pt>
                <c:pt idx="60">
                  <c:v>497.44568604921102</c:v>
                </c:pt>
                <c:pt idx="61">
                  <c:v>495.96178834352702</c:v>
                </c:pt>
                <c:pt idx="62">
                  <c:v>497.71453312218199</c:v>
                </c:pt>
                <c:pt idx="63">
                  <c:v>502.318319900581</c:v>
                </c:pt>
                <c:pt idx="64">
                  <c:v>512.290858362005</c:v>
                </c:pt>
                <c:pt idx="65">
                  <c:v>519.38627047510397</c:v>
                </c:pt>
                <c:pt idx="66">
                  <c:v>521.50399974250104</c:v>
                </c:pt>
                <c:pt idx="67">
                  <c:v>524.04684752489402</c:v>
                </c:pt>
                <c:pt idx="68">
                  <c:v>520.67358039007502</c:v>
                </c:pt>
                <c:pt idx="69">
                  <c:v>527.79961170770298</c:v>
                </c:pt>
                <c:pt idx="70">
                  <c:v>527.56292691454098</c:v>
                </c:pt>
                <c:pt idx="71">
                  <c:v>527.23346376369796</c:v>
                </c:pt>
                <c:pt idx="72">
                  <c:v>533.327634265033</c:v>
                </c:pt>
                <c:pt idx="73">
                  <c:v>536.95793438241299</c:v>
                </c:pt>
                <c:pt idx="74">
                  <c:v>536.03950107664298</c:v>
                </c:pt>
                <c:pt idx="75">
                  <c:v>536.67288119319198</c:v>
                </c:pt>
                <c:pt idx="76">
                  <c:v>528.53599528738403</c:v>
                </c:pt>
                <c:pt idx="77">
                  <c:v>535.14429806782005</c:v>
                </c:pt>
                <c:pt idx="78">
                  <c:v>537.56934926868996</c:v>
                </c:pt>
                <c:pt idx="79">
                  <c:v>536.11377018257303</c:v>
                </c:pt>
                <c:pt idx="80">
                  <c:v>532.25544944844</c:v>
                </c:pt>
                <c:pt idx="81">
                  <c:v>531.82883376784105</c:v>
                </c:pt>
                <c:pt idx="82">
                  <c:v>531.41863589811703</c:v>
                </c:pt>
                <c:pt idx="83">
                  <c:v>527.29580655556094</c:v>
                </c:pt>
                <c:pt idx="84">
                  <c:v>524.61326837642696</c:v>
                </c:pt>
                <c:pt idx="85">
                  <c:v>525.15001117182601</c:v>
                </c:pt>
                <c:pt idx="86">
                  <c:v>517.06029745991805</c:v>
                </c:pt>
                <c:pt idx="87">
                  <c:v>512.38119840568902</c:v>
                </c:pt>
                <c:pt idx="88">
                  <c:v>466.47518066569302</c:v>
                </c:pt>
                <c:pt idx="89">
                  <c:v>461.82174257079498</c:v>
                </c:pt>
                <c:pt idx="90">
                  <c:v>460.40582689572602</c:v>
                </c:pt>
                <c:pt idx="91">
                  <c:v>461.987810627947</c:v>
                </c:pt>
                <c:pt idx="92">
                  <c:v>454.80836084970599</c:v>
                </c:pt>
                <c:pt idx="93">
                  <c:v>453.71067320711597</c:v>
                </c:pt>
                <c:pt idx="94">
                  <c:v>453.231422080963</c:v>
                </c:pt>
                <c:pt idx="95">
                  <c:v>451.95649502629999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40.222808705847399</c:v>
                </c:pt>
                <c:pt idx="1">
                  <c:v>41.0732936855727</c:v>
                </c:pt>
                <c:pt idx="2">
                  <c:v>42.496351639051099</c:v>
                </c:pt>
                <c:pt idx="3">
                  <c:v>44.444432072302099</c:v>
                </c:pt>
                <c:pt idx="4">
                  <c:v>42.226113324907999</c:v>
                </c:pt>
                <c:pt idx="5">
                  <c:v>40.063084623089502</c:v>
                </c:pt>
                <c:pt idx="6">
                  <c:v>39.5474906377463</c:v>
                </c:pt>
                <c:pt idx="7">
                  <c:v>38.1856084319244</c:v>
                </c:pt>
                <c:pt idx="8">
                  <c:v>38.519133093421097</c:v>
                </c:pt>
                <c:pt idx="9">
                  <c:v>40.464801927262002</c:v>
                </c:pt>
                <c:pt idx="10">
                  <c:v>42.594801184503098</c:v>
                </c:pt>
                <c:pt idx="11">
                  <c:v>49.473732599466899</c:v>
                </c:pt>
                <c:pt idx="12">
                  <c:v>56.720233544322902</c:v>
                </c:pt>
                <c:pt idx="13">
                  <c:v>57.696622330504198</c:v>
                </c:pt>
                <c:pt idx="14">
                  <c:v>60.966472770214203</c:v>
                </c:pt>
                <c:pt idx="15">
                  <c:v>58.644529083157103</c:v>
                </c:pt>
                <c:pt idx="16">
                  <c:v>55.351953936908203</c:v>
                </c:pt>
                <c:pt idx="17">
                  <c:v>50.946181261410601</c:v>
                </c:pt>
                <c:pt idx="18">
                  <c:v>50.2003935006679</c:v>
                </c:pt>
                <c:pt idx="19">
                  <c:v>50.606789163627703</c:v>
                </c:pt>
                <c:pt idx="20">
                  <c:v>48.577894166401599</c:v>
                </c:pt>
                <c:pt idx="21">
                  <c:v>44.379687034031598</c:v>
                </c:pt>
                <c:pt idx="22">
                  <c:v>49.096624980378003</c:v>
                </c:pt>
                <c:pt idx="23">
                  <c:v>52.642929249672697</c:v>
                </c:pt>
                <c:pt idx="24">
                  <c:v>51.947350299179398</c:v>
                </c:pt>
                <c:pt idx="25">
                  <c:v>53.8227194923534</c:v>
                </c:pt>
                <c:pt idx="26">
                  <c:v>62.731133239880798</c:v>
                </c:pt>
                <c:pt idx="27">
                  <c:v>72.564319982630195</c:v>
                </c:pt>
                <c:pt idx="28">
                  <c:v>78.5816515532523</c:v>
                </c:pt>
                <c:pt idx="29">
                  <c:v>73.758190322997706</c:v>
                </c:pt>
                <c:pt idx="30">
                  <c:v>69.166624931477003</c:v>
                </c:pt>
                <c:pt idx="31">
                  <c:v>64.941461345320803</c:v>
                </c:pt>
                <c:pt idx="32">
                  <c:v>59.995418625100697</c:v>
                </c:pt>
                <c:pt idx="33">
                  <c:v>48.057556219769403</c:v>
                </c:pt>
                <c:pt idx="34">
                  <c:v>40.192690726015698</c:v>
                </c:pt>
                <c:pt idx="35">
                  <c:v>40.888471629307901</c:v>
                </c:pt>
                <c:pt idx="36">
                  <c:v>39.761463358525802</c:v>
                </c:pt>
                <c:pt idx="37">
                  <c:v>36.138236683083697</c:v>
                </c:pt>
                <c:pt idx="38">
                  <c:v>29.745610695062702</c:v>
                </c:pt>
                <c:pt idx="39">
                  <c:v>28.807214247017701</c:v>
                </c:pt>
                <c:pt idx="40">
                  <c:v>27.374902610481598</c:v>
                </c:pt>
                <c:pt idx="41">
                  <c:v>29.119964397124701</c:v>
                </c:pt>
                <c:pt idx="42">
                  <c:v>27.104564348997901</c:v>
                </c:pt>
                <c:pt idx="43">
                  <c:v>25.947719545979002</c:v>
                </c:pt>
                <c:pt idx="44">
                  <c:v>25.923216883015598</c:v>
                </c:pt>
                <c:pt idx="45">
                  <c:v>26.061644592915599</c:v>
                </c:pt>
                <c:pt idx="46">
                  <c:v>25.773832912194099</c:v>
                </c:pt>
                <c:pt idx="47">
                  <c:v>25.435222899135699</c:v>
                </c:pt>
                <c:pt idx="48">
                  <c:v>22.121134763141399</c:v>
                </c:pt>
                <c:pt idx="49">
                  <c:v>20.973740836581801</c:v>
                </c:pt>
                <c:pt idx="50">
                  <c:v>19.416372694918699</c:v>
                </c:pt>
                <c:pt idx="51">
                  <c:v>19.361057308768899</c:v>
                </c:pt>
                <c:pt idx="52">
                  <c:v>19.0544205400127</c:v>
                </c:pt>
                <c:pt idx="53">
                  <c:v>22.198559864536101</c:v>
                </c:pt>
                <c:pt idx="54">
                  <c:v>27.352391047756701</c:v>
                </c:pt>
                <c:pt idx="55">
                  <c:v>29.358905687260901</c:v>
                </c:pt>
                <c:pt idx="56">
                  <c:v>33.421605836006101</c:v>
                </c:pt>
                <c:pt idx="57">
                  <c:v>35.640810474435902</c:v>
                </c:pt>
                <c:pt idx="58">
                  <c:v>39.988769080268597</c:v>
                </c:pt>
                <c:pt idx="59">
                  <c:v>41.2131440693299</c:v>
                </c:pt>
                <c:pt idx="60">
                  <c:v>39.433162457005999</c:v>
                </c:pt>
                <c:pt idx="61">
                  <c:v>44.484444195691999</c:v>
                </c:pt>
                <c:pt idx="62">
                  <c:v>44.611267723493398</c:v>
                </c:pt>
                <c:pt idx="63">
                  <c:v>42.217305095699103</c:v>
                </c:pt>
                <c:pt idx="64">
                  <c:v>43.037178404610202</c:v>
                </c:pt>
                <c:pt idx="65">
                  <c:v>45.401114381545497</c:v>
                </c:pt>
                <c:pt idx="66">
                  <c:v>46.182913542142003</c:v>
                </c:pt>
                <c:pt idx="67">
                  <c:v>46.727713246648399</c:v>
                </c:pt>
                <c:pt idx="68">
                  <c:v>47.3864148442673</c:v>
                </c:pt>
                <c:pt idx="69">
                  <c:v>49.133866620084603</c:v>
                </c:pt>
                <c:pt idx="70">
                  <c:v>56.378783071579498</c:v>
                </c:pt>
                <c:pt idx="71">
                  <c:v>61.111924321280803</c:v>
                </c:pt>
                <c:pt idx="72">
                  <c:v>60.3041923631869</c:v>
                </c:pt>
                <c:pt idx="73">
                  <c:v>61.316567080015503</c:v>
                </c:pt>
                <c:pt idx="74">
                  <c:v>60.330794820729501</c:v>
                </c:pt>
                <c:pt idx="75">
                  <c:v>63.8000094618139</c:v>
                </c:pt>
                <c:pt idx="76">
                  <c:v>72.045932102514897</c:v>
                </c:pt>
                <c:pt idx="77">
                  <c:v>75.734063577613696</c:v>
                </c:pt>
                <c:pt idx="78">
                  <c:v>80.227809722226695</c:v>
                </c:pt>
                <c:pt idx="79">
                  <c:v>78.915038320863403</c:v>
                </c:pt>
                <c:pt idx="80">
                  <c:v>78.523297227692197</c:v>
                </c:pt>
                <c:pt idx="81">
                  <c:v>84.756788783675105</c:v>
                </c:pt>
                <c:pt idx="82">
                  <c:v>85.735529226588596</c:v>
                </c:pt>
                <c:pt idx="83">
                  <c:v>89.051386829271905</c:v>
                </c:pt>
                <c:pt idx="84">
                  <c:v>91.319594092349007</c:v>
                </c:pt>
                <c:pt idx="85">
                  <c:v>86.2051196506645</c:v>
                </c:pt>
                <c:pt idx="86">
                  <c:v>84.706684422898803</c:v>
                </c:pt>
                <c:pt idx="87">
                  <c:v>84.797467994463204</c:v>
                </c:pt>
                <c:pt idx="88">
                  <c:v>88.815152478435095</c:v>
                </c:pt>
                <c:pt idx="89">
                  <c:v>84.571423898868005</c:v>
                </c:pt>
                <c:pt idx="90">
                  <c:v>86.998298658530899</c:v>
                </c:pt>
                <c:pt idx="91">
                  <c:v>85.977815987039506</c:v>
                </c:pt>
                <c:pt idx="92">
                  <c:v>87.958203208291806</c:v>
                </c:pt>
                <c:pt idx="93">
                  <c:v>87.863291052629606</c:v>
                </c:pt>
                <c:pt idx="94">
                  <c:v>89.845546530220403</c:v>
                </c:pt>
                <c:pt idx="95">
                  <c:v>91.054581081770905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0.70566912851374397</c:v>
                </c:pt>
                <c:pt idx="24">
                  <c:v>10.620797672782199</c:v>
                </c:pt>
                <c:pt idx="25">
                  <c:v>10.565933403809799</c:v>
                </c:pt>
                <c:pt idx="26">
                  <c:v>10.6046191476541</c:v>
                </c:pt>
                <c:pt idx="27">
                  <c:v>15.670382771491401</c:v>
                </c:pt>
                <c:pt idx="28">
                  <c:v>42.152018545575402</c:v>
                </c:pt>
                <c:pt idx="29">
                  <c:v>102.14088368313099</c:v>
                </c:pt>
                <c:pt idx="30">
                  <c:v>192.38141107536899</c:v>
                </c:pt>
                <c:pt idx="31">
                  <c:v>306.99259652191603</c:v>
                </c:pt>
                <c:pt idx="32">
                  <c:v>426.516716263229</c:v>
                </c:pt>
                <c:pt idx="33">
                  <c:v>547.01281141833397</c:v>
                </c:pt>
                <c:pt idx="34">
                  <c:v>656.64989488088304</c:v>
                </c:pt>
                <c:pt idx="35">
                  <c:v>752.90091528260405</c:v>
                </c:pt>
                <c:pt idx="36">
                  <c:v>838.40647622896404</c:v>
                </c:pt>
                <c:pt idx="37">
                  <c:v>916.38727110572404</c:v>
                </c:pt>
                <c:pt idx="38">
                  <c:v>975.13344656388199</c:v>
                </c:pt>
                <c:pt idx="39">
                  <c:v>1013.18881029282</c:v>
                </c:pt>
                <c:pt idx="40">
                  <c:v>1059.3027128395499</c:v>
                </c:pt>
                <c:pt idx="41">
                  <c:v>1103.51941087808</c:v>
                </c:pt>
                <c:pt idx="42">
                  <c:v>1138.3160586328499</c:v>
                </c:pt>
                <c:pt idx="43">
                  <c:v>1165.0019440045801</c:v>
                </c:pt>
                <c:pt idx="44">
                  <c:v>1182.52957534594</c:v>
                </c:pt>
                <c:pt idx="45">
                  <c:v>1196.9507995433401</c:v>
                </c:pt>
                <c:pt idx="46">
                  <c:v>1213.7920388395801</c:v>
                </c:pt>
                <c:pt idx="47">
                  <c:v>1228.8140505972499</c:v>
                </c:pt>
                <c:pt idx="48">
                  <c:v>1243.6748879756201</c:v>
                </c:pt>
                <c:pt idx="49">
                  <c:v>1258.94560272438</c:v>
                </c:pt>
                <c:pt idx="50">
                  <c:v>1274.99706073159</c:v>
                </c:pt>
                <c:pt idx="51">
                  <c:v>1292.4710464935799</c:v>
                </c:pt>
                <c:pt idx="52">
                  <c:v>1297.0036303342599</c:v>
                </c:pt>
                <c:pt idx="53">
                  <c:v>1286.9108025451001</c:v>
                </c:pt>
                <c:pt idx="54">
                  <c:v>1250.8703408669401</c:v>
                </c:pt>
                <c:pt idx="55">
                  <c:v>1203.47266234976</c:v>
                </c:pt>
                <c:pt idx="56">
                  <c:v>1156.9264675034999</c:v>
                </c:pt>
                <c:pt idx="57">
                  <c:v>1103.5628685501999</c:v>
                </c:pt>
                <c:pt idx="58">
                  <c:v>1028.7870559110199</c:v>
                </c:pt>
                <c:pt idx="59">
                  <c:v>946.17512893041101</c:v>
                </c:pt>
                <c:pt idx="60">
                  <c:v>846.48163076458104</c:v>
                </c:pt>
                <c:pt idx="61">
                  <c:v>755.40541182008099</c:v>
                </c:pt>
                <c:pt idx="62">
                  <c:v>673.34034701704297</c:v>
                </c:pt>
                <c:pt idx="63">
                  <c:v>580.06521509188599</c:v>
                </c:pt>
                <c:pt idx="64">
                  <c:v>475.15256089291898</c:v>
                </c:pt>
                <c:pt idx="65">
                  <c:v>364.17867106455998</c:v>
                </c:pt>
                <c:pt idx="66">
                  <c:v>256.55113985159801</c:v>
                </c:pt>
                <c:pt idx="67">
                  <c:v>160.31822904913099</c:v>
                </c:pt>
                <c:pt idx="68">
                  <c:v>86.953151700406806</c:v>
                </c:pt>
                <c:pt idx="69">
                  <c:v>41.566237354905198</c:v>
                </c:pt>
                <c:pt idx="70">
                  <c:v>23.459759657180999</c:v>
                </c:pt>
                <c:pt idx="71">
                  <c:v>20.430889295680501</c:v>
                </c:pt>
                <c:pt idx="72">
                  <c:v>19.814348065752299</c:v>
                </c:pt>
                <c:pt idx="73">
                  <c:v>9.2665660640040404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312.51444933085401</c:v>
                </c:pt>
                <c:pt idx="1">
                  <c:v>311.891066076237</c:v>
                </c:pt>
                <c:pt idx="2">
                  <c:v>311.85174414965502</c:v>
                </c:pt>
                <c:pt idx="3">
                  <c:v>311.20097990200702</c:v>
                </c:pt>
                <c:pt idx="4">
                  <c:v>295.59889736331701</c:v>
                </c:pt>
                <c:pt idx="5">
                  <c:v>294.002436679109</c:v>
                </c:pt>
                <c:pt idx="6">
                  <c:v>293.97222179321301</c:v>
                </c:pt>
                <c:pt idx="7">
                  <c:v>293.655130690845</c:v>
                </c:pt>
                <c:pt idx="8">
                  <c:v>291.23688542471803</c:v>
                </c:pt>
                <c:pt idx="9">
                  <c:v>290.88342935675098</c:v>
                </c:pt>
                <c:pt idx="10">
                  <c:v>290.80354927880501</c:v>
                </c:pt>
                <c:pt idx="11">
                  <c:v>290.53690169117499</c:v>
                </c:pt>
                <c:pt idx="12">
                  <c:v>289.54559354938698</c:v>
                </c:pt>
                <c:pt idx="13">
                  <c:v>289.25860202585</c:v>
                </c:pt>
                <c:pt idx="14">
                  <c:v>289.18687881402599</c:v>
                </c:pt>
                <c:pt idx="15">
                  <c:v>289.29696269065101</c:v>
                </c:pt>
                <c:pt idx="16">
                  <c:v>290.30747611107898</c:v>
                </c:pt>
                <c:pt idx="17">
                  <c:v>290.21157611216103</c:v>
                </c:pt>
                <c:pt idx="18">
                  <c:v>290.23348667194</c:v>
                </c:pt>
                <c:pt idx="19">
                  <c:v>295.91330314153799</c:v>
                </c:pt>
                <c:pt idx="20">
                  <c:v>308.022753532038</c:v>
                </c:pt>
                <c:pt idx="21">
                  <c:v>309.95904076739498</c:v>
                </c:pt>
                <c:pt idx="22">
                  <c:v>309.58971002100901</c:v>
                </c:pt>
                <c:pt idx="23">
                  <c:v>311.15603453856698</c:v>
                </c:pt>
                <c:pt idx="24">
                  <c:v>315.59934571898702</c:v>
                </c:pt>
                <c:pt idx="25">
                  <c:v>321.77051996259001</c:v>
                </c:pt>
                <c:pt idx="26">
                  <c:v>321.62574750769397</c:v>
                </c:pt>
                <c:pt idx="27">
                  <c:v>359.03547494334498</c:v>
                </c:pt>
                <c:pt idx="28">
                  <c:v>619.01468204844696</c:v>
                </c:pt>
                <c:pt idx="29">
                  <c:v>649.75478940816402</c:v>
                </c:pt>
                <c:pt idx="30">
                  <c:v>649.97755822270506</c:v>
                </c:pt>
                <c:pt idx="31">
                  <c:v>649.84141605812999</c:v>
                </c:pt>
                <c:pt idx="32">
                  <c:v>664.45565077570097</c:v>
                </c:pt>
                <c:pt idx="33">
                  <c:v>667.97215259505197</c:v>
                </c:pt>
                <c:pt idx="34">
                  <c:v>666.28814169563702</c:v>
                </c:pt>
                <c:pt idx="35">
                  <c:v>647.16221870814695</c:v>
                </c:pt>
                <c:pt idx="36">
                  <c:v>445.87455821901699</c:v>
                </c:pt>
                <c:pt idx="37">
                  <c:v>416.17243397050203</c:v>
                </c:pt>
                <c:pt idx="38">
                  <c:v>417.06861821861702</c:v>
                </c:pt>
                <c:pt idx="39">
                  <c:v>413.05347986678902</c:v>
                </c:pt>
                <c:pt idx="40">
                  <c:v>388.01825606735002</c:v>
                </c:pt>
                <c:pt idx="41">
                  <c:v>370.06613904376502</c:v>
                </c:pt>
                <c:pt idx="42">
                  <c:v>369.842591906537</c:v>
                </c:pt>
                <c:pt idx="43">
                  <c:v>364.68485367397</c:v>
                </c:pt>
                <c:pt idx="44">
                  <c:v>297.25800415415199</c:v>
                </c:pt>
                <c:pt idx="45">
                  <c:v>290.01254170472401</c:v>
                </c:pt>
                <c:pt idx="46">
                  <c:v>289.67357552167499</c:v>
                </c:pt>
                <c:pt idx="47">
                  <c:v>289.753365793157</c:v>
                </c:pt>
                <c:pt idx="48">
                  <c:v>287.33309156617599</c:v>
                </c:pt>
                <c:pt idx="49">
                  <c:v>287.33669823811999</c:v>
                </c:pt>
                <c:pt idx="50">
                  <c:v>287.25153399217999</c:v>
                </c:pt>
                <c:pt idx="51">
                  <c:v>287.20487010998397</c:v>
                </c:pt>
                <c:pt idx="52">
                  <c:v>288.642411049408</c:v>
                </c:pt>
                <c:pt idx="53">
                  <c:v>288.74523279838598</c:v>
                </c:pt>
                <c:pt idx="54">
                  <c:v>288.60897310930301</c:v>
                </c:pt>
                <c:pt idx="55">
                  <c:v>288.577529759676</c:v>
                </c:pt>
                <c:pt idx="56">
                  <c:v>293.68639553626502</c:v>
                </c:pt>
                <c:pt idx="57">
                  <c:v>293.645742034828</c:v>
                </c:pt>
                <c:pt idx="58">
                  <c:v>293.57443348494797</c:v>
                </c:pt>
                <c:pt idx="59">
                  <c:v>293.54317972674602</c:v>
                </c:pt>
                <c:pt idx="60">
                  <c:v>293.52197764018399</c:v>
                </c:pt>
                <c:pt idx="61">
                  <c:v>293.40513499560001</c:v>
                </c:pt>
                <c:pt idx="62">
                  <c:v>293.31224628503202</c:v>
                </c:pt>
                <c:pt idx="63">
                  <c:v>296.15819760788202</c:v>
                </c:pt>
                <c:pt idx="64">
                  <c:v>312.16524853707102</c:v>
                </c:pt>
                <c:pt idx="65">
                  <c:v>314.61042132902202</c:v>
                </c:pt>
                <c:pt idx="66">
                  <c:v>314.20922591873398</c:v>
                </c:pt>
                <c:pt idx="67">
                  <c:v>314.48713146729898</c:v>
                </c:pt>
                <c:pt idx="68">
                  <c:v>319.085158119521</c:v>
                </c:pt>
                <c:pt idx="69">
                  <c:v>319.58093636725403</c:v>
                </c:pt>
                <c:pt idx="70">
                  <c:v>319.39194808784799</c:v>
                </c:pt>
                <c:pt idx="71">
                  <c:v>326.24073095079001</c:v>
                </c:pt>
                <c:pt idx="72">
                  <c:v>415.01398158577899</c:v>
                </c:pt>
                <c:pt idx="73">
                  <c:v>425.80012375037302</c:v>
                </c:pt>
                <c:pt idx="74">
                  <c:v>425.86611930549202</c:v>
                </c:pt>
                <c:pt idx="75">
                  <c:v>425.81607825676002</c:v>
                </c:pt>
                <c:pt idx="76">
                  <c:v>410.68640987177298</c:v>
                </c:pt>
                <c:pt idx="77">
                  <c:v>419.69720907176099</c:v>
                </c:pt>
                <c:pt idx="78">
                  <c:v>422.366104178981</c:v>
                </c:pt>
                <c:pt idx="79">
                  <c:v>423.07815191419201</c:v>
                </c:pt>
                <c:pt idx="80">
                  <c:v>440.28360025632401</c:v>
                </c:pt>
                <c:pt idx="81">
                  <c:v>437.03240447125103</c:v>
                </c:pt>
                <c:pt idx="82">
                  <c:v>437.04379991368597</c:v>
                </c:pt>
                <c:pt idx="83">
                  <c:v>428.17908146029299</c:v>
                </c:pt>
                <c:pt idx="84">
                  <c:v>332.27328392792202</c:v>
                </c:pt>
                <c:pt idx="85">
                  <c:v>315.21522905896899</c:v>
                </c:pt>
                <c:pt idx="86">
                  <c:v>306.91076989447902</c:v>
                </c:pt>
                <c:pt idx="87">
                  <c:v>306.90878306505198</c:v>
                </c:pt>
                <c:pt idx="88">
                  <c:v>307.785790861294</c:v>
                </c:pt>
                <c:pt idx="89">
                  <c:v>307.98520556030098</c:v>
                </c:pt>
                <c:pt idx="90">
                  <c:v>307.79978293013301</c:v>
                </c:pt>
                <c:pt idx="91">
                  <c:v>307.88737860293298</c:v>
                </c:pt>
                <c:pt idx="92">
                  <c:v>307.60177630778497</c:v>
                </c:pt>
                <c:pt idx="93">
                  <c:v>307.54224460063199</c:v>
                </c:pt>
                <c:pt idx="94">
                  <c:v>307.461957621794</c:v>
                </c:pt>
                <c:pt idx="95">
                  <c:v>303.57672265709499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318.68727111005001</c:v>
                </c:pt>
                <c:pt idx="29">
                  <c:v>449.359495089284</c:v>
                </c:pt>
                <c:pt idx="30">
                  <c:v>448.74613341209403</c:v>
                </c:pt>
                <c:pt idx="31">
                  <c:v>447.845666480825</c:v>
                </c:pt>
                <c:pt idx="32">
                  <c:v>476.15505220867198</c:v>
                </c:pt>
                <c:pt idx="33">
                  <c:v>481.70780151916199</c:v>
                </c:pt>
                <c:pt idx="34">
                  <c:v>488.30247652425601</c:v>
                </c:pt>
                <c:pt idx="35">
                  <c:v>438.99681925899603</c:v>
                </c:pt>
                <c:pt idx="36">
                  <c:v>1.7103437654807501</c:v>
                </c:pt>
                <c:pt idx="37">
                  <c:v>89.745654668430802</c:v>
                </c:pt>
                <c:pt idx="38">
                  <c:v>160.60808878008999</c:v>
                </c:pt>
                <c:pt idx="39">
                  <c:v>152.58978260192001</c:v>
                </c:pt>
                <c:pt idx="40">
                  <c:v>79.044115921800099</c:v>
                </c:pt>
                <c:pt idx="41">
                  <c:v>83.188862864980507</c:v>
                </c:pt>
                <c:pt idx="42">
                  <c:v>78.2819657137467</c:v>
                </c:pt>
                <c:pt idx="43">
                  <c:v>59.6722997874123</c:v>
                </c:pt>
                <c:pt idx="44">
                  <c:v>112.70286540618601</c:v>
                </c:pt>
                <c:pt idx="45">
                  <c:v>135.342588957419</c:v>
                </c:pt>
                <c:pt idx="46">
                  <c:v>119.49544836601299</c:v>
                </c:pt>
                <c:pt idx="47">
                  <c:v>67.255465394095097</c:v>
                </c:pt>
                <c:pt idx="48">
                  <c:v>1.87673648279691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505.66893228423999</c:v>
                </c:pt>
                <c:pt idx="73">
                  <c:v>791.75904380237398</c:v>
                </c:pt>
                <c:pt idx="74">
                  <c:v>782.00422765649705</c:v>
                </c:pt>
                <c:pt idx="75">
                  <c:v>792.081982701068</c:v>
                </c:pt>
                <c:pt idx="76">
                  <c:v>448.72319350734301</c:v>
                </c:pt>
                <c:pt idx="77">
                  <c:v>185.88785883647699</c:v>
                </c:pt>
                <c:pt idx="78">
                  <c:v>174.93869307766599</c:v>
                </c:pt>
                <c:pt idx="79">
                  <c:v>166.345101083305</c:v>
                </c:pt>
                <c:pt idx="80">
                  <c:v>70.047254540241298</c:v>
                </c:pt>
                <c:pt idx="81">
                  <c:v>68.552999027161405</c:v>
                </c:pt>
                <c:pt idx="82">
                  <c:v>68.442072540261904</c:v>
                </c:pt>
                <c:pt idx="83">
                  <c:v>68.500798795987805</c:v>
                </c:pt>
                <c:pt idx="84">
                  <c:v>68.494273767091101</c:v>
                </c:pt>
                <c:pt idx="85">
                  <c:v>45.604122922334803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-2969.5831141612198</c:v>
                </c:pt>
                <c:pt idx="1">
                  <c:v>-3016.25090844032</c:v>
                </c:pt>
                <c:pt idx="2">
                  <c:v>-2907.4453007808802</c:v>
                </c:pt>
                <c:pt idx="3">
                  <c:v>-2741.30262179792</c:v>
                </c:pt>
                <c:pt idx="4">
                  <c:v>-2489.83955777952</c:v>
                </c:pt>
                <c:pt idx="5">
                  <c:v>-2476.65203477769</c:v>
                </c:pt>
                <c:pt idx="6">
                  <c:v>-2479.1548557272199</c:v>
                </c:pt>
                <c:pt idx="7">
                  <c:v>-2391.7945620063801</c:v>
                </c:pt>
                <c:pt idx="8">
                  <c:v>-2302.7421189954798</c:v>
                </c:pt>
                <c:pt idx="9">
                  <c:v>-2388.4864649095798</c:v>
                </c:pt>
                <c:pt idx="10">
                  <c:v>-2370.6126722046401</c:v>
                </c:pt>
                <c:pt idx="11">
                  <c:v>-2361.94897024088</c:v>
                </c:pt>
                <c:pt idx="12">
                  <c:v>-2579.9522594473301</c:v>
                </c:pt>
                <c:pt idx="13">
                  <c:v>-2755.1112930166801</c:v>
                </c:pt>
                <c:pt idx="14">
                  <c:v>-2760.6088500833698</c:v>
                </c:pt>
                <c:pt idx="15">
                  <c:v>-2751.11201946335</c:v>
                </c:pt>
                <c:pt idx="16">
                  <c:v>-2841.76809619906</c:v>
                </c:pt>
                <c:pt idx="17">
                  <c:v>-2941.55990930493</c:v>
                </c:pt>
                <c:pt idx="18">
                  <c:v>-2882.0782595996202</c:v>
                </c:pt>
                <c:pt idx="19">
                  <c:v>-2809.1802231987099</c:v>
                </c:pt>
                <c:pt idx="20">
                  <c:v>-2758.1950145785199</c:v>
                </c:pt>
                <c:pt idx="21">
                  <c:v>-2695.8747745554801</c:v>
                </c:pt>
                <c:pt idx="22">
                  <c:v>-2543.24404602499</c:v>
                </c:pt>
                <c:pt idx="23">
                  <c:v>-2350.1173086732401</c:v>
                </c:pt>
                <c:pt idx="24">
                  <c:v>-2000.8464812903501</c:v>
                </c:pt>
                <c:pt idx="25">
                  <c:v>-1852.15163309537</c:v>
                </c:pt>
                <c:pt idx="26">
                  <c:v>-1643.26363240198</c:v>
                </c:pt>
                <c:pt idx="27">
                  <c:v>-1597.79881050827</c:v>
                </c:pt>
                <c:pt idx="28">
                  <c:v>-2127.1504965887498</c:v>
                </c:pt>
                <c:pt idx="29">
                  <c:v>-2310.5059370167301</c:v>
                </c:pt>
                <c:pt idx="30">
                  <c:v>-2408.5424911626501</c:v>
                </c:pt>
                <c:pt idx="31">
                  <c:v>-2558.2156526601302</c:v>
                </c:pt>
                <c:pt idx="32">
                  <c:v>-2718.5289262711199</c:v>
                </c:pt>
                <c:pt idx="33">
                  <c:v>-2752.3510753493401</c:v>
                </c:pt>
                <c:pt idx="34">
                  <c:v>-2794.6149002535699</c:v>
                </c:pt>
                <c:pt idx="35">
                  <c:v>-2733.2288453723099</c:v>
                </c:pt>
                <c:pt idx="36">
                  <c:v>-2298.52637684401</c:v>
                </c:pt>
                <c:pt idx="37">
                  <c:v>-2346.3831443416698</c:v>
                </c:pt>
                <c:pt idx="38">
                  <c:v>-2526.32418960114</c:v>
                </c:pt>
                <c:pt idx="39">
                  <c:v>-2590.96856676381</c:v>
                </c:pt>
                <c:pt idx="40">
                  <c:v>-2558.7634186703999</c:v>
                </c:pt>
                <c:pt idx="41">
                  <c:v>-2661.35746314683</c:v>
                </c:pt>
                <c:pt idx="42">
                  <c:v>-2747.1571900241402</c:v>
                </c:pt>
                <c:pt idx="43">
                  <c:v>-2804.25476865685</c:v>
                </c:pt>
                <c:pt idx="44">
                  <c:v>-2779.4428171240602</c:v>
                </c:pt>
                <c:pt idx="45">
                  <c:v>-2811.2545627053</c:v>
                </c:pt>
                <c:pt idx="46">
                  <c:v>-2849.4855905884101</c:v>
                </c:pt>
                <c:pt idx="47">
                  <c:v>-2838.1342754324801</c:v>
                </c:pt>
                <c:pt idx="48">
                  <c:v>-2620.2335657690501</c:v>
                </c:pt>
                <c:pt idx="49">
                  <c:v>-2509.4027291060802</c:v>
                </c:pt>
                <c:pt idx="50">
                  <c:v>-2516.8232434853098</c:v>
                </c:pt>
                <c:pt idx="51">
                  <c:v>-2505.6943109273898</c:v>
                </c:pt>
                <c:pt idx="52">
                  <c:v>-2159.4463881240699</c:v>
                </c:pt>
                <c:pt idx="53">
                  <c:v>-2081.20198241765</c:v>
                </c:pt>
                <c:pt idx="54">
                  <c:v>-2156.1544127529601</c:v>
                </c:pt>
                <c:pt idx="55">
                  <c:v>-2153.3710251683001</c:v>
                </c:pt>
                <c:pt idx="56">
                  <c:v>-2504.3189575977299</c:v>
                </c:pt>
                <c:pt idx="57">
                  <c:v>-2618.8186615525601</c:v>
                </c:pt>
                <c:pt idx="58">
                  <c:v>-2613.3180907763499</c:v>
                </c:pt>
                <c:pt idx="59">
                  <c:v>-2632.7221025939598</c:v>
                </c:pt>
                <c:pt idx="60">
                  <c:v>-2575.2801509384399</c:v>
                </c:pt>
                <c:pt idx="61">
                  <c:v>-2524.9688790600899</c:v>
                </c:pt>
                <c:pt idx="62">
                  <c:v>-2395.6991467507701</c:v>
                </c:pt>
                <c:pt idx="63">
                  <c:v>-2291.70559066025</c:v>
                </c:pt>
                <c:pt idx="64">
                  <c:v>-2345.9097002969402</c:v>
                </c:pt>
                <c:pt idx="65">
                  <c:v>-2264.7072414753202</c:v>
                </c:pt>
                <c:pt idx="66">
                  <c:v>-2147.1010430084498</c:v>
                </c:pt>
                <c:pt idx="67">
                  <c:v>-2033.02184064741</c:v>
                </c:pt>
                <c:pt idx="68">
                  <c:v>-1934.7967352232999</c:v>
                </c:pt>
                <c:pt idx="69">
                  <c:v>-1863.66611793825</c:v>
                </c:pt>
                <c:pt idx="70">
                  <c:v>-1824.1928989390699</c:v>
                </c:pt>
                <c:pt idx="71">
                  <c:v>-1697.4170679712499</c:v>
                </c:pt>
                <c:pt idx="72">
                  <c:v>-2214.96109684249</c:v>
                </c:pt>
                <c:pt idx="73">
                  <c:v>-2570.1277608288001</c:v>
                </c:pt>
                <c:pt idx="74">
                  <c:v>-2491.3846186014698</c:v>
                </c:pt>
                <c:pt idx="75">
                  <c:v>-2534.4573004583699</c:v>
                </c:pt>
                <c:pt idx="76">
                  <c:v>-1996.2908542748701</c:v>
                </c:pt>
                <c:pt idx="77">
                  <c:v>-1806.91547236118</c:v>
                </c:pt>
                <c:pt idx="78">
                  <c:v>-1806.1531577773801</c:v>
                </c:pt>
                <c:pt idx="79">
                  <c:v>-1860.89279225474</c:v>
                </c:pt>
                <c:pt idx="80">
                  <c:v>-1911.7048340977899</c:v>
                </c:pt>
                <c:pt idx="81">
                  <c:v>-2027.1367626629401</c:v>
                </c:pt>
                <c:pt idx="82">
                  <c:v>-2025.2291088377399</c:v>
                </c:pt>
                <c:pt idx="83">
                  <c:v>-2060.2461208302798</c:v>
                </c:pt>
                <c:pt idx="84">
                  <c:v>-2197.73867856479</c:v>
                </c:pt>
                <c:pt idx="85">
                  <c:v>-2264.1484738049999</c:v>
                </c:pt>
                <c:pt idx="86">
                  <c:v>-2319.9110277263699</c:v>
                </c:pt>
                <c:pt idx="87">
                  <c:v>-2487.1793920278601</c:v>
                </c:pt>
                <c:pt idx="88">
                  <c:v>-2501.1282007395298</c:v>
                </c:pt>
                <c:pt idx="89">
                  <c:v>-2518.62856890995</c:v>
                </c:pt>
                <c:pt idx="90">
                  <c:v>-2300.7275675972101</c:v>
                </c:pt>
                <c:pt idx="91">
                  <c:v>-2041.2312583057601</c:v>
                </c:pt>
                <c:pt idx="92">
                  <c:v>-1812.20490524051</c:v>
                </c:pt>
                <c:pt idx="93">
                  <c:v>-1949.9523077613801</c:v>
                </c:pt>
                <c:pt idx="94">
                  <c:v>-2070.29136557015</c:v>
                </c:pt>
                <c:pt idx="95">
                  <c:v>-2183.5063705221601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-106.704934669095</c:v>
                </c:pt>
                <c:pt idx="4">
                  <c:v>-352.52512768223102</c:v>
                </c:pt>
                <c:pt idx="5">
                  <c:v>-359.80276488770699</c:v>
                </c:pt>
                <c:pt idx="6">
                  <c:v>-360.22516141744302</c:v>
                </c:pt>
                <c:pt idx="7">
                  <c:v>-465.94155085579899</c:v>
                </c:pt>
                <c:pt idx="8">
                  <c:v>-667.120330610167</c:v>
                </c:pt>
                <c:pt idx="9">
                  <c:v>-667.16135140177403</c:v>
                </c:pt>
                <c:pt idx="10">
                  <c:v>-665.53712231787495</c:v>
                </c:pt>
                <c:pt idx="11">
                  <c:v>-665.06588526725102</c:v>
                </c:pt>
                <c:pt idx="12">
                  <c:v>-519.508997684821</c:v>
                </c:pt>
                <c:pt idx="13">
                  <c:v>-355.78085844416302</c:v>
                </c:pt>
                <c:pt idx="14">
                  <c:v>-355.62200277495998</c:v>
                </c:pt>
                <c:pt idx="15">
                  <c:v>-355.29928935081398</c:v>
                </c:pt>
                <c:pt idx="16">
                  <c:v>-213.05958712905101</c:v>
                </c:pt>
                <c:pt idx="17">
                  <c:v>-51.139498756338099</c:v>
                </c:pt>
                <c:pt idx="18">
                  <c:v>-51.2504680612169</c:v>
                </c:pt>
                <c:pt idx="19">
                  <c:v>-50.980763733507999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-276.93862904439499</c:v>
                </c:pt>
                <c:pt idx="53">
                  <c:v>-418.33895294912998</c:v>
                </c:pt>
                <c:pt idx="54">
                  <c:v>-417.66075332033301</c:v>
                </c:pt>
                <c:pt idx="55">
                  <c:v>-417.49960460158297</c:v>
                </c:pt>
                <c:pt idx="56">
                  <c:v>-233.78258822583999</c:v>
                </c:pt>
                <c:pt idx="57">
                  <c:v>-111.673892507842</c:v>
                </c:pt>
                <c:pt idx="58">
                  <c:v>-111.714180712127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-52.704489190073701</c:v>
                </c:pt>
                <c:pt idx="92">
                  <c:v>-112.801977596787</c:v>
                </c:pt>
                <c:pt idx="93">
                  <c:v>-112.969848700733</c:v>
                </c:pt>
                <c:pt idx="94">
                  <c:v>-112.969848188434</c:v>
                </c:pt>
                <c:pt idx="95">
                  <c:v>-112.875840329241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715466398440673"/>
          <c:h val="0.7360909275421149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4169.0206874548703</c:v>
                </c:pt>
                <c:pt idx="1">
                  <c:v>4168.2405018010504</c:v>
                </c:pt>
                <c:pt idx="2">
                  <c:v>4168.0336679415695</c:v>
                </c:pt>
                <c:pt idx="3">
                  <c:v>4167.3202343992098</c:v>
                </c:pt>
                <c:pt idx="4">
                  <c:v>4168.08713475474</c:v>
                </c:pt>
                <c:pt idx="5">
                  <c:v>4168.5605863159499</c:v>
                </c:pt>
                <c:pt idx="6">
                  <c:v>4168.4205696919298</c:v>
                </c:pt>
                <c:pt idx="7">
                  <c:v>4169.0340378771598</c:v>
                </c:pt>
                <c:pt idx="8">
                  <c:v>4169.8876834155699</c:v>
                </c:pt>
                <c:pt idx="9">
                  <c:v>4172.53510471766</c:v>
                </c:pt>
                <c:pt idx="10">
                  <c:v>4174.1822537701801</c:v>
                </c:pt>
                <c:pt idx="11">
                  <c:v>4175.32260776778</c:v>
                </c:pt>
                <c:pt idx="12">
                  <c:v>4174.3023098847698</c:v>
                </c:pt>
                <c:pt idx="13">
                  <c:v>4174.7358404271299</c:v>
                </c:pt>
                <c:pt idx="14">
                  <c:v>4172.6151421273898</c:v>
                </c:pt>
                <c:pt idx="15">
                  <c:v>4171.6348303872501</c:v>
                </c:pt>
                <c:pt idx="16">
                  <c:v>4169.99429142186</c:v>
                </c:pt>
                <c:pt idx="17">
                  <c:v>4167.9470530067201</c:v>
                </c:pt>
                <c:pt idx="18">
                  <c:v>4167.7603750286999</c:v>
                </c:pt>
                <c:pt idx="19">
                  <c:v>4167.92702737328</c:v>
                </c:pt>
                <c:pt idx="20">
                  <c:v>4168.82069161656</c:v>
                </c:pt>
                <c:pt idx="21">
                  <c:v>4168.8872809179802</c:v>
                </c:pt>
                <c:pt idx="22">
                  <c:v>4171.2880775897702</c:v>
                </c:pt>
                <c:pt idx="23">
                  <c:v>4173.6621408549699</c:v>
                </c:pt>
                <c:pt idx="24">
                  <c:v>4173.3820750449304</c:v>
                </c:pt>
                <c:pt idx="25">
                  <c:v>4174.2223050370503</c:v>
                </c:pt>
                <c:pt idx="26">
                  <c:v>4174.4890529867998</c:v>
                </c:pt>
                <c:pt idx="27">
                  <c:v>4174.0089262144502</c:v>
                </c:pt>
                <c:pt idx="28">
                  <c:v>4174.0688728667301</c:v>
                </c:pt>
                <c:pt idx="29">
                  <c:v>4174.4423265087898</c:v>
                </c:pt>
                <c:pt idx="30">
                  <c:v>4173.6287647992503</c:v>
                </c:pt>
                <c:pt idx="31">
                  <c:v>4173.85549404414</c:v>
                </c:pt>
                <c:pt idx="32">
                  <c:v>4173.5820708832398</c:v>
                </c:pt>
                <c:pt idx="33">
                  <c:v>4174.44242419481</c:v>
                </c:pt>
                <c:pt idx="34">
                  <c:v>4174.5423895519498</c:v>
                </c:pt>
                <c:pt idx="35">
                  <c:v>4174.1756762450505</c:v>
                </c:pt>
                <c:pt idx="36">
                  <c:v>4174.0022184413001</c:v>
                </c:pt>
                <c:pt idx="37">
                  <c:v>4173.7821318455499</c:v>
                </c:pt>
                <c:pt idx="38">
                  <c:v>4172.8018852294199</c:v>
                </c:pt>
                <c:pt idx="39">
                  <c:v>4174.0888985001702</c:v>
                </c:pt>
                <c:pt idx="40">
                  <c:v>4173.1352876046103</c:v>
                </c:pt>
                <c:pt idx="41">
                  <c:v>4172.4818332765199</c:v>
                </c:pt>
                <c:pt idx="42">
                  <c:v>4171.8415665607099</c:v>
                </c:pt>
                <c:pt idx="43">
                  <c:v>4171.1080096988899</c:v>
                </c:pt>
                <c:pt idx="44">
                  <c:v>4169.28737028061</c:v>
                </c:pt>
                <c:pt idx="45">
                  <c:v>4170.8878905411302</c:v>
                </c:pt>
                <c:pt idx="46">
                  <c:v>4169.2941431777699</c:v>
                </c:pt>
                <c:pt idx="47">
                  <c:v>4168.6339485145299</c:v>
                </c:pt>
                <c:pt idx="48">
                  <c:v>4165.9331255232901</c:v>
                </c:pt>
                <c:pt idx="49">
                  <c:v>4163.8724389998397</c:v>
                </c:pt>
                <c:pt idx="50">
                  <c:v>4162.0985911835896</c:v>
                </c:pt>
                <c:pt idx="51">
                  <c:v>4163.7124293043898</c:v>
                </c:pt>
                <c:pt idx="52">
                  <c:v>4163.3790269292103</c:v>
                </c:pt>
                <c:pt idx="53">
                  <c:v>4163.4056952117799</c:v>
                </c:pt>
                <c:pt idx="54">
                  <c:v>4163.0255012345697</c:v>
                </c:pt>
                <c:pt idx="55">
                  <c:v>4161.9052054324202</c:v>
                </c:pt>
                <c:pt idx="56">
                  <c:v>4162.6254118719498</c:v>
                </c:pt>
                <c:pt idx="57">
                  <c:v>4162.0319041961502</c:v>
                </c:pt>
                <c:pt idx="58">
                  <c:v>4160.7047745345199</c:v>
                </c:pt>
                <c:pt idx="59">
                  <c:v>4159.2577515683197</c:v>
                </c:pt>
                <c:pt idx="60">
                  <c:v>4158.6508934702297</c:v>
                </c:pt>
                <c:pt idx="61">
                  <c:v>4160.0246193618595</c:v>
                </c:pt>
                <c:pt idx="62">
                  <c:v>4159.0977093108704</c:v>
                </c:pt>
                <c:pt idx="63">
                  <c:v>4159.4444621083503</c:v>
                </c:pt>
                <c:pt idx="64">
                  <c:v>4159.5311747292199</c:v>
                </c:pt>
                <c:pt idx="65">
                  <c:v>4157.4905464012099</c:v>
                </c:pt>
                <c:pt idx="66">
                  <c:v>4158.3908532936302</c:v>
                </c:pt>
                <c:pt idx="67">
                  <c:v>4159.7112426201102</c:v>
                </c:pt>
                <c:pt idx="68">
                  <c:v>4161.8318757958396</c:v>
                </c:pt>
                <c:pt idx="69">
                  <c:v>4162.9388537377099</c:v>
                </c:pt>
                <c:pt idx="70">
                  <c:v>4163.3056647306203</c:v>
                </c:pt>
                <c:pt idx="71">
                  <c:v>4162.7387927753898</c:v>
                </c:pt>
                <c:pt idx="72">
                  <c:v>4163.8791793349901</c:v>
                </c:pt>
                <c:pt idx="73">
                  <c:v>4162.1252920281704</c:v>
                </c:pt>
                <c:pt idx="74">
                  <c:v>4162.9788398805704</c:v>
                </c:pt>
                <c:pt idx="75">
                  <c:v>4162.9255358774199</c:v>
                </c:pt>
                <c:pt idx="76">
                  <c:v>4163.1388821380197</c:v>
                </c:pt>
                <c:pt idx="77">
                  <c:v>4163.3856695783497</c:v>
                </c:pt>
                <c:pt idx="78">
                  <c:v>4163.7191045155396</c:v>
                </c:pt>
                <c:pt idx="79">
                  <c:v>4163.4390061434897</c:v>
                </c:pt>
                <c:pt idx="80">
                  <c:v>4163.7124944283996</c:v>
                </c:pt>
                <c:pt idx="81">
                  <c:v>4164.1591800210199</c:v>
                </c:pt>
                <c:pt idx="82">
                  <c:v>4167.1000501174403</c:v>
                </c:pt>
                <c:pt idx="83">
                  <c:v>4167.5202627995104</c:v>
                </c:pt>
                <c:pt idx="84">
                  <c:v>4167.8803334572704</c:v>
                </c:pt>
                <c:pt idx="85">
                  <c:v>4168.7539720671202</c:v>
                </c:pt>
                <c:pt idx="86">
                  <c:v>4167.7936859604097</c:v>
                </c:pt>
                <c:pt idx="87">
                  <c:v>4168.3605253536398</c:v>
                </c:pt>
                <c:pt idx="88">
                  <c:v>4167.7603099046901</c:v>
                </c:pt>
                <c:pt idx="89">
                  <c:v>4168.3671680027701</c:v>
                </c:pt>
                <c:pt idx="90">
                  <c:v>4167.5469310820899</c:v>
                </c:pt>
                <c:pt idx="91">
                  <c:v>4166.3132218144801</c:v>
                </c:pt>
                <c:pt idx="92">
                  <c:v>4166.7800307265497</c:v>
                </c:pt>
                <c:pt idx="93">
                  <c:v>4166.5066075656496</c:v>
                </c:pt>
                <c:pt idx="94">
                  <c:v>4165.4996275429303</c:v>
                </c:pt>
                <c:pt idx="95">
                  <c:v>4167.3335196974804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3957.2760113843601</c:v>
                </c:pt>
                <c:pt idx="1">
                  <c:v>3417.8613933942802</c:v>
                </c:pt>
                <c:pt idx="2">
                  <c:v>3097.37799145913</c:v>
                </c:pt>
                <c:pt idx="3">
                  <c:v>3008.9529067219401</c:v>
                </c:pt>
                <c:pt idx="4">
                  <c:v>2932.4120692369402</c:v>
                </c:pt>
                <c:pt idx="5">
                  <c:v>2909.4196015168</c:v>
                </c:pt>
                <c:pt idx="6">
                  <c:v>2913.62159156692</c:v>
                </c:pt>
                <c:pt idx="7">
                  <c:v>2917.91582273431</c:v>
                </c:pt>
                <c:pt idx="8">
                  <c:v>2913.5020941069802</c:v>
                </c:pt>
                <c:pt idx="9">
                  <c:v>2884.9091787641501</c:v>
                </c:pt>
                <c:pt idx="10">
                  <c:v>2865.3568405410401</c:v>
                </c:pt>
                <c:pt idx="11">
                  <c:v>2864.18526752751</c:v>
                </c:pt>
                <c:pt idx="12">
                  <c:v>2859.8611138106698</c:v>
                </c:pt>
                <c:pt idx="13">
                  <c:v>2858.5383540242401</c:v>
                </c:pt>
                <c:pt idx="14">
                  <c:v>2860.4736346618001</c:v>
                </c:pt>
                <c:pt idx="15">
                  <c:v>2846.1704311660401</c:v>
                </c:pt>
                <c:pt idx="16">
                  <c:v>2870.4988933375398</c:v>
                </c:pt>
                <c:pt idx="17">
                  <c:v>2864.3120729638399</c:v>
                </c:pt>
                <c:pt idx="18">
                  <c:v>2845.4900826572002</c:v>
                </c:pt>
                <c:pt idx="19">
                  <c:v>2841.72702091155</c:v>
                </c:pt>
                <c:pt idx="20">
                  <c:v>2865.05061223845</c:v>
                </c:pt>
                <c:pt idx="21">
                  <c:v>2881.3288806739702</c:v>
                </c:pt>
                <c:pt idx="22">
                  <c:v>2898.4436795135598</c:v>
                </c:pt>
                <c:pt idx="23">
                  <c:v>2894.4126961107499</c:v>
                </c:pt>
                <c:pt idx="24">
                  <c:v>2857.1029068481498</c:v>
                </c:pt>
                <c:pt idx="25">
                  <c:v>2854.57699716562</c:v>
                </c:pt>
                <c:pt idx="26">
                  <c:v>2811.0218594723301</c:v>
                </c:pt>
                <c:pt idx="27">
                  <c:v>2780.2202648678499</c:v>
                </c:pt>
                <c:pt idx="28">
                  <c:v>2768.6914261900802</c:v>
                </c:pt>
                <c:pt idx="29">
                  <c:v>2745.9716022041398</c:v>
                </c:pt>
                <c:pt idx="30">
                  <c:v>2739.1984090794099</c:v>
                </c:pt>
                <c:pt idx="31">
                  <c:v>2762.4341601363599</c:v>
                </c:pt>
                <c:pt idx="32">
                  <c:v>2752.2225560936499</c:v>
                </c:pt>
                <c:pt idx="33">
                  <c:v>2722.54104137681</c:v>
                </c:pt>
                <c:pt idx="34">
                  <c:v>2716.3401993253501</c:v>
                </c:pt>
                <c:pt idx="35">
                  <c:v>2717.4289111297599</c:v>
                </c:pt>
                <c:pt idx="36">
                  <c:v>2638.9837595532599</c:v>
                </c:pt>
                <c:pt idx="37">
                  <c:v>2609.2027760502101</c:v>
                </c:pt>
                <c:pt idx="38">
                  <c:v>2610.4671683945198</c:v>
                </c:pt>
                <c:pt idx="39">
                  <c:v>2621.2581423801198</c:v>
                </c:pt>
                <c:pt idx="40">
                  <c:v>2653.7225345028201</c:v>
                </c:pt>
                <c:pt idx="41">
                  <c:v>2644.4811245552601</c:v>
                </c:pt>
                <c:pt idx="42">
                  <c:v>2654.4557734868699</c:v>
                </c:pt>
                <c:pt idx="43">
                  <c:v>2661.7490536076298</c:v>
                </c:pt>
                <c:pt idx="44">
                  <c:v>2711.7543236851502</c:v>
                </c:pt>
                <c:pt idx="45">
                  <c:v>2677.3414001984802</c:v>
                </c:pt>
                <c:pt idx="46">
                  <c:v>2647.6957668425998</c:v>
                </c:pt>
                <c:pt idx="47">
                  <c:v>2646.7795072192998</c:v>
                </c:pt>
                <c:pt idx="48">
                  <c:v>2629.3596525656299</c:v>
                </c:pt>
                <c:pt idx="49">
                  <c:v>2643.7737927490102</c:v>
                </c:pt>
                <c:pt idx="50">
                  <c:v>2677.6178183820298</c:v>
                </c:pt>
                <c:pt idx="51">
                  <c:v>2683.5394636127699</c:v>
                </c:pt>
                <c:pt idx="52">
                  <c:v>2670.0913415380301</c:v>
                </c:pt>
                <c:pt idx="53">
                  <c:v>2664.6611938572601</c:v>
                </c:pt>
                <c:pt idx="54">
                  <c:v>2675.4844835538001</c:v>
                </c:pt>
                <c:pt idx="55">
                  <c:v>2714.8946976586799</c:v>
                </c:pt>
                <c:pt idx="56">
                  <c:v>2675.15477335787</c:v>
                </c:pt>
                <c:pt idx="57">
                  <c:v>2675.4043688588799</c:v>
                </c:pt>
                <c:pt idx="58">
                  <c:v>2736.3655804503701</c:v>
                </c:pt>
                <c:pt idx="59">
                  <c:v>2733.1825471685602</c:v>
                </c:pt>
                <c:pt idx="60">
                  <c:v>2717.0876045405398</c:v>
                </c:pt>
                <c:pt idx="61">
                  <c:v>2739.1238034743801</c:v>
                </c:pt>
                <c:pt idx="62">
                  <c:v>2762.52681885227</c:v>
                </c:pt>
                <c:pt idx="63">
                  <c:v>2779.6524270723098</c:v>
                </c:pt>
                <c:pt idx="64">
                  <c:v>2758.3809315746698</c:v>
                </c:pt>
                <c:pt idx="65">
                  <c:v>2761.8889850983401</c:v>
                </c:pt>
                <c:pt idx="66">
                  <c:v>2832.0163746343901</c:v>
                </c:pt>
                <c:pt idx="67">
                  <c:v>2848.3741634898302</c:v>
                </c:pt>
                <c:pt idx="68">
                  <c:v>2884.40817281415</c:v>
                </c:pt>
                <c:pt idx="69">
                  <c:v>2885.5143113314598</c:v>
                </c:pt>
                <c:pt idx="70">
                  <c:v>2885.02101489501</c:v>
                </c:pt>
                <c:pt idx="71">
                  <c:v>2893.0528182288899</c:v>
                </c:pt>
                <c:pt idx="72">
                  <c:v>2893.5690344066502</c:v>
                </c:pt>
                <c:pt idx="73">
                  <c:v>2973.3416517851501</c:v>
                </c:pt>
                <c:pt idx="74">
                  <c:v>2986.3978575265401</c:v>
                </c:pt>
                <c:pt idx="75">
                  <c:v>2980.9290819706098</c:v>
                </c:pt>
                <c:pt idx="76">
                  <c:v>2999.6455161876202</c:v>
                </c:pt>
                <c:pt idx="77">
                  <c:v>2934.3831348665499</c:v>
                </c:pt>
                <c:pt idx="78">
                  <c:v>2940.5934692565702</c:v>
                </c:pt>
                <c:pt idx="79">
                  <c:v>2945.6902286609902</c:v>
                </c:pt>
                <c:pt idx="80">
                  <c:v>2939.3988319483501</c:v>
                </c:pt>
                <c:pt idx="81">
                  <c:v>2939.2013559712</c:v>
                </c:pt>
                <c:pt idx="82">
                  <c:v>2930.7242157996998</c:v>
                </c:pt>
                <c:pt idx="83">
                  <c:v>2925.7682995708501</c:v>
                </c:pt>
                <c:pt idx="84">
                  <c:v>2917.21618438013</c:v>
                </c:pt>
                <c:pt idx="85">
                  <c:v>2896.6067433581502</c:v>
                </c:pt>
                <c:pt idx="86">
                  <c:v>2886.5842472580898</c:v>
                </c:pt>
                <c:pt idx="87">
                  <c:v>2877.75235703314</c:v>
                </c:pt>
                <c:pt idx="88">
                  <c:v>2807.1399427261999</c:v>
                </c:pt>
                <c:pt idx="89">
                  <c:v>2771.78119041948</c:v>
                </c:pt>
                <c:pt idx="90">
                  <c:v>2776.7463580645899</c:v>
                </c:pt>
                <c:pt idx="91">
                  <c:v>2784.2687392295202</c:v>
                </c:pt>
                <c:pt idx="92">
                  <c:v>2770.37884596718</c:v>
                </c:pt>
                <c:pt idx="93">
                  <c:v>2779.8229839979999</c:v>
                </c:pt>
                <c:pt idx="94">
                  <c:v>2764.1891345259</c:v>
                </c:pt>
                <c:pt idx="95">
                  <c:v>2736.6285551696801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59.793881002519299</c:v>
                </c:pt>
                <c:pt idx="1">
                  <c:v>62.504180284777398</c:v>
                </c:pt>
                <c:pt idx="2">
                  <c:v>66.358826921845306</c:v>
                </c:pt>
                <c:pt idx="3">
                  <c:v>66.405671902725501</c:v>
                </c:pt>
                <c:pt idx="4">
                  <c:v>66.392287403659793</c:v>
                </c:pt>
                <c:pt idx="5">
                  <c:v>66.459209388421698</c:v>
                </c:pt>
                <c:pt idx="6">
                  <c:v>66.372210910344506</c:v>
                </c:pt>
                <c:pt idx="7">
                  <c:v>66.3253669505972</c:v>
                </c:pt>
                <c:pt idx="8">
                  <c:v>66.332058434280398</c:v>
                </c:pt>
                <c:pt idx="9">
                  <c:v>66.352134417029305</c:v>
                </c:pt>
                <c:pt idx="10">
                  <c:v>66.037606858049202</c:v>
                </c:pt>
                <c:pt idx="11">
                  <c:v>60.5166276139391</c:v>
                </c:pt>
                <c:pt idx="12">
                  <c:v>60.356016688549801</c:v>
                </c:pt>
                <c:pt idx="13">
                  <c:v>65.669540536956703</c:v>
                </c:pt>
                <c:pt idx="14">
                  <c:v>66.278521969717104</c:v>
                </c:pt>
                <c:pt idx="15">
                  <c:v>62.0625020269392</c:v>
                </c:pt>
                <c:pt idx="16">
                  <c:v>65.843536216695</c:v>
                </c:pt>
                <c:pt idx="17">
                  <c:v>65.997453616135402</c:v>
                </c:pt>
                <c:pt idx="18">
                  <c:v>64.203973118350703</c:v>
                </c:pt>
                <c:pt idx="19">
                  <c:v>62.671482183283402</c:v>
                </c:pt>
                <c:pt idx="20">
                  <c:v>65.0605603806125</c:v>
                </c:pt>
                <c:pt idx="21">
                  <c:v>66.345442933346106</c:v>
                </c:pt>
                <c:pt idx="22">
                  <c:v>66.365518916094899</c:v>
                </c:pt>
                <c:pt idx="23">
                  <c:v>66.325366950597299</c:v>
                </c:pt>
                <c:pt idx="24">
                  <c:v>64.297662058978105</c:v>
                </c:pt>
                <c:pt idx="25">
                  <c:v>64.966871950551507</c:v>
                </c:pt>
                <c:pt idx="26">
                  <c:v>65.227862789685005</c:v>
                </c:pt>
                <c:pt idx="27">
                  <c:v>62.504180029494101</c:v>
                </c:pt>
                <c:pt idx="28">
                  <c:v>66.211601006088102</c:v>
                </c:pt>
                <c:pt idx="29">
                  <c:v>66.131295543393406</c:v>
                </c:pt>
                <c:pt idx="30">
                  <c:v>64.418119742453698</c:v>
                </c:pt>
                <c:pt idx="31">
                  <c:v>64.036669688145295</c:v>
                </c:pt>
                <c:pt idx="32">
                  <c:v>60.362708938082598</c:v>
                </c:pt>
                <c:pt idx="33">
                  <c:v>60.262327492639102</c:v>
                </c:pt>
                <c:pt idx="34">
                  <c:v>60.208790772792597</c:v>
                </c:pt>
                <c:pt idx="35">
                  <c:v>60.202099289109398</c:v>
                </c:pt>
                <c:pt idx="36">
                  <c:v>60.1686385520117</c:v>
                </c:pt>
                <c:pt idx="37">
                  <c:v>60.242251509890302</c:v>
                </c:pt>
                <c:pt idx="38">
                  <c:v>60.630392792598698</c:v>
                </c:pt>
                <c:pt idx="39">
                  <c:v>60.309172473519297</c:v>
                </c:pt>
                <c:pt idx="40">
                  <c:v>60.329248711551301</c:v>
                </c:pt>
                <c:pt idx="41">
                  <c:v>60.362708682799401</c:v>
                </c:pt>
                <c:pt idx="42">
                  <c:v>60.342632955333798</c:v>
                </c:pt>
                <c:pt idx="43">
                  <c:v>62.069193510622398</c:v>
                </c:pt>
                <c:pt idx="44">
                  <c:v>66.024223380116396</c:v>
                </c:pt>
                <c:pt idx="45">
                  <c:v>66.338751449662894</c:v>
                </c:pt>
                <c:pt idx="46">
                  <c:v>63.8292145477254</c:v>
                </c:pt>
                <c:pt idx="47">
                  <c:v>63.507994483929302</c:v>
                </c:pt>
                <c:pt idx="48">
                  <c:v>62.383722601301798</c:v>
                </c:pt>
                <c:pt idx="49">
                  <c:v>62.223111420629202</c:v>
                </c:pt>
                <c:pt idx="50">
                  <c:v>66.044298597015597</c:v>
                </c:pt>
                <c:pt idx="51">
                  <c:v>66.419055891224701</c:v>
                </c:pt>
                <c:pt idx="52">
                  <c:v>62.356953603170403</c:v>
                </c:pt>
                <c:pt idx="53">
                  <c:v>60.663853274413199</c:v>
                </c:pt>
                <c:pt idx="54">
                  <c:v>63.909520520986497</c:v>
                </c:pt>
                <c:pt idx="55">
                  <c:v>66.378903415160593</c:v>
                </c:pt>
                <c:pt idx="56">
                  <c:v>63.173389921067397</c:v>
                </c:pt>
                <c:pt idx="57">
                  <c:v>61.112224292350596</c:v>
                </c:pt>
                <c:pt idx="58">
                  <c:v>66.291906979349207</c:v>
                </c:pt>
                <c:pt idx="59">
                  <c:v>66.352134927595699</c:v>
                </c:pt>
                <c:pt idx="60">
                  <c:v>66.298597952465897</c:v>
                </c:pt>
                <c:pt idx="61">
                  <c:v>66.278521459150696</c:v>
                </c:pt>
                <c:pt idx="62">
                  <c:v>66.311981940965197</c:v>
                </c:pt>
                <c:pt idx="63">
                  <c:v>66.365519937227802</c:v>
                </c:pt>
                <c:pt idx="64">
                  <c:v>66.298597952465897</c:v>
                </c:pt>
                <c:pt idx="65">
                  <c:v>66.311982962098</c:v>
                </c:pt>
                <c:pt idx="66">
                  <c:v>66.352135948728602</c:v>
                </c:pt>
                <c:pt idx="67">
                  <c:v>66.465900361538402</c:v>
                </c:pt>
                <c:pt idx="68">
                  <c:v>66.325367461163694</c:v>
                </c:pt>
                <c:pt idx="69">
                  <c:v>66.352134927595699</c:v>
                </c:pt>
                <c:pt idx="70">
                  <c:v>66.385594388277298</c:v>
                </c:pt>
                <c:pt idx="71">
                  <c:v>66.137989069342296</c:v>
                </c:pt>
                <c:pt idx="72">
                  <c:v>61.734588692477303</c:v>
                </c:pt>
                <c:pt idx="73">
                  <c:v>66.238369493652996</c:v>
                </c:pt>
                <c:pt idx="74">
                  <c:v>66.338750939096499</c:v>
                </c:pt>
                <c:pt idx="75">
                  <c:v>64.8865662325736</c:v>
                </c:pt>
                <c:pt idx="76">
                  <c:v>65.850228721511002</c:v>
                </c:pt>
                <c:pt idx="77">
                  <c:v>61.928660099681203</c:v>
                </c:pt>
                <c:pt idx="78">
                  <c:v>60.275712246988</c:v>
                </c:pt>
                <c:pt idx="79">
                  <c:v>61.3932918800827</c:v>
                </c:pt>
                <c:pt idx="80">
                  <c:v>65.749847276067499</c:v>
                </c:pt>
                <c:pt idx="81">
                  <c:v>65.977378143953004</c:v>
                </c:pt>
                <c:pt idx="82">
                  <c:v>66.111219050078105</c:v>
                </c:pt>
                <c:pt idx="83">
                  <c:v>63.200158408632298</c:v>
                </c:pt>
                <c:pt idx="84">
                  <c:v>65.636080310425498</c:v>
                </c:pt>
                <c:pt idx="85">
                  <c:v>66.2249865262866</c:v>
                </c:pt>
                <c:pt idx="86">
                  <c:v>65.756537738617794</c:v>
                </c:pt>
                <c:pt idx="87">
                  <c:v>66.030914097949903</c:v>
                </c:pt>
                <c:pt idx="88">
                  <c:v>65.883688437475897</c:v>
                </c:pt>
                <c:pt idx="89">
                  <c:v>66.285213963966697</c:v>
                </c:pt>
                <c:pt idx="90">
                  <c:v>66.285213963966697</c:v>
                </c:pt>
                <c:pt idx="91">
                  <c:v>66.285214474533106</c:v>
                </c:pt>
                <c:pt idx="92">
                  <c:v>66.305291478414802</c:v>
                </c:pt>
                <c:pt idx="93">
                  <c:v>66.278522480283499</c:v>
                </c:pt>
                <c:pt idx="94">
                  <c:v>65.281400530664399</c:v>
                </c:pt>
                <c:pt idx="95">
                  <c:v>60.315864723052101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426.07426266149599</c:v>
                </c:pt>
                <c:pt idx="1">
                  <c:v>416.14215846922298</c:v>
                </c:pt>
                <c:pt idx="2">
                  <c:v>413.70961919486302</c:v>
                </c:pt>
                <c:pt idx="3">
                  <c:v>426.52840220023</c:v>
                </c:pt>
                <c:pt idx="4">
                  <c:v>425.22304687050001</c:v>
                </c:pt>
                <c:pt idx="5">
                  <c:v>426.33912264311999</c:v>
                </c:pt>
                <c:pt idx="6">
                  <c:v>426.10492491017101</c:v>
                </c:pt>
                <c:pt idx="7">
                  <c:v>425.752587414343</c:v>
                </c:pt>
                <c:pt idx="8">
                  <c:v>424.138327277489</c:v>
                </c:pt>
                <c:pt idx="9">
                  <c:v>424.830814942183</c:v>
                </c:pt>
                <c:pt idx="10">
                  <c:v>424.44873076435198</c:v>
                </c:pt>
                <c:pt idx="11">
                  <c:v>424.24259106017797</c:v>
                </c:pt>
                <c:pt idx="12">
                  <c:v>424.23745122191798</c:v>
                </c:pt>
                <c:pt idx="13">
                  <c:v>424.36166485937201</c:v>
                </c:pt>
                <c:pt idx="14">
                  <c:v>423.73488163633601</c:v>
                </c:pt>
                <c:pt idx="15">
                  <c:v>423.20535956213803</c:v>
                </c:pt>
                <c:pt idx="16">
                  <c:v>426.127655765719</c:v>
                </c:pt>
                <c:pt idx="17">
                  <c:v>427.01569211262802</c:v>
                </c:pt>
                <c:pt idx="18">
                  <c:v>427.294346280301</c:v>
                </c:pt>
                <c:pt idx="19">
                  <c:v>425.66018905909499</c:v>
                </c:pt>
                <c:pt idx="20">
                  <c:v>425.54623926703698</c:v>
                </c:pt>
                <c:pt idx="21">
                  <c:v>425.49182505531502</c:v>
                </c:pt>
                <c:pt idx="22">
                  <c:v>424.87313681368602</c:v>
                </c:pt>
                <c:pt idx="23">
                  <c:v>427.20289251545103</c:v>
                </c:pt>
                <c:pt idx="24">
                  <c:v>447.31767065368899</c:v>
                </c:pt>
                <c:pt idx="25">
                  <c:v>455.05800585953398</c:v>
                </c:pt>
                <c:pt idx="26">
                  <c:v>453.70652655001902</c:v>
                </c:pt>
                <c:pt idx="27">
                  <c:v>455.78844336698501</c:v>
                </c:pt>
                <c:pt idx="28">
                  <c:v>466.86322753576701</c:v>
                </c:pt>
                <c:pt idx="29">
                  <c:v>465.25863757715899</c:v>
                </c:pt>
                <c:pt idx="30">
                  <c:v>458.93220644129599</c:v>
                </c:pt>
                <c:pt idx="31">
                  <c:v>463.32598451286202</c:v>
                </c:pt>
                <c:pt idx="32">
                  <c:v>471.89130069870902</c:v>
                </c:pt>
                <c:pt idx="33">
                  <c:v>476.15428993931801</c:v>
                </c:pt>
                <c:pt idx="34">
                  <c:v>477.75269784400302</c:v>
                </c:pt>
                <c:pt idx="35">
                  <c:v>480.02348524737499</c:v>
                </c:pt>
                <c:pt idx="36">
                  <c:v>478.77272354877101</c:v>
                </c:pt>
                <c:pt idx="37">
                  <c:v>480.37985967982303</c:v>
                </c:pt>
                <c:pt idx="38">
                  <c:v>472.03090482721598</c:v>
                </c:pt>
                <c:pt idx="39">
                  <c:v>470.91876045038902</c:v>
                </c:pt>
                <c:pt idx="40">
                  <c:v>470.39819615385602</c:v>
                </c:pt>
                <c:pt idx="41">
                  <c:v>471.51030886843398</c:v>
                </c:pt>
                <c:pt idx="42">
                  <c:v>468.23682820255698</c:v>
                </c:pt>
                <c:pt idx="43">
                  <c:v>470.42115392218199</c:v>
                </c:pt>
                <c:pt idx="44">
                  <c:v>466.58535437021197</c:v>
                </c:pt>
                <c:pt idx="45">
                  <c:v>463.51494744749198</c:v>
                </c:pt>
                <c:pt idx="46">
                  <c:v>467.44560181745197</c:v>
                </c:pt>
                <c:pt idx="47">
                  <c:v>468.96791742461198</c:v>
                </c:pt>
                <c:pt idx="48">
                  <c:v>460.595413775049</c:v>
                </c:pt>
                <c:pt idx="49">
                  <c:v>455.82505811828503</c:v>
                </c:pt>
                <c:pt idx="50">
                  <c:v>458.16790615960099</c:v>
                </c:pt>
                <c:pt idx="51">
                  <c:v>461.03582245222998</c:v>
                </c:pt>
                <c:pt idx="52">
                  <c:v>467.65279165285102</c:v>
                </c:pt>
                <c:pt idx="53">
                  <c:v>468.53922641771499</c:v>
                </c:pt>
                <c:pt idx="54">
                  <c:v>468.03156184872398</c:v>
                </c:pt>
                <c:pt idx="55">
                  <c:v>468.016860011566</c:v>
                </c:pt>
                <c:pt idx="56">
                  <c:v>468.94433168836701</c:v>
                </c:pt>
                <c:pt idx="57">
                  <c:v>471.06580256865698</c:v>
                </c:pt>
                <c:pt idx="58">
                  <c:v>467.012536143288</c:v>
                </c:pt>
                <c:pt idx="59">
                  <c:v>460.54451934989697</c:v>
                </c:pt>
                <c:pt idx="60">
                  <c:v>458.01539174946998</c:v>
                </c:pt>
                <c:pt idx="61">
                  <c:v>460.57902064614302</c:v>
                </c:pt>
                <c:pt idx="62">
                  <c:v>461.06353483479899</c:v>
                </c:pt>
                <c:pt idx="63">
                  <c:v>460.71441105714399</c:v>
                </c:pt>
                <c:pt idx="64">
                  <c:v>469.806354860017</c:v>
                </c:pt>
                <c:pt idx="65">
                  <c:v>471.41123241737802</c:v>
                </c:pt>
                <c:pt idx="66">
                  <c:v>472.03021353480102</c:v>
                </c:pt>
                <c:pt idx="67">
                  <c:v>474.97342793023302</c:v>
                </c:pt>
                <c:pt idx="68">
                  <c:v>475.090881677737</c:v>
                </c:pt>
                <c:pt idx="69">
                  <c:v>475.11093971184999</c:v>
                </c:pt>
                <c:pt idx="70">
                  <c:v>480.85509419129198</c:v>
                </c:pt>
                <c:pt idx="71">
                  <c:v>481.98281903265899</c:v>
                </c:pt>
                <c:pt idx="72">
                  <c:v>473.25674569811599</c:v>
                </c:pt>
                <c:pt idx="73">
                  <c:v>466.23378996093902</c:v>
                </c:pt>
                <c:pt idx="74">
                  <c:v>481.15431826608699</c:v>
                </c:pt>
                <c:pt idx="75">
                  <c:v>483.26333796734798</c:v>
                </c:pt>
                <c:pt idx="76">
                  <c:v>485.53709898351201</c:v>
                </c:pt>
                <c:pt idx="77">
                  <c:v>488.47871179689901</c:v>
                </c:pt>
                <c:pt idx="78">
                  <c:v>488.55039776490901</c:v>
                </c:pt>
                <c:pt idx="79">
                  <c:v>487.508778406999</c:v>
                </c:pt>
                <c:pt idx="80">
                  <c:v>487.16777071891602</c:v>
                </c:pt>
                <c:pt idx="81">
                  <c:v>489.97649971593597</c:v>
                </c:pt>
                <c:pt idx="82">
                  <c:v>487.96189947675498</c:v>
                </c:pt>
                <c:pt idx="83">
                  <c:v>488.93327349894003</c:v>
                </c:pt>
                <c:pt idx="84">
                  <c:v>473.07815214970901</c:v>
                </c:pt>
                <c:pt idx="85">
                  <c:v>470.57799022916703</c:v>
                </c:pt>
                <c:pt idx="86">
                  <c:v>469.78565038834103</c:v>
                </c:pt>
                <c:pt idx="87">
                  <c:v>466.81039643644601</c:v>
                </c:pt>
                <c:pt idx="88">
                  <c:v>431.80467044826202</c:v>
                </c:pt>
                <c:pt idx="89">
                  <c:v>431.22519326226899</c:v>
                </c:pt>
                <c:pt idx="90">
                  <c:v>431.44084747196899</c:v>
                </c:pt>
                <c:pt idx="91">
                  <c:v>431.87201077273198</c:v>
                </c:pt>
                <c:pt idx="92">
                  <c:v>427.27334629430999</c:v>
                </c:pt>
                <c:pt idx="93">
                  <c:v>426.62795622352797</c:v>
                </c:pt>
                <c:pt idx="94">
                  <c:v>426.18800928746299</c:v>
                </c:pt>
                <c:pt idx="95">
                  <c:v>425.71314153036701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242.288088925907</c:v>
                </c:pt>
                <c:pt idx="1">
                  <c:v>236.81559345712699</c:v>
                </c:pt>
                <c:pt idx="2">
                  <c:v>230.01606117505</c:v>
                </c:pt>
                <c:pt idx="3">
                  <c:v>228.40854413747201</c:v>
                </c:pt>
                <c:pt idx="4">
                  <c:v>219.42616756503099</c:v>
                </c:pt>
                <c:pt idx="5">
                  <c:v>207.68124676579501</c:v>
                </c:pt>
                <c:pt idx="6">
                  <c:v>206.750175290323</c:v>
                </c:pt>
                <c:pt idx="7">
                  <c:v>215.74021429482801</c:v>
                </c:pt>
                <c:pt idx="8">
                  <c:v>209.05267982920401</c:v>
                </c:pt>
                <c:pt idx="9">
                  <c:v>194.33781325904599</c:v>
                </c:pt>
                <c:pt idx="10">
                  <c:v>173.37219951080499</c:v>
                </c:pt>
                <c:pt idx="11">
                  <c:v>173.08083773225599</c:v>
                </c:pt>
                <c:pt idx="12">
                  <c:v>167.36261115837101</c:v>
                </c:pt>
                <c:pt idx="13">
                  <c:v>159.04743323229101</c:v>
                </c:pt>
                <c:pt idx="14">
                  <c:v>152.50362412876399</c:v>
                </c:pt>
                <c:pt idx="15">
                  <c:v>149.92140294753199</c:v>
                </c:pt>
                <c:pt idx="16">
                  <c:v>160.91152301008299</c:v>
                </c:pt>
                <c:pt idx="17">
                  <c:v>162.578451020713</c:v>
                </c:pt>
                <c:pt idx="18">
                  <c:v>151.51132791726599</c:v>
                </c:pt>
                <c:pt idx="19">
                  <c:v>157.58481251891001</c:v>
                </c:pt>
                <c:pt idx="20">
                  <c:v>158.41523140862401</c:v>
                </c:pt>
                <c:pt idx="21">
                  <c:v>145.82891599712201</c:v>
                </c:pt>
                <c:pt idx="22">
                  <c:v>142.77578995079901</c:v>
                </c:pt>
                <c:pt idx="23">
                  <c:v>140.59314116197501</c:v>
                </c:pt>
                <c:pt idx="24">
                  <c:v>132.84625089790899</c:v>
                </c:pt>
                <c:pt idx="25">
                  <c:v>133.51532830382899</c:v>
                </c:pt>
                <c:pt idx="26">
                  <c:v>142.72278651511201</c:v>
                </c:pt>
                <c:pt idx="27">
                  <c:v>149.786832380036</c:v>
                </c:pt>
                <c:pt idx="28">
                  <c:v>151.38970344123999</c:v>
                </c:pt>
                <c:pt idx="29">
                  <c:v>144.135761096729</c:v>
                </c:pt>
                <c:pt idx="30">
                  <c:v>145.28058023959699</c:v>
                </c:pt>
                <c:pt idx="31">
                  <c:v>145.575119174055</c:v>
                </c:pt>
                <c:pt idx="32">
                  <c:v>157.38387276126701</c:v>
                </c:pt>
                <c:pt idx="33">
                  <c:v>171.78226942322999</c:v>
                </c:pt>
                <c:pt idx="34">
                  <c:v>173.43746734149499</c:v>
                </c:pt>
                <c:pt idx="35">
                  <c:v>170.40565403367401</c:v>
                </c:pt>
                <c:pt idx="36">
                  <c:v>182.69608656558</c:v>
                </c:pt>
                <c:pt idx="37">
                  <c:v>183.07587747761599</c:v>
                </c:pt>
                <c:pt idx="38">
                  <c:v>176.86279761184301</c:v>
                </c:pt>
                <c:pt idx="39">
                  <c:v>173.89118649534601</c:v>
                </c:pt>
                <c:pt idx="40">
                  <c:v>179.69565893159901</c:v>
                </c:pt>
                <c:pt idx="41">
                  <c:v>177.75174004092</c:v>
                </c:pt>
                <c:pt idx="42">
                  <c:v>169.50490372104201</c:v>
                </c:pt>
                <c:pt idx="43">
                  <c:v>174.14717887235199</c:v>
                </c:pt>
                <c:pt idx="44">
                  <c:v>166.01342739843</c:v>
                </c:pt>
                <c:pt idx="45">
                  <c:v>169.49495259032801</c:v>
                </c:pt>
                <c:pt idx="46">
                  <c:v>175.56589669552801</c:v>
                </c:pt>
                <c:pt idx="47">
                  <c:v>176.041580600869</c:v>
                </c:pt>
                <c:pt idx="48">
                  <c:v>171.29411333852801</c:v>
                </c:pt>
                <c:pt idx="49">
                  <c:v>171.15013822577399</c:v>
                </c:pt>
                <c:pt idx="50">
                  <c:v>172.80377929670101</c:v>
                </c:pt>
                <c:pt idx="51">
                  <c:v>161.59407108620999</c:v>
                </c:pt>
                <c:pt idx="52">
                  <c:v>152.123070658367</c:v>
                </c:pt>
                <c:pt idx="53">
                  <c:v>159.41803659554199</c:v>
                </c:pt>
                <c:pt idx="54">
                  <c:v>158.76491610715601</c:v>
                </c:pt>
                <c:pt idx="55">
                  <c:v>156.91038236272601</c:v>
                </c:pt>
                <c:pt idx="56">
                  <c:v>161.085274747358</c:v>
                </c:pt>
                <c:pt idx="57">
                  <c:v>159.573921948677</c:v>
                </c:pt>
                <c:pt idx="58">
                  <c:v>158.22908016533501</c:v>
                </c:pt>
                <c:pt idx="59">
                  <c:v>169.493817453118</c:v>
                </c:pt>
                <c:pt idx="60">
                  <c:v>165.241355994337</c:v>
                </c:pt>
                <c:pt idx="61">
                  <c:v>162.340420219696</c:v>
                </c:pt>
                <c:pt idx="62">
                  <c:v>159.53346234213001</c:v>
                </c:pt>
                <c:pt idx="63">
                  <c:v>160.652327887963</c:v>
                </c:pt>
                <c:pt idx="64">
                  <c:v>153.89696871811299</c:v>
                </c:pt>
                <c:pt idx="65">
                  <c:v>155.28828561872101</c:v>
                </c:pt>
                <c:pt idx="66">
                  <c:v>159.02264547951401</c:v>
                </c:pt>
                <c:pt idx="67">
                  <c:v>152.14607330808201</c:v>
                </c:pt>
                <c:pt idx="68">
                  <c:v>141.88827642302499</c:v>
                </c:pt>
                <c:pt idx="69">
                  <c:v>140.66485747276101</c:v>
                </c:pt>
                <c:pt idx="70">
                  <c:v>139.25568954153701</c:v>
                </c:pt>
                <c:pt idx="71">
                  <c:v>129.25146685344899</c:v>
                </c:pt>
                <c:pt idx="72">
                  <c:v>125.92219334732999</c:v>
                </c:pt>
                <c:pt idx="73">
                  <c:v>122.28531915206899</c:v>
                </c:pt>
                <c:pt idx="74">
                  <c:v>129.10764629950299</c:v>
                </c:pt>
                <c:pt idx="75">
                  <c:v>126.187783212212</c:v>
                </c:pt>
                <c:pt idx="76">
                  <c:v>125.49717402418</c:v>
                </c:pt>
                <c:pt idx="77">
                  <c:v>121.527763481387</c:v>
                </c:pt>
                <c:pt idx="78">
                  <c:v>120.671308085607</c:v>
                </c:pt>
                <c:pt idx="79">
                  <c:v>132.330214348905</c:v>
                </c:pt>
                <c:pt idx="80">
                  <c:v>125.65119494771299</c:v>
                </c:pt>
                <c:pt idx="81">
                  <c:v>112.512439269927</c:v>
                </c:pt>
                <c:pt idx="82">
                  <c:v>119.387616829591</c:v>
                </c:pt>
                <c:pt idx="83">
                  <c:v>126.05143624198401</c:v>
                </c:pt>
                <c:pt idx="84">
                  <c:v>124.867714339906</c:v>
                </c:pt>
                <c:pt idx="85">
                  <c:v>131.22062181980701</c:v>
                </c:pt>
                <c:pt idx="86">
                  <c:v>133.53091622500099</c:v>
                </c:pt>
                <c:pt idx="87">
                  <c:v>133.35842757097001</c:v>
                </c:pt>
                <c:pt idx="88">
                  <c:v>143.214498475981</c:v>
                </c:pt>
                <c:pt idx="89">
                  <c:v>153.74089093414301</c:v>
                </c:pt>
                <c:pt idx="90">
                  <c:v>157.37583365608</c:v>
                </c:pt>
                <c:pt idx="91">
                  <c:v>165.731051525716</c:v>
                </c:pt>
                <c:pt idx="92">
                  <c:v>180.51105798053001</c:v>
                </c:pt>
                <c:pt idx="93">
                  <c:v>189.561922529436</c:v>
                </c:pt>
                <c:pt idx="94">
                  <c:v>178.38224376482799</c:v>
                </c:pt>
                <c:pt idx="95">
                  <c:v>158.55797619231799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2.3657318531836702</c:v>
                </c:pt>
                <c:pt idx="29">
                  <c:v>3.4694702460557001</c:v>
                </c:pt>
                <c:pt idx="30">
                  <c:v>3.4735264912767101</c:v>
                </c:pt>
                <c:pt idx="31">
                  <c:v>3.4782488923065502</c:v>
                </c:pt>
                <c:pt idx="32">
                  <c:v>6.3447139385767501</c:v>
                </c:pt>
                <c:pt idx="33">
                  <c:v>23.209206026018499</c:v>
                </c:pt>
                <c:pt idx="34">
                  <c:v>59.458558942130402</c:v>
                </c:pt>
                <c:pt idx="35">
                  <c:v>115.446936262417</c:v>
                </c:pt>
                <c:pt idx="36">
                  <c:v>176.56906029728501</c:v>
                </c:pt>
                <c:pt idx="37">
                  <c:v>240.88736512725899</c:v>
                </c:pt>
                <c:pt idx="38">
                  <c:v>310.72921016286602</c:v>
                </c:pt>
                <c:pt idx="39">
                  <c:v>374.34729391170401</c:v>
                </c:pt>
                <c:pt idx="40">
                  <c:v>437.82248101508299</c:v>
                </c:pt>
                <c:pt idx="41">
                  <c:v>499.43483343701598</c:v>
                </c:pt>
                <c:pt idx="42">
                  <c:v>547.74060441936797</c:v>
                </c:pt>
                <c:pt idx="43">
                  <c:v>582.77694749901605</c:v>
                </c:pt>
                <c:pt idx="44">
                  <c:v>618.65787068423799</c:v>
                </c:pt>
                <c:pt idx="45">
                  <c:v>648.15087705604299</c:v>
                </c:pt>
                <c:pt idx="46">
                  <c:v>652.34703268978501</c:v>
                </c:pt>
                <c:pt idx="47">
                  <c:v>652.29003988564398</c:v>
                </c:pt>
                <c:pt idx="48">
                  <c:v>651.83120430351596</c:v>
                </c:pt>
                <c:pt idx="49">
                  <c:v>628.21350303480597</c:v>
                </c:pt>
                <c:pt idx="50">
                  <c:v>610.62230923225798</c:v>
                </c:pt>
                <c:pt idx="51">
                  <c:v>569.85331783879099</c:v>
                </c:pt>
                <c:pt idx="52">
                  <c:v>523.03413457556201</c:v>
                </c:pt>
                <c:pt idx="53">
                  <c:v>485.90423747822399</c:v>
                </c:pt>
                <c:pt idx="54">
                  <c:v>450.33602539762097</c:v>
                </c:pt>
                <c:pt idx="55">
                  <c:v>399.70618744921097</c:v>
                </c:pt>
                <c:pt idx="56">
                  <c:v>343.32890447762099</c:v>
                </c:pt>
                <c:pt idx="57">
                  <c:v>292.47016563751799</c:v>
                </c:pt>
                <c:pt idx="58">
                  <c:v>234.02133870692799</c:v>
                </c:pt>
                <c:pt idx="59">
                  <c:v>177.36614887854199</c:v>
                </c:pt>
                <c:pt idx="60">
                  <c:v>127.59673177023799</c:v>
                </c:pt>
                <c:pt idx="61">
                  <c:v>82.650077375867298</c:v>
                </c:pt>
                <c:pt idx="62">
                  <c:v>48.491354126221701</c:v>
                </c:pt>
                <c:pt idx="63">
                  <c:v>22.912015034220801</c:v>
                </c:pt>
                <c:pt idx="64">
                  <c:v>7.9012364693191</c:v>
                </c:pt>
                <c:pt idx="65">
                  <c:v>4.3736158573770503</c:v>
                </c:pt>
                <c:pt idx="66">
                  <c:v>4.2102054362945402</c:v>
                </c:pt>
                <c:pt idx="67">
                  <c:v>3.1248441496005301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329.70363514883798</c:v>
                </c:pt>
                <c:pt idx="1">
                  <c:v>335.06126399605699</c:v>
                </c:pt>
                <c:pt idx="2">
                  <c:v>346.40633611067602</c:v>
                </c:pt>
                <c:pt idx="3">
                  <c:v>345.24043804573603</c:v>
                </c:pt>
                <c:pt idx="4">
                  <c:v>322.52328025228098</c:v>
                </c:pt>
                <c:pt idx="5">
                  <c:v>319.06476789385101</c:v>
                </c:pt>
                <c:pt idx="6">
                  <c:v>319.174266996016</c:v>
                </c:pt>
                <c:pt idx="7">
                  <c:v>318.80511450558299</c:v>
                </c:pt>
                <c:pt idx="8">
                  <c:v>313.32189154971098</c:v>
                </c:pt>
                <c:pt idx="9">
                  <c:v>313.21807316704098</c:v>
                </c:pt>
                <c:pt idx="10">
                  <c:v>311.22804762648798</c:v>
                </c:pt>
                <c:pt idx="11">
                  <c:v>297.48067246656802</c:v>
                </c:pt>
                <c:pt idx="12">
                  <c:v>295.37234501073999</c:v>
                </c:pt>
                <c:pt idx="13">
                  <c:v>308.57774971314598</c:v>
                </c:pt>
                <c:pt idx="14">
                  <c:v>310.47833954948601</c:v>
                </c:pt>
                <c:pt idx="15">
                  <c:v>298.72547355472801</c:v>
                </c:pt>
                <c:pt idx="16">
                  <c:v>309.00276443900901</c:v>
                </c:pt>
                <c:pt idx="17">
                  <c:v>310.60017793737597</c:v>
                </c:pt>
                <c:pt idx="18">
                  <c:v>304.39187724136002</c:v>
                </c:pt>
                <c:pt idx="19">
                  <c:v>297.28606671485699</c:v>
                </c:pt>
                <c:pt idx="20">
                  <c:v>256.38548599883097</c:v>
                </c:pt>
                <c:pt idx="21">
                  <c:v>253.36996561809499</c:v>
                </c:pt>
                <c:pt idx="22">
                  <c:v>253.29249428527601</c:v>
                </c:pt>
                <c:pt idx="23">
                  <c:v>261.53805753516201</c:v>
                </c:pt>
                <c:pt idx="24">
                  <c:v>345.11435062875302</c:v>
                </c:pt>
                <c:pt idx="25">
                  <c:v>355.565673018609</c:v>
                </c:pt>
                <c:pt idx="26">
                  <c:v>358.29264200903299</c:v>
                </c:pt>
                <c:pt idx="27">
                  <c:v>351.10467043184201</c:v>
                </c:pt>
                <c:pt idx="28">
                  <c:v>319.24687321244897</c:v>
                </c:pt>
                <c:pt idx="29">
                  <c:v>314.34661354017601</c:v>
                </c:pt>
                <c:pt idx="30">
                  <c:v>304.20443980782198</c:v>
                </c:pt>
                <c:pt idx="31">
                  <c:v>309.796859303416</c:v>
                </c:pt>
                <c:pt idx="32">
                  <c:v>359.92809286846102</c:v>
                </c:pt>
                <c:pt idx="33">
                  <c:v>369.36423933218299</c:v>
                </c:pt>
                <c:pt idx="34">
                  <c:v>369.28674168958599</c:v>
                </c:pt>
                <c:pt idx="35">
                  <c:v>366.37191650166301</c:v>
                </c:pt>
                <c:pt idx="36">
                  <c:v>298.57176087119501</c:v>
                </c:pt>
                <c:pt idx="37">
                  <c:v>289.46187099790399</c:v>
                </c:pt>
                <c:pt idx="38">
                  <c:v>289.503692581986</c:v>
                </c:pt>
                <c:pt idx="39">
                  <c:v>289.34375653979401</c:v>
                </c:pt>
                <c:pt idx="40">
                  <c:v>293.24341371027703</c:v>
                </c:pt>
                <c:pt idx="41">
                  <c:v>294.340194893047</c:v>
                </c:pt>
                <c:pt idx="42">
                  <c:v>294.39844474080002</c:v>
                </c:pt>
                <c:pt idx="43">
                  <c:v>297.13327487354297</c:v>
                </c:pt>
                <c:pt idx="44">
                  <c:v>297.86824618633</c:v>
                </c:pt>
                <c:pt idx="45">
                  <c:v>297.880174381779</c:v>
                </c:pt>
                <c:pt idx="46">
                  <c:v>288.13224170534397</c:v>
                </c:pt>
                <c:pt idx="47">
                  <c:v>292.47502569113198</c:v>
                </c:pt>
                <c:pt idx="48">
                  <c:v>319.55477873295598</c:v>
                </c:pt>
                <c:pt idx="49">
                  <c:v>322.73334190213001</c:v>
                </c:pt>
                <c:pt idx="50">
                  <c:v>333.12153178799502</c:v>
                </c:pt>
                <c:pt idx="51">
                  <c:v>331.93568871910298</c:v>
                </c:pt>
                <c:pt idx="52">
                  <c:v>296.81009543085901</c:v>
                </c:pt>
                <c:pt idx="53">
                  <c:v>289.26707669278602</c:v>
                </c:pt>
                <c:pt idx="54">
                  <c:v>296.17311159626701</c:v>
                </c:pt>
                <c:pt idx="55">
                  <c:v>303.70978748544002</c:v>
                </c:pt>
                <c:pt idx="56">
                  <c:v>278.02365459666299</c:v>
                </c:pt>
                <c:pt idx="57">
                  <c:v>269.98324183812701</c:v>
                </c:pt>
                <c:pt idx="58">
                  <c:v>283.57605253546302</c:v>
                </c:pt>
                <c:pt idx="59">
                  <c:v>290.07750992912401</c:v>
                </c:pt>
                <c:pt idx="60">
                  <c:v>366.03880840663197</c:v>
                </c:pt>
                <c:pt idx="61">
                  <c:v>375.148742129553</c:v>
                </c:pt>
                <c:pt idx="62">
                  <c:v>375.45835559312798</c:v>
                </c:pt>
                <c:pt idx="63">
                  <c:v>383.22932114865898</c:v>
                </c:pt>
                <c:pt idx="64">
                  <c:v>478.02393900296101</c:v>
                </c:pt>
                <c:pt idx="65">
                  <c:v>489.20969883636599</c:v>
                </c:pt>
                <c:pt idx="66">
                  <c:v>489.16101917024002</c:v>
                </c:pt>
                <c:pt idx="67">
                  <c:v>486.01485429977998</c:v>
                </c:pt>
                <c:pt idx="68">
                  <c:v>462.62015614946102</c:v>
                </c:pt>
                <c:pt idx="69">
                  <c:v>457.080505297939</c:v>
                </c:pt>
                <c:pt idx="70">
                  <c:v>456.62326547939898</c:v>
                </c:pt>
                <c:pt idx="71">
                  <c:v>460.15159521782903</c:v>
                </c:pt>
                <c:pt idx="72">
                  <c:v>506.722390153285</c:v>
                </c:pt>
                <c:pt idx="73">
                  <c:v>527.10441705254095</c:v>
                </c:pt>
                <c:pt idx="74">
                  <c:v>527.69228053223105</c:v>
                </c:pt>
                <c:pt idx="75">
                  <c:v>523.02168548664997</c:v>
                </c:pt>
                <c:pt idx="76">
                  <c:v>531.91793996529304</c:v>
                </c:pt>
                <c:pt idx="77">
                  <c:v>522.08292192478302</c:v>
                </c:pt>
                <c:pt idx="78">
                  <c:v>521.43192813358303</c:v>
                </c:pt>
                <c:pt idx="79">
                  <c:v>510.324330264661</c:v>
                </c:pt>
                <c:pt idx="80">
                  <c:v>363.17792484036897</c:v>
                </c:pt>
                <c:pt idx="81">
                  <c:v>347.20753242257098</c:v>
                </c:pt>
                <c:pt idx="82">
                  <c:v>347.09962725443597</c:v>
                </c:pt>
                <c:pt idx="83">
                  <c:v>337.96079443322998</c:v>
                </c:pt>
                <c:pt idx="84">
                  <c:v>315.28289740549798</c:v>
                </c:pt>
                <c:pt idx="85">
                  <c:v>315.490279842988</c:v>
                </c:pt>
                <c:pt idx="86">
                  <c:v>313.50629897385397</c:v>
                </c:pt>
                <c:pt idx="87">
                  <c:v>315.035390364585</c:v>
                </c:pt>
                <c:pt idx="88">
                  <c:v>313.38782604502398</c:v>
                </c:pt>
                <c:pt idx="89">
                  <c:v>316.60881811564701</c:v>
                </c:pt>
                <c:pt idx="90">
                  <c:v>316.702792256507</c:v>
                </c:pt>
                <c:pt idx="91">
                  <c:v>316.46193720438202</c:v>
                </c:pt>
                <c:pt idx="92">
                  <c:v>309.23360423576997</c:v>
                </c:pt>
                <c:pt idx="93">
                  <c:v>307.616030870266</c:v>
                </c:pt>
                <c:pt idx="94">
                  <c:v>302.590968575153</c:v>
                </c:pt>
                <c:pt idx="95">
                  <c:v>290.61017439902901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158.46862412205601</c:v>
                </c:pt>
                <c:pt idx="69">
                  <c:v>270.17071005653997</c:v>
                </c:pt>
                <c:pt idx="70">
                  <c:v>287.42639456226198</c:v>
                </c:pt>
                <c:pt idx="71">
                  <c:v>310.31091696494099</c:v>
                </c:pt>
                <c:pt idx="72">
                  <c:v>273.11143338716101</c:v>
                </c:pt>
                <c:pt idx="73">
                  <c:v>97.192796526199302</c:v>
                </c:pt>
                <c:pt idx="74">
                  <c:v>97.160410216977098</c:v>
                </c:pt>
                <c:pt idx="75">
                  <c:v>97.134501169599204</c:v>
                </c:pt>
                <c:pt idx="76">
                  <c:v>376.48363407873001</c:v>
                </c:pt>
                <c:pt idx="77">
                  <c:v>707.77472980144501</c:v>
                </c:pt>
                <c:pt idx="78">
                  <c:v>717.77576441409803</c:v>
                </c:pt>
                <c:pt idx="79">
                  <c:v>717.68509164357704</c:v>
                </c:pt>
                <c:pt idx="80">
                  <c:v>701.09459578697897</c:v>
                </c:pt>
                <c:pt idx="81">
                  <c:v>786.17611600063697</c:v>
                </c:pt>
                <c:pt idx="82">
                  <c:v>784.95351021860597</c:v>
                </c:pt>
                <c:pt idx="83">
                  <c:v>460.121765157136</c:v>
                </c:pt>
                <c:pt idx="84">
                  <c:v>1.7772202773222701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-3340.9591232999001</c:v>
                </c:pt>
                <c:pt idx="1">
                  <c:v>-2744.5650546892098</c:v>
                </c:pt>
                <c:pt idx="2">
                  <c:v>-2486.4342826461102</c:v>
                </c:pt>
                <c:pt idx="3">
                  <c:v>-2503.4131685039301</c:v>
                </c:pt>
                <c:pt idx="4">
                  <c:v>-2228.20424829904</c:v>
                </c:pt>
                <c:pt idx="5">
                  <c:v>-2201.7023295363902</c:v>
                </c:pt>
                <c:pt idx="6">
                  <c:v>-2247.89248539551</c:v>
                </c:pt>
                <c:pt idx="7">
                  <c:v>-2213.0477115562699</c:v>
                </c:pt>
                <c:pt idx="8">
                  <c:v>-2213.0224389044702</c:v>
                </c:pt>
                <c:pt idx="9">
                  <c:v>-2281.3890393056099</c:v>
                </c:pt>
                <c:pt idx="10">
                  <c:v>-2247.7332126782599</c:v>
                </c:pt>
                <c:pt idx="11">
                  <c:v>-2249.8237075412699</c:v>
                </c:pt>
                <c:pt idx="12">
                  <c:v>-2238.95527806053</c:v>
                </c:pt>
                <c:pt idx="13">
                  <c:v>-2026.25798703224</c:v>
                </c:pt>
                <c:pt idx="14">
                  <c:v>-1967.7877088995999</c:v>
                </c:pt>
                <c:pt idx="15">
                  <c:v>-2176.4566735220201</c:v>
                </c:pt>
                <c:pt idx="16">
                  <c:v>-2283.88460850312</c:v>
                </c:pt>
                <c:pt idx="17">
                  <c:v>-2287.7502078312</c:v>
                </c:pt>
                <c:pt idx="18">
                  <c:v>-2216.7220671300001</c:v>
                </c:pt>
                <c:pt idx="19">
                  <c:v>-2399.5641371059601</c:v>
                </c:pt>
                <c:pt idx="20">
                  <c:v>-2412.67447893491</c:v>
                </c:pt>
                <c:pt idx="21">
                  <c:v>-2464.0242521411801</c:v>
                </c:pt>
                <c:pt idx="22">
                  <c:v>-2471.22385140708</c:v>
                </c:pt>
                <c:pt idx="23">
                  <c:v>-2493.0819123113602</c:v>
                </c:pt>
                <c:pt idx="24">
                  <c:v>-2495.7948068987598</c:v>
                </c:pt>
                <c:pt idx="25">
                  <c:v>-2508.94698936636</c:v>
                </c:pt>
                <c:pt idx="26">
                  <c:v>-2505.7607907564502</c:v>
                </c:pt>
                <c:pt idx="27">
                  <c:v>-2477.4586890330202</c:v>
                </c:pt>
                <c:pt idx="28">
                  <c:v>-2407.3816543263802</c:v>
                </c:pt>
                <c:pt idx="29">
                  <c:v>-2384.7382320146398</c:v>
                </c:pt>
                <c:pt idx="30">
                  <c:v>-2377.4961125637601</c:v>
                </c:pt>
                <c:pt idx="31">
                  <c:v>-2428.7761351926201</c:v>
                </c:pt>
                <c:pt idx="32">
                  <c:v>-2435.7278456632298</c:v>
                </c:pt>
                <c:pt idx="33">
                  <c:v>-2399.8694475665902</c:v>
                </c:pt>
                <c:pt idx="34">
                  <c:v>-2371.8900170946799</c:v>
                </c:pt>
                <c:pt idx="35">
                  <c:v>-2381.9296184720201</c:v>
                </c:pt>
                <c:pt idx="36">
                  <c:v>-2281.5287993352199</c:v>
                </c:pt>
                <c:pt idx="37">
                  <c:v>-2203.2454660060298</c:v>
                </c:pt>
                <c:pt idx="38">
                  <c:v>-2175.62666430237</c:v>
                </c:pt>
                <c:pt idx="39">
                  <c:v>-2160.3221806146098</c:v>
                </c:pt>
                <c:pt idx="40">
                  <c:v>-2111.4403579012301</c:v>
                </c:pt>
                <c:pt idx="41">
                  <c:v>-2137.7691703248101</c:v>
                </c:pt>
                <c:pt idx="42">
                  <c:v>-2127.1593648534899</c:v>
                </c:pt>
                <c:pt idx="43">
                  <c:v>-2177.0043474190402</c:v>
                </c:pt>
                <c:pt idx="44">
                  <c:v>-2314.5574855935001</c:v>
                </c:pt>
                <c:pt idx="45">
                  <c:v>-2230.36404070857</c:v>
                </c:pt>
                <c:pt idx="46">
                  <c:v>-2194.5316109897399</c:v>
                </c:pt>
                <c:pt idx="47">
                  <c:v>-2245.6982464586499</c:v>
                </c:pt>
                <c:pt idx="48">
                  <c:v>-2195.2534671742001</c:v>
                </c:pt>
                <c:pt idx="49">
                  <c:v>-2168.3596281525301</c:v>
                </c:pt>
                <c:pt idx="50">
                  <c:v>-2226.28067913938</c:v>
                </c:pt>
                <c:pt idx="51">
                  <c:v>-2179.76602372551</c:v>
                </c:pt>
                <c:pt idx="52">
                  <c:v>-1998.5272381596899</c:v>
                </c:pt>
                <c:pt idx="53">
                  <c:v>-1975.8401954451001</c:v>
                </c:pt>
                <c:pt idx="54">
                  <c:v>-1987.32005483082</c:v>
                </c:pt>
                <c:pt idx="55">
                  <c:v>-1964.5555195644999</c:v>
                </c:pt>
                <c:pt idx="56">
                  <c:v>-1767.96477914551</c:v>
                </c:pt>
                <c:pt idx="57">
                  <c:v>-1715.13311762799</c:v>
                </c:pt>
                <c:pt idx="58">
                  <c:v>-1779.14915722296</c:v>
                </c:pt>
                <c:pt idx="59">
                  <c:v>-1748.89146676374</c:v>
                </c:pt>
                <c:pt idx="60">
                  <c:v>-1684.87079169199</c:v>
                </c:pt>
                <c:pt idx="61">
                  <c:v>-1577.6171927052201</c:v>
                </c:pt>
                <c:pt idx="62">
                  <c:v>-1535.9021164283699</c:v>
                </c:pt>
                <c:pt idx="63">
                  <c:v>-1549.3709755780301</c:v>
                </c:pt>
                <c:pt idx="64">
                  <c:v>-1567.2287494526099</c:v>
                </c:pt>
                <c:pt idx="65">
                  <c:v>-1387.1003264189201</c:v>
                </c:pt>
                <c:pt idx="66">
                  <c:v>-1374.0911237362</c:v>
                </c:pt>
                <c:pt idx="67">
                  <c:v>-1392.4129711288999</c:v>
                </c:pt>
                <c:pt idx="68">
                  <c:v>-1487.2497457710299</c:v>
                </c:pt>
                <c:pt idx="69">
                  <c:v>-1640.4534346943101</c:v>
                </c:pt>
                <c:pt idx="70">
                  <c:v>-1663.1564062985899</c:v>
                </c:pt>
                <c:pt idx="71">
                  <c:v>-1713.91901911185</c:v>
                </c:pt>
                <c:pt idx="72">
                  <c:v>-1593.55227921242</c:v>
                </c:pt>
                <c:pt idx="73">
                  <c:v>-1497.2318445846699</c:v>
                </c:pt>
                <c:pt idx="74">
                  <c:v>-1548.80522898442</c:v>
                </c:pt>
                <c:pt idx="75">
                  <c:v>-1608.01309803512</c:v>
                </c:pt>
                <c:pt idx="76">
                  <c:v>-1910.1906478077501</c:v>
                </c:pt>
                <c:pt idx="77">
                  <c:v>-2207.5984133142101</c:v>
                </c:pt>
                <c:pt idx="78">
                  <c:v>-2248.94841950212</c:v>
                </c:pt>
                <c:pt idx="79">
                  <c:v>-2185.3241626389299</c:v>
                </c:pt>
                <c:pt idx="80">
                  <c:v>-2048.3531934278499</c:v>
                </c:pt>
                <c:pt idx="81">
                  <c:v>-2139.0138888752199</c:v>
                </c:pt>
                <c:pt idx="82">
                  <c:v>-2251.73700260752</c:v>
                </c:pt>
                <c:pt idx="83">
                  <c:v>-2001.28318686133</c:v>
                </c:pt>
                <c:pt idx="84">
                  <c:v>-1322.21349673435</c:v>
                </c:pt>
                <c:pt idx="85">
                  <c:v>-1129.8772260337901</c:v>
                </c:pt>
                <c:pt idx="86">
                  <c:v>-1204.1810065863499</c:v>
                </c:pt>
                <c:pt idx="87">
                  <c:v>-1357.1439985797199</c:v>
                </c:pt>
                <c:pt idx="88">
                  <c:v>-1597.6230044557001</c:v>
                </c:pt>
                <c:pt idx="89">
                  <c:v>-1549.8427101720899</c:v>
                </c:pt>
                <c:pt idx="90">
                  <c:v>-1599.2471525563001</c:v>
                </c:pt>
                <c:pt idx="91">
                  <c:v>-1422.2693894771501</c:v>
                </c:pt>
                <c:pt idx="92">
                  <c:v>-1327.7124746674201</c:v>
                </c:pt>
                <c:pt idx="93">
                  <c:v>-1307.4449971286899</c:v>
                </c:pt>
                <c:pt idx="94">
                  <c:v>-1397.7051323707699</c:v>
                </c:pt>
                <c:pt idx="95">
                  <c:v>-1530.52268202144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-154.62323341549799</c:v>
                </c:pt>
                <c:pt idx="5">
                  <c:v>-162.34796480008001</c:v>
                </c:pt>
                <c:pt idx="6">
                  <c:v>-162.314810316972</c:v>
                </c:pt>
                <c:pt idx="7">
                  <c:v>-162.08092559185201</c:v>
                </c:pt>
                <c:pt idx="8">
                  <c:v>-161.90473556583899</c:v>
                </c:pt>
                <c:pt idx="9">
                  <c:v>-162.18579907126801</c:v>
                </c:pt>
                <c:pt idx="10">
                  <c:v>-162.11759459763201</c:v>
                </c:pt>
                <c:pt idx="11">
                  <c:v>-162.21765711332</c:v>
                </c:pt>
                <c:pt idx="12">
                  <c:v>-184.39926076778099</c:v>
                </c:pt>
                <c:pt idx="13">
                  <c:v>-477.23529889010501</c:v>
                </c:pt>
                <c:pt idx="14">
                  <c:v>-567.78998417699404</c:v>
                </c:pt>
                <c:pt idx="15">
                  <c:v>-363.8981934912</c:v>
                </c:pt>
                <c:pt idx="16">
                  <c:v>-300.27169899309399</c:v>
                </c:pt>
                <c:pt idx="17">
                  <c:v>-300.22471580539298</c:v>
                </c:pt>
                <c:pt idx="18">
                  <c:v>-344.66431278017598</c:v>
                </c:pt>
                <c:pt idx="19">
                  <c:v>-160.808442582673</c:v>
                </c:pt>
                <c:pt idx="20">
                  <c:v>-113.016299728449</c:v>
                </c:pt>
                <c:pt idx="21">
                  <c:v>-112.89549876407401</c:v>
                </c:pt>
                <c:pt idx="22">
                  <c:v>-112.794831037751</c:v>
                </c:pt>
                <c:pt idx="23">
                  <c:v>-112.700875414823</c:v>
                </c:pt>
                <c:pt idx="24">
                  <c:v>-112.888786660679</c:v>
                </c:pt>
                <c:pt idx="25">
                  <c:v>-112.828386946525</c:v>
                </c:pt>
                <c:pt idx="26">
                  <c:v>-112.73443132359699</c:v>
                </c:pt>
                <c:pt idx="27">
                  <c:v>-112.68745376814501</c:v>
                </c:pt>
                <c:pt idx="28">
                  <c:v>-112.452560870656</c:v>
                </c:pt>
                <c:pt idx="29">
                  <c:v>-112.49282785878</c:v>
                </c:pt>
                <c:pt idx="30">
                  <c:v>-112.372026382383</c:v>
                </c:pt>
                <c:pt idx="31">
                  <c:v>-112.40558177913501</c:v>
                </c:pt>
                <c:pt idx="32">
                  <c:v>-112.12371388630601</c:v>
                </c:pt>
                <c:pt idx="33">
                  <c:v>-118.586582121083</c:v>
                </c:pt>
                <c:pt idx="34">
                  <c:v>-117.089989408976</c:v>
                </c:pt>
                <c:pt idx="35">
                  <c:v>-117.143678555802</c:v>
                </c:pt>
                <c:pt idx="36">
                  <c:v>-49.935406553914902</c:v>
                </c:pt>
                <c:pt idx="37">
                  <c:v>-56.306389176863199</c:v>
                </c:pt>
                <c:pt idx="38">
                  <c:v>-56.316743296541503</c:v>
                </c:pt>
                <c:pt idx="39">
                  <c:v>-85.123915210104997</c:v>
                </c:pt>
                <c:pt idx="40">
                  <c:v>-147.376930766264</c:v>
                </c:pt>
                <c:pt idx="41">
                  <c:v>-113.24448154658801</c:v>
                </c:pt>
                <c:pt idx="42">
                  <c:v>-113.304882796809</c:v>
                </c:pt>
                <c:pt idx="43">
                  <c:v>-113.11696847881799</c:v>
                </c:pt>
                <c:pt idx="44">
                  <c:v>-4.9998302793939002</c:v>
                </c:pt>
                <c:pt idx="45">
                  <c:v>-4.9461408125541402</c:v>
                </c:pt>
                <c:pt idx="46">
                  <c:v>-4.9729855459740202</c:v>
                </c:pt>
                <c:pt idx="47">
                  <c:v>-4.9998302793939002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-0.89929832955529898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-282.178348988111</c:v>
                </c:pt>
                <c:pt idx="85">
                  <c:v>-529.69343909194504</c:v>
                </c:pt>
                <c:pt idx="86">
                  <c:v>-528.94850774798397</c:v>
                </c:pt>
                <c:pt idx="87">
                  <c:v>-446.75665988032398</c:v>
                </c:pt>
                <c:pt idx="88">
                  <c:v>-109.07012669984999</c:v>
                </c:pt>
                <c:pt idx="89">
                  <c:v>-109.003014370278</c:v>
                </c:pt>
                <c:pt idx="90">
                  <c:v>-109.003014370278</c:v>
                </c:pt>
                <c:pt idx="91">
                  <c:v>-296.45974396734499</c:v>
                </c:pt>
                <c:pt idx="92">
                  <c:v>-470.72228624050501</c:v>
                </c:pt>
                <c:pt idx="93">
                  <c:v>-610.16051242936101</c:v>
                </c:pt>
                <c:pt idx="94">
                  <c:v>-608.44915698568195</c:v>
                </c:pt>
                <c:pt idx="95">
                  <c:v>-527.21701548209603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7.6373896256696702E-2"/>
          <c:w val="0.19904200363756794"/>
          <c:h val="0.7921245559325131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3684.1660487808299</c:v>
                </c:pt>
                <c:pt idx="1">
                  <c:v>3685.6398164041598</c:v>
                </c:pt>
                <c:pt idx="2">
                  <c:v>3685.2863524733798</c:v>
                </c:pt>
                <c:pt idx="3">
                  <c:v>3684.7195012393499</c:v>
                </c:pt>
                <c:pt idx="4">
                  <c:v>3683.7459654218901</c:v>
                </c:pt>
                <c:pt idx="5">
                  <c:v>3684.3994772659098</c:v>
                </c:pt>
                <c:pt idx="6">
                  <c:v>3684.05934698901</c:v>
                </c:pt>
                <c:pt idx="7">
                  <c:v>3684.5327975242699</c:v>
                </c:pt>
                <c:pt idx="8">
                  <c:v>3684.5128214640599</c:v>
                </c:pt>
                <c:pt idx="9">
                  <c:v>3684.9129124823899</c:v>
                </c:pt>
                <c:pt idx="10">
                  <c:v>3685.6597761839498</c:v>
                </c:pt>
                <c:pt idx="11">
                  <c:v>3687.2601890985002</c:v>
                </c:pt>
                <c:pt idx="12">
                  <c:v>3686.8200971185402</c:v>
                </c:pt>
                <c:pt idx="13">
                  <c:v>3687.76037206314</c:v>
                </c:pt>
                <c:pt idx="14">
                  <c:v>3688.1204295590201</c:v>
                </c:pt>
                <c:pt idx="15">
                  <c:v>3688.0604199763802</c:v>
                </c:pt>
                <c:pt idx="16">
                  <c:v>3688.6139375565299</c:v>
                </c:pt>
                <c:pt idx="17">
                  <c:v>3687.8736837004799</c:v>
                </c:pt>
                <c:pt idx="18">
                  <c:v>3688.2537823782</c:v>
                </c:pt>
                <c:pt idx="19">
                  <c:v>3687.6136367488698</c:v>
                </c:pt>
                <c:pt idx="20">
                  <c:v>3687.5336348256101</c:v>
                </c:pt>
                <c:pt idx="21">
                  <c:v>3687.5669282592798</c:v>
                </c:pt>
                <c:pt idx="22">
                  <c:v>3687.6603126776399</c:v>
                </c:pt>
                <c:pt idx="23">
                  <c:v>3688.00706908046</c:v>
                </c:pt>
                <c:pt idx="24">
                  <c:v>3688.2538149390102</c:v>
                </c:pt>
                <c:pt idx="25">
                  <c:v>3687.86705757456</c:v>
                </c:pt>
                <c:pt idx="26">
                  <c:v>3687.2401967578799</c:v>
                </c:pt>
                <c:pt idx="27">
                  <c:v>3688.7939663044699</c:v>
                </c:pt>
                <c:pt idx="28">
                  <c:v>3688.2271476312599</c:v>
                </c:pt>
                <c:pt idx="29">
                  <c:v>3689.2674005593199</c:v>
                </c:pt>
                <c:pt idx="30">
                  <c:v>3689.1607150478999</c:v>
                </c:pt>
                <c:pt idx="31">
                  <c:v>3688.7405828477399</c:v>
                </c:pt>
                <c:pt idx="32">
                  <c:v>3680.6584512301501</c:v>
                </c:pt>
                <c:pt idx="33">
                  <c:v>3683.9993048455399</c:v>
                </c:pt>
                <c:pt idx="34">
                  <c:v>3682.0454768414402</c:v>
                </c:pt>
                <c:pt idx="35">
                  <c:v>3683.6792645916898</c:v>
                </c:pt>
                <c:pt idx="36">
                  <c:v>3683.9926135979899</c:v>
                </c:pt>
                <c:pt idx="37">
                  <c:v>3685.1063237254298</c:v>
                </c:pt>
                <c:pt idx="38">
                  <c:v>3688.0004103937299</c:v>
                </c:pt>
                <c:pt idx="39">
                  <c:v>3687.39355819807</c:v>
                </c:pt>
                <c:pt idx="40">
                  <c:v>3687.5269272976502</c:v>
                </c:pt>
                <c:pt idx="41">
                  <c:v>3686.2065862361501</c:v>
                </c:pt>
                <c:pt idx="42">
                  <c:v>3685.8331625255701</c:v>
                </c:pt>
                <c:pt idx="43">
                  <c:v>3684.3260851881601</c:v>
                </c:pt>
                <c:pt idx="44">
                  <c:v>3682.9390432964601</c:v>
                </c:pt>
                <c:pt idx="45">
                  <c:v>3683.9059529880001</c:v>
                </c:pt>
                <c:pt idx="46">
                  <c:v>3683.2591486719398</c:v>
                </c:pt>
                <c:pt idx="47">
                  <c:v>3682.37224090366</c:v>
                </c:pt>
                <c:pt idx="48">
                  <c:v>3682.50557744242</c:v>
                </c:pt>
                <c:pt idx="49">
                  <c:v>3682.7256559932098</c:v>
                </c:pt>
                <c:pt idx="50">
                  <c:v>3683.3791841176399</c:v>
                </c:pt>
                <c:pt idx="51">
                  <c:v>3682.7189973064801</c:v>
                </c:pt>
                <c:pt idx="52">
                  <c:v>3683.0390864015499</c:v>
                </c:pt>
                <c:pt idx="53">
                  <c:v>3682.6856550315902</c:v>
                </c:pt>
                <c:pt idx="54">
                  <c:v>3681.42530727232</c:v>
                </c:pt>
                <c:pt idx="55">
                  <c:v>3682.1054701436801</c:v>
                </c:pt>
                <c:pt idx="56">
                  <c:v>3683.3324919084598</c:v>
                </c:pt>
                <c:pt idx="57">
                  <c:v>3681.8320895381999</c:v>
                </c:pt>
                <c:pt idx="58">
                  <c:v>3682.6122955146502</c:v>
                </c:pt>
                <c:pt idx="59">
                  <c:v>3682.1054538632802</c:v>
                </c:pt>
                <c:pt idx="60">
                  <c:v>3683.8659683067799</c:v>
                </c:pt>
                <c:pt idx="61">
                  <c:v>3684.61279944752</c:v>
                </c:pt>
                <c:pt idx="62">
                  <c:v>3683.1857403137801</c:v>
                </c:pt>
                <c:pt idx="63">
                  <c:v>3683.1857728745999</c:v>
                </c:pt>
                <c:pt idx="64">
                  <c:v>3685.3663218358201</c:v>
                </c:pt>
                <c:pt idx="65">
                  <c:v>3685.81981259129</c:v>
                </c:pt>
                <c:pt idx="66">
                  <c:v>3684.5261062767199</c:v>
                </c:pt>
                <c:pt idx="67">
                  <c:v>3686.4533158142899</c:v>
                </c:pt>
                <c:pt idx="68">
                  <c:v>3687.98035293149</c:v>
                </c:pt>
                <c:pt idx="69">
                  <c:v>3690.527764599</c:v>
                </c:pt>
                <c:pt idx="70">
                  <c:v>3691.5813349005298</c:v>
                </c:pt>
                <c:pt idx="71">
                  <c:v>3694.4554617890299</c:v>
                </c:pt>
                <c:pt idx="72">
                  <c:v>3697.64962893138</c:v>
                </c:pt>
                <c:pt idx="73">
                  <c:v>3698.7299316622898</c:v>
                </c:pt>
                <c:pt idx="74">
                  <c:v>3699.5434799136401</c:v>
                </c:pt>
                <c:pt idx="75">
                  <c:v>3700.4304202427402</c:v>
                </c:pt>
                <c:pt idx="76">
                  <c:v>3700.7038171286299</c:v>
                </c:pt>
                <c:pt idx="77">
                  <c:v>3701.5640575891598</c:v>
                </c:pt>
                <c:pt idx="78">
                  <c:v>3701.94413998647</c:v>
                </c:pt>
                <c:pt idx="79">
                  <c:v>3701.93744873892</c:v>
                </c:pt>
                <c:pt idx="80">
                  <c:v>3700.9838727012602</c:v>
                </c:pt>
                <c:pt idx="81">
                  <c:v>3701.6040585507899</c:v>
                </c:pt>
                <c:pt idx="82">
                  <c:v>3701.1439253889998</c:v>
                </c:pt>
                <c:pt idx="83">
                  <c:v>3701.8307795079099</c:v>
                </c:pt>
                <c:pt idx="84">
                  <c:v>3702.09082645952</c:v>
                </c:pt>
                <c:pt idx="85">
                  <c:v>3703.7445739895702</c:v>
                </c:pt>
                <c:pt idx="86">
                  <c:v>3704.4248345433798</c:v>
                </c:pt>
                <c:pt idx="87">
                  <c:v>3706.0585734524002</c:v>
                </c:pt>
                <c:pt idx="88">
                  <c:v>3706.4320134433901</c:v>
                </c:pt>
                <c:pt idx="89">
                  <c:v>3706.8521456435501</c:v>
                </c:pt>
                <c:pt idx="90">
                  <c:v>3706.1986012387201</c:v>
                </c:pt>
                <c:pt idx="91">
                  <c:v>3704.36480868032</c:v>
                </c:pt>
                <c:pt idx="92">
                  <c:v>3704.8582515561902</c:v>
                </c:pt>
                <c:pt idx="93">
                  <c:v>3705.57174042204</c:v>
                </c:pt>
                <c:pt idx="94">
                  <c:v>3705.1916743051402</c:v>
                </c:pt>
                <c:pt idx="95">
                  <c:v>3705.5651142961301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3540.49192976529</c:v>
                </c:pt>
                <c:pt idx="1">
                  <c:v>3553.7416931197999</c:v>
                </c:pt>
                <c:pt idx="2">
                  <c:v>3543.9550481897099</c:v>
                </c:pt>
                <c:pt idx="3">
                  <c:v>3498.2995271735899</c:v>
                </c:pt>
                <c:pt idx="4">
                  <c:v>3435.5068837905101</c:v>
                </c:pt>
                <c:pt idx="5">
                  <c:v>3403.0421013514301</c:v>
                </c:pt>
                <c:pt idx="6">
                  <c:v>3388.4295072111199</c:v>
                </c:pt>
                <c:pt idx="7">
                  <c:v>3339.9714801372902</c:v>
                </c:pt>
                <c:pt idx="8">
                  <c:v>3251.20848000664</c:v>
                </c:pt>
                <c:pt idx="9">
                  <c:v>3239.5055186872701</c:v>
                </c:pt>
                <c:pt idx="10">
                  <c:v>3233.6229136850102</c:v>
                </c:pt>
                <c:pt idx="11">
                  <c:v>3240.1061920340399</c:v>
                </c:pt>
                <c:pt idx="12">
                  <c:v>3182.0664707383999</c:v>
                </c:pt>
                <c:pt idx="13">
                  <c:v>3177.1928365652998</c:v>
                </c:pt>
                <c:pt idx="14">
                  <c:v>3173.8350805765199</c:v>
                </c:pt>
                <c:pt idx="15">
                  <c:v>3166.1425000204699</c:v>
                </c:pt>
                <c:pt idx="16">
                  <c:v>3133.4195964553701</c:v>
                </c:pt>
                <c:pt idx="17">
                  <c:v>3180.56225315549</c:v>
                </c:pt>
                <c:pt idx="18">
                  <c:v>3170.3768381119799</c:v>
                </c:pt>
                <c:pt idx="19">
                  <c:v>3163.2225378634698</c:v>
                </c:pt>
                <c:pt idx="20">
                  <c:v>3221.8062494722999</c:v>
                </c:pt>
                <c:pt idx="21">
                  <c:v>3222.9647711235002</c:v>
                </c:pt>
                <c:pt idx="22">
                  <c:v>3209.7323142186801</c:v>
                </c:pt>
                <c:pt idx="23">
                  <c:v>3212.3516028761201</c:v>
                </c:pt>
                <c:pt idx="24">
                  <c:v>3197.52692052047</c:v>
                </c:pt>
                <c:pt idx="25">
                  <c:v>3218.0635332433199</c:v>
                </c:pt>
                <c:pt idx="26">
                  <c:v>3252.4018391080199</c:v>
                </c:pt>
                <c:pt idx="27">
                  <c:v>3272.78721687795</c:v>
                </c:pt>
                <c:pt idx="28">
                  <c:v>3346.15278580008</c:v>
                </c:pt>
                <c:pt idx="29">
                  <c:v>3406.41228783002</c:v>
                </c:pt>
                <c:pt idx="30">
                  <c:v>3452.2002938086098</c:v>
                </c:pt>
                <c:pt idx="31">
                  <c:v>3462.6018710602398</c:v>
                </c:pt>
                <c:pt idx="32">
                  <c:v>3458.4632878386901</c:v>
                </c:pt>
                <c:pt idx="33">
                  <c:v>3429.4564270773199</c:v>
                </c:pt>
                <c:pt idx="34">
                  <c:v>3461.7660609641098</c:v>
                </c:pt>
                <c:pt idx="35">
                  <c:v>3485.6189679774302</c:v>
                </c:pt>
                <c:pt idx="36">
                  <c:v>3611.5041904334498</c:v>
                </c:pt>
                <c:pt idx="37">
                  <c:v>3664.4466570539598</c:v>
                </c:pt>
                <c:pt idx="38">
                  <c:v>3678.4040922037402</c:v>
                </c:pt>
                <c:pt idx="39">
                  <c:v>3708.1605836782701</c:v>
                </c:pt>
                <c:pt idx="40">
                  <c:v>3772.09853229499</c:v>
                </c:pt>
                <c:pt idx="41">
                  <c:v>3789.9807302020799</c:v>
                </c:pt>
                <c:pt idx="42">
                  <c:v>3772.1545256368699</c:v>
                </c:pt>
                <c:pt idx="43">
                  <c:v>3768.0515337145598</c:v>
                </c:pt>
                <c:pt idx="44">
                  <c:v>3699.0133150264801</c:v>
                </c:pt>
                <c:pt idx="45">
                  <c:v>3765.7990648018699</c:v>
                </c:pt>
                <c:pt idx="46">
                  <c:v>3751.4641597844602</c:v>
                </c:pt>
                <c:pt idx="47">
                  <c:v>3725.4434715826301</c:v>
                </c:pt>
                <c:pt idx="48">
                  <c:v>3668.3884215134699</c:v>
                </c:pt>
                <c:pt idx="49">
                  <c:v>3639.2680022128502</c:v>
                </c:pt>
                <c:pt idx="50">
                  <c:v>3597.0185637220502</c:v>
                </c:pt>
                <c:pt idx="51">
                  <c:v>3589.9897071649998</c:v>
                </c:pt>
                <c:pt idx="52">
                  <c:v>3502.1338761617199</c:v>
                </c:pt>
                <c:pt idx="53">
                  <c:v>3491.74123282342</c:v>
                </c:pt>
                <c:pt idx="54">
                  <c:v>3511.34732313738</c:v>
                </c:pt>
                <c:pt idx="55">
                  <c:v>3465.0343655442098</c:v>
                </c:pt>
                <c:pt idx="56">
                  <c:v>3362.7088990532102</c:v>
                </c:pt>
                <c:pt idx="57">
                  <c:v>3322.7086734887398</c:v>
                </c:pt>
                <c:pt idx="58">
                  <c:v>3322.6192862374301</c:v>
                </c:pt>
                <c:pt idx="59">
                  <c:v>3221.2607514609899</c:v>
                </c:pt>
                <c:pt idx="60">
                  <c:v>3304.3210598852602</c:v>
                </c:pt>
                <c:pt idx="61">
                  <c:v>3382.7738588939501</c:v>
                </c:pt>
                <c:pt idx="62">
                  <c:v>3392.3233781963099</c:v>
                </c:pt>
                <c:pt idx="63">
                  <c:v>3404.2428706286701</c:v>
                </c:pt>
                <c:pt idx="64">
                  <c:v>3584.8746969386102</c:v>
                </c:pt>
                <c:pt idx="65">
                  <c:v>3683.9566235931002</c:v>
                </c:pt>
                <c:pt idx="66">
                  <c:v>3748.5925562427001</c:v>
                </c:pt>
                <c:pt idx="67">
                  <c:v>3770.00366595387</c:v>
                </c:pt>
                <c:pt idx="68">
                  <c:v>3945.2751603060801</c:v>
                </c:pt>
                <c:pt idx="69">
                  <c:v>4013.0113052347301</c:v>
                </c:pt>
                <c:pt idx="70">
                  <c:v>4070.6613828023801</c:v>
                </c:pt>
                <c:pt idx="71">
                  <c:v>4101.00884382195</c:v>
                </c:pt>
                <c:pt idx="72">
                  <c:v>4098.4294931253498</c:v>
                </c:pt>
                <c:pt idx="73">
                  <c:v>4110.2917411471799</c:v>
                </c:pt>
                <c:pt idx="74">
                  <c:v>4119.8856413080302</c:v>
                </c:pt>
                <c:pt idx="75">
                  <c:v>4095.4973731473501</c:v>
                </c:pt>
                <c:pt idx="76">
                  <c:v>4052.27609490344</c:v>
                </c:pt>
                <c:pt idx="77">
                  <c:v>4064.4025750404799</c:v>
                </c:pt>
                <c:pt idx="78">
                  <c:v>4076.56729296813</c:v>
                </c:pt>
                <c:pt idx="79">
                  <c:v>4077.7988577814399</c:v>
                </c:pt>
                <c:pt idx="80">
                  <c:v>4050.2705035382401</c:v>
                </c:pt>
                <c:pt idx="81">
                  <c:v>4013.6489011460999</c:v>
                </c:pt>
                <c:pt idx="82">
                  <c:v>4003.6389404614802</c:v>
                </c:pt>
                <c:pt idx="83">
                  <c:v>3979.3350552775</c:v>
                </c:pt>
                <c:pt idx="84">
                  <c:v>4037.3803582640498</c:v>
                </c:pt>
                <c:pt idx="85">
                  <c:v>4006.5983273203801</c:v>
                </c:pt>
                <c:pt idx="86">
                  <c:v>3983.68558236031</c:v>
                </c:pt>
                <c:pt idx="87">
                  <c:v>3944.3153981772598</c:v>
                </c:pt>
                <c:pt idx="88">
                  <c:v>3764.2551979662699</c:v>
                </c:pt>
                <c:pt idx="89">
                  <c:v>3751.2334659327498</c:v>
                </c:pt>
                <c:pt idx="90">
                  <c:v>3758.4714594662601</c:v>
                </c:pt>
                <c:pt idx="91">
                  <c:v>3692.42491483193</c:v>
                </c:pt>
                <c:pt idx="92">
                  <c:v>3435.6812153954702</c:v>
                </c:pt>
                <c:pt idx="93">
                  <c:v>3306.2718127411799</c:v>
                </c:pt>
                <c:pt idx="94">
                  <c:v>3190.44861467295</c:v>
                </c:pt>
                <c:pt idx="95">
                  <c:v>3153.94681012398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63.527446620267099</c:v>
                </c:pt>
                <c:pt idx="1">
                  <c:v>64.175890058104201</c:v>
                </c:pt>
                <c:pt idx="2">
                  <c:v>64.155836418284807</c:v>
                </c:pt>
                <c:pt idx="3">
                  <c:v>63.4940216771301</c:v>
                </c:pt>
                <c:pt idx="4">
                  <c:v>64.309590850700701</c:v>
                </c:pt>
                <c:pt idx="5">
                  <c:v>64.276164122479102</c:v>
                </c:pt>
                <c:pt idx="6">
                  <c:v>64.309589065616194</c:v>
                </c:pt>
                <c:pt idx="7">
                  <c:v>64.175890568128395</c:v>
                </c:pt>
                <c:pt idx="8">
                  <c:v>64.242739434354206</c:v>
                </c:pt>
                <c:pt idx="9">
                  <c:v>64.236054802743695</c:v>
                </c:pt>
                <c:pt idx="10">
                  <c:v>64.209315001241293</c:v>
                </c:pt>
                <c:pt idx="11">
                  <c:v>64.262794349233999</c:v>
                </c:pt>
                <c:pt idx="12">
                  <c:v>64.242739689366203</c:v>
                </c:pt>
                <c:pt idx="13">
                  <c:v>64.276165142527404</c:v>
                </c:pt>
                <c:pt idx="14">
                  <c:v>64.256110227647596</c:v>
                </c:pt>
                <c:pt idx="15">
                  <c:v>63.032757869858102</c:v>
                </c:pt>
                <c:pt idx="16">
                  <c:v>62.056749887273099</c:v>
                </c:pt>
                <c:pt idx="17">
                  <c:v>64.0421905405681</c:v>
                </c:pt>
                <c:pt idx="18">
                  <c:v>62.591548467441697</c:v>
                </c:pt>
                <c:pt idx="19">
                  <c:v>62.2506136394245</c:v>
                </c:pt>
                <c:pt idx="20">
                  <c:v>64.229370936169403</c:v>
                </c:pt>
                <c:pt idx="21">
                  <c:v>64.256110227647596</c:v>
                </c:pt>
                <c:pt idx="22">
                  <c:v>64.302904944029805</c:v>
                </c:pt>
                <c:pt idx="23">
                  <c:v>64.169205426493704</c:v>
                </c:pt>
                <c:pt idx="24">
                  <c:v>62.183764263174503</c:v>
                </c:pt>
                <c:pt idx="25">
                  <c:v>63.353637272971397</c:v>
                </c:pt>
                <c:pt idx="26">
                  <c:v>64.068930342070502</c:v>
                </c:pt>
                <c:pt idx="27">
                  <c:v>64.2360555677799</c:v>
                </c:pt>
                <c:pt idx="28">
                  <c:v>61.241180713702398</c:v>
                </c:pt>
                <c:pt idx="29">
                  <c:v>63.413801762598702</c:v>
                </c:pt>
                <c:pt idx="30">
                  <c:v>64.182575454750904</c:v>
                </c:pt>
                <c:pt idx="31">
                  <c:v>64.189260086361401</c:v>
                </c:pt>
                <c:pt idx="32">
                  <c:v>61.435045740914198</c:v>
                </c:pt>
                <c:pt idx="33">
                  <c:v>61.348140684748202</c:v>
                </c:pt>
                <c:pt idx="34">
                  <c:v>64.276165142527404</c:v>
                </c:pt>
                <c:pt idx="35">
                  <c:v>64.249426106061307</c:v>
                </c:pt>
                <c:pt idx="36">
                  <c:v>64.2561099726355</c:v>
                </c:pt>
                <c:pt idx="37">
                  <c:v>64.1758913331646</c:v>
                </c:pt>
                <c:pt idx="38">
                  <c:v>64.189260596385594</c:v>
                </c:pt>
                <c:pt idx="39">
                  <c:v>64.195945993032296</c:v>
                </c:pt>
                <c:pt idx="40">
                  <c:v>64.262795114270205</c:v>
                </c:pt>
                <c:pt idx="41">
                  <c:v>64.262795114270205</c:v>
                </c:pt>
                <c:pt idx="42">
                  <c:v>64.262794859258094</c:v>
                </c:pt>
                <c:pt idx="43">
                  <c:v>64.082301135363906</c:v>
                </c:pt>
                <c:pt idx="44">
                  <c:v>63.741366307346702</c:v>
                </c:pt>
                <c:pt idx="45">
                  <c:v>64.409865680111906</c:v>
                </c:pt>
                <c:pt idx="46">
                  <c:v>64.216000907912104</c:v>
                </c:pt>
                <c:pt idx="47">
                  <c:v>64.149150511613897</c:v>
                </c:pt>
                <c:pt idx="48">
                  <c:v>64.256109717623502</c:v>
                </c:pt>
                <c:pt idx="49">
                  <c:v>64.329644235508098</c:v>
                </c:pt>
                <c:pt idx="50">
                  <c:v>63.006016793295302</c:v>
                </c:pt>
                <c:pt idx="51">
                  <c:v>63.066182557983097</c:v>
                </c:pt>
                <c:pt idx="52">
                  <c:v>60.993836083485803</c:v>
                </c:pt>
                <c:pt idx="53">
                  <c:v>62.6985079284634</c:v>
                </c:pt>
                <c:pt idx="54">
                  <c:v>64.209314746229197</c:v>
                </c:pt>
                <c:pt idx="55">
                  <c:v>64.175890568128395</c:v>
                </c:pt>
                <c:pt idx="56">
                  <c:v>63.360321904581902</c:v>
                </c:pt>
                <c:pt idx="57">
                  <c:v>63.687886194317699</c:v>
                </c:pt>
                <c:pt idx="58">
                  <c:v>64.195946248044393</c:v>
                </c:pt>
                <c:pt idx="59">
                  <c:v>62.056748612212701</c:v>
                </c:pt>
                <c:pt idx="60">
                  <c:v>62.464533071491999</c:v>
                </c:pt>
                <c:pt idx="61">
                  <c:v>64.129095596734103</c:v>
                </c:pt>
                <c:pt idx="62">
                  <c:v>63.928545427887599</c:v>
                </c:pt>
                <c:pt idx="63">
                  <c:v>64.336330142178994</c:v>
                </c:pt>
                <c:pt idx="64">
                  <c:v>64.369755595340195</c:v>
                </c:pt>
                <c:pt idx="65">
                  <c:v>64.316275482311198</c:v>
                </c:pt>
                <c:pt idx="66">
                  <c:v>64.322959348885504</c:v>
                </c:pt>
                <c:pt idx="67">
                  <c:v>64.202630369630796</c:v>
                </c:pt>
                <c:pt idx="68">
                  <c:v>64.162520794883207</c:v>
                </c:pt>
                <c:pt idx="69">
                  <c:v>63.774791505495799</c:v>
                </c:pt>
                <c:pt idx="70">
                  <c:v>64.256109717623502</c:v>
                </c:pt>
                <c:pt idx="71">
                  <c:v>64.216000652900107</c:v>
                </c:pt>
                <c:pt idx="72">
                  <c:v>64.142465624991303</c:v>
                </c:pt>
                <c:pt idx="73">
                  <c:v>64.229369916121101</c:v>
                </c:pt>
                <c:pt idx="74">
                  <c:v>64.269479235856593</c:v>
                </c:pt>
                <c:pt idx="75">
                  <c:v>64.296220057407297</c:v>
                </c:pt>
                <c:pt idx="76">
                  <c:v>64.155835908260599</c:v>
                </c:pt>
                <c:pt idx="77">
                  <c:v>64.242741219438699</c:v>
                </c:pt>
                <c:pt idx="78">
                  <c:v>64.316274972287104</c:v>
                </c:pt>
                <c:pt idx="79">
                  <c:v>64.242739434354107</c:v>
                </c:pt>
                <c:pt idx="80">
                  <c:v>64.249425851049196</c:v>
                </c:pt>
                <c:pt idx="81">
                  <c:v>63.901806646433499</c:v>
                </c:pt>
                <c:pt idx="82">
                  <c:v>63.046127898115301</c:v>
                </c:pt>
                <c:pt idx="83">
                  <c:v>62.945852813692099</c:v>
                </c:pt>
                <c:pt idx="84">
                  <c:v>64.182574689714698</c:v>
                </c:pt>
                <c:pt idx="85">
                  <c:v>64.182576219787194</c:v>
                </c:pt>
                <c:pt idx="86">
                  <c:v>64.162520539871096</c:v>
                </c:pt>
                <c:pt idx="87">
                  <c:v>62.304094007465501</c:v>
                </c:pt>
                <c:pt idx="88">
                  <c:v>63.714626250832197</c:v>
                </c:pt>
                <c:pt idx="89">
                  <c:v>64.2427399443783</c:v>
                </c:pt>
                <c:pt idx="90">
                  <c:v>64.309590085664496</c:v>
                </c:pt>
                <c:pt idx="91">
                  <c:v>63.8282705984765</c:v>
                </c:pt>
                <c:pt idx="92">
                  <c:v>64.229370426145195</c:v>
                </c:pt>
                <c:pt idx="93">
                  <c:v>64.022135625688307</c:v>
                </c:pt>
                <c:pt idx="94">
                  <c:v>60.967096536995498</c:v>
                </c:pt>
                <c:pt idx="95">
                  <c:v>61.608855088209999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430.80006058100702</c:v>
                </c:pt>
                <c:pt idx="1">
                  <c:v>435.84823262524901</c:v>
                </c:pt>
                <c:pt idx="2">
                  <c:v>432.34509420980498</c:v>
                </c:pt>
                <c:pt idx="3">
                  <c:v>428.999215314195</c:v>
                </c:pt>
                <c:pt idx="4">
                  <c:v>432.75782808451902</c:v>
                </c:pt>
                <c:pt idx="5">
                  <c:v>436.23520209577299</c:v>
                </c:pt>
                <c:pt idx="6">
                  <c:v>435.621165564791</c:v>
                </c:pt>
                <c:pt idx="7">
                  <c:v>436.93638604432903</c:v>
                </c:pt>
                <c:pt idx="8">
                  <c:v>438.87576658295097</c:v>
                </c:pt>
                <c:pt idx="9">
                  <c:v>440.014351381707</c:v>
                </c:pt>
                <c:pt idx="10">
                  <c:v>439.85311745837402</c:v>
                </c:pt>
                <c:pt idx="11">
                  <c:v>439.23832833293602</c:v>
                </c:pt>
                <c:pt idx="12">
                  <c:v>438.065174529964</c:v>
                </c:pt>
                <c:pt idx="13">
                  <c:v>439.65024920427402</c:v>
                </c:pt>
                <c:pt idx="14">
                  <c:v>436.33445395060397</c:v>
                </c:pt>
                <c:pt idx="15">
                  <c:v>431.269538567491</c:v>
                </c:pt>
                <c:pt idx="16">
                  <c:v>431.51955346626602</c:v>
                </c:pt>
                <c:pt idx="17">
                  <c:v>437.975049456063</c:v>
                </c:pt>
                <c:pt idx="18">
                  <c:v>434.66888942506102</c:v>
                </c:pt>
                <c:pt idx="19">
                  <c:v>436.39185752641202</c:v>
                </c:pt>
                <c:pt idx="20">
                  <c:v>440.738312009975</c:v>
                </c:pt>
                <c:pt idx="21">
                  <c:v>445.24758615101001</c:v>
                </c:pt>
                <c:pt idx="22">
                  <c:v>444.11544497033998</c:v>
                </c:pt>
                <c:pt idx="23">
                  <c:v>450.09254258986499</c:v>
                </c:pt>
                <c:pt idx="24">
                  <c:v>480.90975017530502</c:v>
                </c:pt>
                <c:pt idx="25">
                  <c:v>486.02854528058498</c:v>
                </c:pt>
                <c:pt idx="26">
                  <c:v>488.79924064864099</c:v>
                </c:pt>
                <c:pt idx="27">
                  <c:v>494.56679482845601</c:v>
                </c:pt>
                <c:pt idx="28">
                  <c:v>494.3943323972</c:v>
                </c:pt>
                <c:pt idx="29">
                  <c:v>494.76829884778903</c:v>
                </c:pt>
                <c:pt idx="30">
                  <c:v>501.95814831705502</c:v>
                </c:pt>
                <c:pt idx="31">
                  <c:v>507.09627679363098</c:v>
                </c:pt>
                <c:pt idx="32">
                  <c:v>495.87677986829902</c:v>
                </c:pt>
                <c:pt idx="33">
                  <c:v>489.82627282632097</c:v>
                </c:pt>
                <c:pt idx="34">
                  <c:v>478.294544849148</c:v>
                </c:pt>
                <c:pt idx="35">
                  <c:v>505.03113243560801</c:v>
                </c:pt>
                <c:pt idx="36">
                  <c:v>504.47447179301298</c:v>
                </c:pt>
                <c:pt idx="37">
                  <c:v>507.57999869993898</c:v>
                </c:pt>
                <c:pt idx="38">
                  <c:v>504.21465554704099</c:v>
                </c:pt>
                <c:pt idx="39">
                  <c:v>504.91861578885801</c:v>
                </c:pt>
                <c:pt idx="40">
                  <c:v>500.812991531259</c:v>
                </c:pt>
                <c:pt idx="41">
                  <c:v>499.84297278844798</c:v>
                </c:pt>
                <c:pt idx="42">
                  <c:v>499.95231293284502</c:v>
                </c:pt>
                <c:pt idx="43">
                  <c:v>501.47358571994999</c:v>
                </c:pt>
                <c:pt idx="44">
                  <c:v>508.76811881273102</c:v>
                </c:pt>
                <c:pt idx="45">
                  <c:v>519.29268914675799</c:v>
                </c:pt>
                <c:pt idx="46">
                  <c:v>538.64306303685703</c:v>
                </c:pt>
                <c:pt idx="47">
                  <c:v>535.65013583894597</c:v>
                </c:pt>
                <c:pt idx="48">
                  <c:v>501.748350656475</c:v>
                </c:pt>
                <c:pt idx="49">
                  <c:v>498.28395449477301</c:v>
                </c:pt>
                <c:pt idx="50">
                  <c:v>495.30274662725498</c:v>
                </c:pt>
                <c:pt idx="51">
                  <c:v>497.61201098032001</c:v>
                </c:pt>
                <c:pt idx="52">
                  <c:v>489.97663314413501</c:v>
                </c:pt>
                <c:pt idx="53">
                  <c:v>490.067251557546</c:v>
                </c:pt>
                <c:pt idx="54">
                  <c:v>492.40901087525498</c:v>
                </c:pt>
                <c:pt idx="55">
                  <c:v>493.39946041806797</c:v>
                </c:pt>
                <c:pt idx="56">
                  <c:v>484.02396338145502</c:v>
                </c:pt>
                <c:pt idx="57">
                  <c:v>481.915878349781</c:v>
                </c:pt>
                <c:pt idx="58">
                  <c:v>482.048551439356</c:v>
                </c:pt>
                <c:pt idx="59">
                  <c:v>480.08014944896399</c:v>
                </c:pt>
                <c:pt idx="60">
                  <c:v>489.45005866051702</c:v>
                </c:pt>
                <c:pt idx="61">
                  <c:v>498.92732207323701</c:v>
                </c:pt>
                <c:pt idx="62">
                  <c:v>496.845809415053</c:v>
                </c:pt>
                <c:pt idx="63">
                  <c:v>501.12848214771799</c:v>
                </c:pt>
                <c:pt idx="64">
                  <c:v>507.54343116730098</c:v>
                </c:pt>
                <c:pt idx="65">
                  <c:v>511.60136509994902</c:v>
                </c:pt>
                <c:pt idx="66">
                  <c:v>510.10840144277</c:v>
                </c:pt>
                <c:pt idx="67">
                  <c:v>510.995108734398</c:v>
                </c:pt>
                <c:pt idx="68">
                  <c:v>514.05012119938397</c:v>
                </c:pt>
                <c:pt idx="69">
                  <c:v>514.46591327565</c:v>
                </c:pt>
                <c:pt idx="70">
                  <c:v>515.09090144033996</c:v>
                </c:pt>
                <c:pt idx="71">
                  <c:v>516.53296806575395</c:v>
                </c:pt>
                <c:pt idx="72">
                  <c:v>517.83098207137198</c:v>
                </c:pt>
                <c:pt idx="73">
                  <c:v>523.29371284310696</c:v>
                </c:pt>
                <c:pt idx="74">
                  <c:v>522.211653173787</c:v>
                </c:pt>
                <c:pt idx="75">
                  <c:v>525.10305814830804</c:v>
                </c:pt>
                <c:pt idx="76">
                  <c:v>523.12240824947605</c:v>
                </c:pt>
                <c:pt idx="77">
                  <c:v>524.36100504863305</c:v>
                </c:pt>
                <c:pt idx="78">
                  <c:v>523.79169628850696</c:v>
                </c:pt>
                <c:pt idx="79">
                  <c:v>523.80408011701502</c:v>
                </c:pt>
                <c:pt idx="80">
                  <c:v>514.022451397189</c:v>
                </c:pt>
                <c:pt idx="81">
                  <c:v>508.99009893875501</c:v>
                </c:pt>
                <c:pt idx="82">
                  <c:v>506.24178004131801</c:v>
                </c:pt>
                <c:pt idx="83">
                  <c:v>502.96286191599802</c:v>
                </c:pt>
                <c:pt idx="84">
                  <c:v>503.01918316533101</c:v>
                </c:pt>
                <c:pt idx="85">
                  <c:v>498.20739877442702</c:v>
                </c:pt>
                <c:pt idx="86">
                  <c:v>496.51497493302702</c:v>
                </c:pt>
                <c:pt idx="87">
                  <c:v>489.87883613744998</c:v>
                </c:pt>
                <c:pt idx="88">
                  <c:v>445.582767558206</c:v>
                </c:pt>
                <c:pt idx="89">
                  <c:v>449.68265548548499</c:v>
                </c:pt>
                <c:pt idx="90">
                  <c:v>448.187144585532</c:v>
                </c:pt>
                <c:pt idx="91">
                  <c:v>441.00051692530798</c:v>
                </c:pt>
                <c:pt idx="92">
                  <c:v>442.36679049298601</c:v>
                </c:pt>
                <c:pt idx="93">
                  <c:v>441.21973837733901</c:v>
                </c:pt>
                <c:pt idx="94">
                  <c:v>432.92509031461702</c:v>
                </c:pt>
                <c:pt idx="95">
                  <c:v>431.81086792971001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198.80089267679301</c:v>
                </c:pt>
                <c:pt idx="1">
                  <c:v>178.35794251497899</c:v>
                </c:pt>
                <c:pt idx="2">
                  <c:v>170.513884780512</c:v>
                </c:pt>
                <c:pt idx="3">
                  <c:v>163.134617504386</c:v>
                </c:pt>
                <c:pt idx="4">
                  <c:v>165.86675007585899</c:v>
                </c:pt>
                <c:pt idx="5">
                  <c:v>163.19938265688401</c:v>
                </c:pt>
                <c:pt idx="6">
                  <c:v>158.02253344498101</c:v>
                </c:pt>
                <c:pt idx="7">
                  <c:v>156.08421249444899</c:v>
                </c:pt>
                <c:pt idx="8">
                  <c:v>157.220724721381</c:v>
                </c:pt>
                <c:pt idx="9">
                  <c:v>145.47364008031099</c:v>
                </c:pt>
                <c:pt idx="10">
                  <c:v>139.840063121567</c:v>
                </c:pt>
                <c:pt idx="11">
                  <c:v>129.689064750325</c:v>
                </c:pt>
                <c:pt idx="12">
                  <c:v>130.23105323656799</c:v>
                </c:pt>
                <c:pt idx="13">
                  <c:v>140.59435566707299</c:v>
                </c:pt>
                <c:pt idx="14">
                  <c:v>153.488419195521</c:v>
                </c:pt>
                <c:pt idx="15">
                  <c:v>158.72017275611901</c:v>
                </c:pt>
                <c:pt idx="16">
                  <c:v>161.54748325339699</c:v>
                </c:pt>
                <c:pt idx="17">
                  <c:v>164.077702565831</c:v>
                </c:pt>
                <c:pt idx="18">
                  <c:v>171.334952774416</c:v>
                </c:pt>
                <c:pt idx="19">
                  <c:v>174.99644175731601</c:v>
                </c:pt>
                <c:pt idx="20">
                  <c:v>173.84484257232501</c:v>
                </c:pt>
                <c:pt idx="21">
                  <c:v>176.05438022095601</c:v>
                </c:pt>
                <c:pt idx="22">
                  <c:v>180.09330661584099</c:v>
                </c:pt>
                <c:pt idx="23">
                  <c:v>181.68719447692001</c:v>
                </c:pt>
                <c:pt idx="24">
                  <c:v>178.95455138665099</c:v>
                </c:pt>
                <c:pt idx="25">
                  <c:v>178.05933720109701</c:v>
                </c:pt>
                <c:pt idx="26">
                  <c:v>179.80571231075999</c:v>
                </c:pt>
                <c:pt idx="27">
                  <c:v>184.19912122432001</c:v>
                </c:pt>
                <c:pt idx="28">
                  <c:v>182.285811594216</c:v>
                </c:pt>
                <c:pt idx="29">
                  <c:v>188.47178424163701</c:v>
                </c:pt>
                <c:pt idx="30">
                  <c:v>197.22056841849201</c:v>
                </c:pt>
                <c:pt idx="31">
                  <c:v>199.21143487485</c:v>
                </c:pt>
                <c:pt idx="32">
                  <c:v>201.80924872105899</c:v>
                </c:pt>
                <c:pt idx="33">
                  <c:v>199.57936618082999</c:v>
                </c:pt>
                <c:pt idx="34">
                  <c:v>202.75306163058599</c:v>
                </c:pt>
                <c:pt idx="35">
                  <c:v>202.77203693762399</c:v>
                </c:pt>
                <c:pt idx="36">
                  <c:v>209.60760887249799</c:v>
                </c:pt>
                <c:pt idx="37">
                  <c:v>203.510749433624</c:v>
                </c:pt>
                <c:pt idx="38">
                  <c:v>192.13759623208799</c:v>
                </c:pt>
                <c:pt idx="39">
                  <c:v>187.431004540245</c:v>
                </c:pt>
                <c:pt idx="40">
                  <c:v>187.52704358208999</c:v>
                </c:pt>
                <c:pt idx="41">
                  <c:v>200.576956812232</c:v>
                </c:pt>
                <c:pt idx="42">
                  <c:v>199.737547046663</c:v>
                </c:pt>
                <c:pt idx="43">
                  <c:v>202.683475253399</c:v>
                </c:pt>
                <c:pt idx="44">
                  <c:v>196.40685579076799</c:v>
                </c:pt>
                <c:pt idx="45">
                  <c:v>194.45659300600201</c:v>
                </c:pt>
                <c:pt idx="46">
                  <c:v>192.67299513034499</c:v>
                </c:pt>
                <c:pt idx="47">
                  <c:v>188.451777645627</c:v>
                </c:pt>
                <c:pt idx="48">
                  <c:v>178.066490615063</c:v>
                </c:pt>
                <c:pt idx="49">
                  <c:v>155.44364774945501</c:v>
                </c:pt>
                <c:pt idx="50">
                  <c:v>152.12062862742701</c:v>
                </c:pt>
                <c:pt idx="51">
                  <c:v>143.45513179904901</c:v>
                </c:pt>
                <c:pt idx="52">
                  <c:v>146.10230707201001</c:v>
                </c:pt>
                <c:pt idx="53">
                  <c:v>139.81548235916</c:v>
                </c:pt>
                <c:pt idx="54">
                  <c:v>132.98017849791</c:v>
                </c:pt>
                <c:pt idx="55">
                  <c:v>124.54580265199</c:v>
                </c:pt>
                <c:pt idx="56">
                  <c:v>124.675565663344</c:v>
                </c:pt>
                <c:pt idx="57">
                  <c:v>132.57342777327699</c:v>
                </c:pt>
                <c:pt idx="58">
                  <c:v>138.654043898266</c:v>
                </c:pt>
                <c:pt idx="59">
                  <c:v>148.01428914821801</c:v>
                </c:pt>
                <c:pt idx="60">
                  <c:v>144.948287535861</c:v>
                </c:pt>
                <c:pt idx="61">
                  <c:v>143.24604257300399</c:v>
                </c:pt>
                <c:pt idx="62">
                  <c:v>140.398392309819</c:v>
                </c:pt>
                <c:pt idx="63">
                  <c:v>134.69814549190701</c:v>
                </c:pt>
                <c:pt idx="64">
                  <c:v>140.58400279696099</c:v>
                </c:pt>
                <c:pt idx="65">
                  <c:v>142.288275483066</c:v>
                </c:pt>
                <c:pt idx="66">
                  <c:v>128.09310200964299</c:v>
                </c:pt>
                <c:pt idx="67">
                  <c:v>129.744643639918</c:v>
                </c:pt>
                <c:pt idx="68">
                  <c:v>122.982061540868</c:v>
                </c:pt>
                <c:pt idx="69">
                  <c:v>116.845580000175</c:v>
                </c:pt>
                <c:pt idx="70">
                  <c:v>103.61343052509</c:v>
                </c:pt>
                <c:pt idx="71">
                  <c:v>98.912101379907</c:v>
                </c:pt>
                <c:pt idx="72">
                  <c:v>99.421872849711704</c:v>
                </c:pt>
                <c:pt idx="73">
                  <c:v>106.298784505364</c:v>
                </c:pt>
                <c:pt idx="74">
                  <c:v>104.228009555851</c:v>
                </c:pt>
                <c:pt idx="75">
                  <c:v>99.936696712857</c:v>
                </c:pt>
                <c:pt idx="76">
                  <c:v>90.216686407376997</c:v>
                </c:pt>
                <c:pt idx="77">
                  <c:v>80.541293189320797</c:v>
                </c:pt>
                <c:pt idx="78">
                  <c:v>79.697580406394096</c:v>
                </c:pt>
                <c:pt idx="79">
                  <c:v>75.855465670575896</c:v>
                </c:pt>
                <c:pt idx="80">
                  <c:v>75.748837976845905</c:v>
                </c:pt>
                <c:pt idx="81">
                  <c:v>72.877979098659196</c:v>
                </c:pt>
                <c:pt idx="82">
                  <c:v>76.629946261543907</c:v>
                </c:pt>
                <c:pt idx="83">
                  <c:v>60.4330660084633</c:v>
                </c:pt>
                <c:pt idx="84">
                  <c:v>55.189780925172599</c:v>
                </c:pt>
                <c:pt idx="85">
                  <c:v>53.648560305074398</c:v>
                </c:pt>
                <c:pt idx="86">
                  <c:v>49.064903691980199</c:v>
                </c:pt>
                <c:pt idx="87">
                  <c:v>43.156482071247403</c:v>
                </c:pt>
                <c:pt idx="88">
                  <c:v>43.626380792956901</c:v>
                </c:pt>
                <c:pt idx="89">
                  <c:v>48.924526912855796</c:v>
                </c:pt>
                <c:pt idx="90">
                  <c:v>52.953898251389603</c:v>
                </c:pt>
                <c:pt idx="91">
                  <c:v>55.010747211791298</c:v>
                </c:pt>
                <c:pt idx="92">
                  <c:v>58.961654989383298</c:v>
                </c:pt>
                <c:pt idx="93">
                  <c:v>55.340346552306201</c:v>
                </c:pt>
                <c:pt idx="94">
                  <c:v>53.926071863944102</c:v>
                </c:pt>
                <c:pt idx="95">
                  <c:v>55.861009346032901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6.8232808680141099</c:v>
                </c:pt>
                <c:pt idx="26">
                  <c:v>8.4981187307359392</c:v>
                </c:pt>
                <c:pt idx="27">
                  <c:v>8.4674373760732191</c:v>
                </c:pt>
                <c:pt idx="28">
                  <c:v>8.5281737647181597</c:v>
                </c:pt>
                <c:pt idx="29">
                  <c:v>10.019415094444501</c:v>
                </c:pt>
                <c:pt idx="30">
                  <c:v>15.3109770189439</c:v>
                </c:pt>
                <c:pt idx="31">
                  <c:v>29.0988092445454</c:v>
                </c:pt>
                <c:pt idx="32">
                  <c:v>55.5060147100995</c:v>
                </c:pt>
                <c:pt idx="33">
                  <c:v>71.443797967701499</c:v>
                </c:pt>
                <c:pt idx="34">
                  <c:v>76.160949993155896</c:v>
                </c:pt>
                <c:pt idx="35">
                  <c:v>99.805417787313502</c:v>
                </c:pt>
                <c:pt idx="36">
                  <c:v>122.660538561777</c:v>
                </c:pt>
                <c:pt idx="37">
                  <c:v>167.933557891437</c:v>
                </c:pt>
                <c:pt idx="38">
                  <c:v>213.947364478135</c:v>
                </c:pt>
                <c:pt idx="39">
                  <c:v>240.422155807802</c:v>
                </c:pt>
                <c:pt idx="40">
                  <c:v>238.58916744563399</c:v>
                </c:pt>
                <c:pt idx="41">
                  <c:v>227.95232861690101</c:v>
                </c:pt>
                <c:pt idx="42">
                  <c:v>214.34393285473701</c:v>
                </c:pt>
                <c:pt idx="43">
                  <c:v>221.25786119030101</c:v>
                </c:pt>
                <c:pt idx="44">
                  <c:v>229.54372506659101</c:v>
                </c:pt>
                <c:pt idx="45">
                  <c:v>228.92904152881499</c:v>
                </c:pt>
                <c:pt idx="46">
                  <c:v>217.78342830603401</c:v>
                </c:pt>
                <c:pt idx="47">
                  <c:v>223.606729754898</c:v>
                </c:pt>
                <c:pt idx="48">
                  <c:v>253.17023980508301</c:v>
                </c:pt>
                <c:pt idx="49">
                  <c:v>279.90094797056702</c:v>
                </c:pt>
                <c:pt idx="50">
                  <c:v>299.54027855563101</c:v>
                </c:pt>
                <c:pt idx="51">
                  <c:v>302.346932625779</c:v>
                </c:pt>
                <c:pt idx="52">
                  <c:v>322.85781554543399</c:v>
                </c:pt>
                <c:pt idx="53">
                  <c:v>329.14244286601598</c:v>
                </c:pt>
                <c:pt idx="54">
                  <c:v>304.54633031141498</c:v>
                </c:pt>
                <c:pt idx="55">
                  <c:v>298.71571687335</c:v>
                </c:pt>
                <c:pt idx="56">
                  <c:v>296.13690375516802</c:v>
                </c:pt>
                <c:pt idx="57">
                  <c:v>282.56796561541199</c:v>
                </c:pt>
                <c:pt idx="58">
                  <c:v>277.88493233647</c:v>
                </c:pt>
                <c:pt idx="59">
                  <c:v>283.69827116521901</c:v>
                </c:pt>
                <c:pt idx="60">
                  <c:v>289.95542814202003</c:v>
                </c:pt>
                <c:pt idx="61">
                  <c:v>259.16202720554901</c:v>
                </c:pt>
                <c:pt idx="62">
                  <c:v>219.454465348382</c:v>
                </c:pt>
                <c:pt idx="63">
                  <c:v>191.75848544905699</c:v>
                </c:pt>
                <c:pt idx="64">
                  <c:v>132.28372096196301</c:v>
                </c:pt>
                <c:pt idx="65">
                  <c:v>95.6981593105195</c:v>
                </c:pt>
                <c:pt idx="66">
                  <c:v>66.754000425409998</c:v>
                </c:pt>
                <c:pt idx="67">
                  <c:v>35.372177188386402</c:v>
                </c:pt>
                <c:pt idx="68">
                  <c:v>17.118138795349701</c:v>
                </c:pt>
                <c:pt idx="69">
                  <c:v>10.080200590345701</c:v>
                </c:pt>
                <c:pt idx="70">
                  <c:v>8.5706279165502703</c:v>
                </c:pt>
                <c:pt idx="71">
                  <c:v>8.5250155760634101</c:v>
                </c:pt>
                <c:pt idx="72">
                  <c:v>3.4493797087683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195.714500549859</c:v>
                </c:pt>
                <c:pt idx="1">
                  <c:v>195.60955101443099</c:v>
                </c:pt>
                <c:pt idx="2">
                  <c:v>195.61504766291</c:v>
                </c:pt>
                <c:pt idx="3">
                  <c:v>195.59382250463599</c:v>
                </c:pt>
                <c:pt idx="4">
                  <c:v>191.62873081866701</c:v>
                </c:pt>
                <c:pt idx="5">
                  <c:v>191.47062502503499</c:v>
                </c:pt>
                <c:pt idx="6">
                  <c:v>191.52752361083401</c:v>
                </c:pt>
                <c:pt idx="7">
                  <c:v>191.56180722264401</c:v>
                </c:pt>
                <c:pt idx="8">
                  <c:v>191.57113788406701</c:v>
                </c:pt>
                <c:pt idx="9">
                  <c:v>191.588796258645</c:v>
                </c:pt>
                <c:pt idx="10">
                  <c:v>191.57643439013799</c:v>
                </c:pt>
                <c:pt idx="11">
                  <c:v>191.54699780256701</c:v>
                </c:pt>
                <c:pt idx="12">
                  <c:v>191.530383746475</c:v>
                </c:pt>
                <c:pt idx="13">
                  <c:v>191.51201313327201</c:v>
                </c:pt>
                <c:pt idx="14">
                  <c:v>191.49530291937501</c:v>
                </c:pt>
                <c:pt idx="15">
                  <c:v>191.47436176206099</c:v>
                </c:pt>
                <c:pt idx="16">
                  <c:v>191.460469195472</c:v>
                </c:pt>
                <c:pt idx="17">
                  <c:v>191.437601527716</c:v>
                </c:pt>
                <c:pt idx="18">
                  <c:v>191.40450870732801</c:v>
                </c:pt>
                <c:pt idx="19">
                  <c:v>191.40038174851301</c:v>
                </c:pt>
                <c:pt idx="20">
                  <c:v>191.380515098763</c:v>
                </c:pt>
                <c:pt idx="21">
                  <c:v>191.359899312626</c:v>
                </c:pt>
                <c:pt idx="22">
                  <c:v>191.36439413095101</c:v>
                </c:pt>
                <c:pt idx="23">
                  <c:v>191.360888843526</c:v>
                </c:pt>
                <c:pt idx="24">
                  <c:v>191.53649647577399</c:v>
                </c:pt>
                <c:pt idx="25">
                  <c:v>192.053427417862</c:v>
                </c:pt>
                <c:pt idx="26">
                  <c:v>192.05147071834301</c:v>
                </c:pt>
                <c:pt idx="27">
                  <c:v>192.05527677843699</c:v>
                </c:pt>
                <c:pt idx="28">
                  <c:v>204.07936192476899</c:v>
                </c:pt>
                <c:pt idx="29">
                  <c:v>204.04617741903201</c:v>
                </c:pt>
                <c:pt idx="30">
                  <c:v>204.02964833960601</c:v>
                </c:pt>
                <c:pt idx="31">
                  <c:v>211.42451897511199</c:v>
                </c:pt>
                <c:pt idx="32">
                  <c:v>284.34227277865301</c:v>
                </c:pt>
                <c:pt idx="33">
                  <c:v>291.27973415333997</c:v>
                </c:pt>
                <c:pt idx="34">
                  <c:v>291.19955755194297</c:v>
                </c:pt>
                <c:pt idx="35">
                  <c:v>291.06877175605899</c:v>
                </c:pt>
                <c:pt idx="36">
                  <c:v>286.40226478861899</c:v>
                </c:pt>
                <c:pt idx="37">
                  <c:v>286.147549471969</c:v>
                </c:pt>
                <c:pt idx="38">
                  <c:v>285.92775621022798</c:v>
                </c:pt>
                <c:pt idx="39">
                  <c:v>281.98321881412602</c:v>
                </c:pt>
                <c:pt idx="40">
                  <c:v>214.64111271671399</c:v>
                </c:pt>
                <c:pt idx="41">
                  <c:v>211.32228757484501</c:v>
                </c:pt>
                <c:pt idx="42">
                  <c:v>211.23833398431799</c:v>
                </c:pt>
                <c:pt idx="43">
                  <c:v>215.387158637054</c:v>
                </c:pt>
                <c:pt idx="44">
                  <c:v>262.06483504692898</c:v>
                </c:pt>
                <c:pt idx="45">
                  <c:v>270.69269137274301</c:v>
                </c:pt>
                <c:pt idx="46">
                  <c:v>270.37243444898701</c:v>
                </c:pt>
                <c:pt idx="47">
                  <c:v>275.31455652017399</c:v>
                </c:pt>
                <c:pt idx="48">
                  <c:v>328.71032816254802</c:v>
                </c:pt>
                <c:pt idx="49">
                  <c:v>335.41640031508501</c:v>
                </c:pt>
                <c:pt idx="50">
                  <c:v>327.19520988192198</c:v>
                </c:pt>
                <c:pt idx="51">
                  <c:v>328.29798113260603</c:v>
                </c:pt>
                <c:pt idx="52">
                  <c:v>318.06422573148802</c:v>
                </c:pt>
                <c:pt idx="53">
                  <c:v>328.60516283111599</c:v>
                </c:pt>
                <c:pt idx="54">
                  <c:v>337.37534277129402</c:v>
                </c:pt>
                <c:pt idx="55">
                  <c:v>333.298911528323</c:v>
                </c:pt>
                <c:pt idx="56">
                  <c:v>355.50570458059502</c:v>
                </c:pt>
                <c:pt idx="57">
                  <c:v>361.83327501430699</c:v>
                </c:pt>
                <c:pt idx="58">
                  <c:v>366.42927594843201</c:v>
                </c:pt>
                <c:pt idx="59">
                  <c:v>348.380927801849</c:v>
                </c:pt>
                <c:pt idx="60">
                  <c:v>299.76978404539398</c:v>
                </c:pt>
                <c:pt idx="61">
                  <c:v>297.69779355397401</c:v>
                </c:pt>
                <c:pt idx="62">
                  <c:v>297.76875018723501</c:v>
                </c:pt>
                <c:pt idx="63">
                  <c:v>304.19281162388103</c:v>
                </c:pt>
                <c:pt idx="64">
                  <c:v>391.30771521743998</c:v>
                </c:pt>
                <c:pt idx="65">
                  <c:v>401.76498384561398</c:v>
                </c:pt>
                <c:pt idx="66">
                  <c:v>401.83144230620798</c:v>
                </c:pt>
                <c:pt idx="67">
                  <c:v>398.65308470944501</c:v>
                </c:pt>
                <c:pt idx="68">
                  <c:v>362.55578463471198</c:v>
                </c:pt>
                <c:pt idx="69">
                  <c:v>353.193764586155</c:v>
                </c:pt>
                <c:pt idx="70">
                  <c:v>356.294254486954</c:v>
                </c:pt>
                <c:pt idx="71">
                  <c:v>352.30625711735303</c:v>
                </c:pt>
                <c:pt idx="72">
                  <c:v>298.32925179610999</c:v>
                </c:pt>
                <c:pt idx="73">
                  <c:v>292.60917506693301</c:v>
                </c:pt>
                <c:pt idx="74">
                  <c:v>292.55898069274502</c:v>
                </c:pt>
                <c:pt idx="75">
                  <c:v>297.57226513017099</c:v>
                </c:pt>
                <c:pt idx="76">
                  <c:v>358.92588787568798</c:v>
                </c:pt>
                <c:pt idx="77">
                  <c:v>367.29808855096798</c:v>
                </c:pt>
                <c:pt idx="78">
                  <c:v>367.52472355234198</c:v>
                </c:pt>
                <c:pt idx="79">
                  <c:v>374.224290517562</c:v>
                </c:pt>
                <c:pt idx="80">
                  <c:v>462.45847096083702</c:v>
                </c:pt>
                <c:pt idx="81">
                  <c:v>472.54211508350301</c:v>
                </c:pt>
                <c:pt idx="82">
                  <c:v>466.08100382098399</c:v>
                </c:pt>
                <c:pt idx="83">
                  <c:v>459.23248841588298</c:v>
                </c:pt>
                <c:pt idx="84">
                  <c:v>363.63571057991999</c:v>
                </c:pt>
                <c:pt idx="85">
                  <c:v>352.33531466427502</c:v>
                </c:pt>
                <c:pt idx="86">
                  <c:v>351.27301243211099</c:v>
                </c:pt>
                <c:pt idx="87">
                  <c:v>339.954342061067</c:v>
                </c:pt>
                <c:pt idx="88">
                  <c:v>334.84471085741501</c:v>
                </c:pt>
                <c:pt idx="89">
                  <c:v>337.16201779910801</c:v>
                </c:pt>
                <c:pt idx="90">
                  <c:v>337.08963780671002</c:v>
                </c:pt>
                <c:pt idx="91">
                  <c:v>331.452737578822</c:v>
                </c:pt>
                <c:pt idx="92">
                  <c:v>290.67309580602398</c:v>
                </c:pt>
                <c:pt idx="93">
                  <c:v>284.976955661597</c:v>
                </c:pt>
                <c:pt idx="94">
                  <c:v>274.66969991784299</c:v>
                </c:pt>
                <c:pt idx="95">
                  <c:v>271.39340671484302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24.4048676026982</c:v>
                </c:pt>
                <c:pt idx="67">
                  <c:v>232.76085163198701</c:v>
                </c:pt>
                <c:pt idx="68">
                  <c:v>350.04011744834401</c:v>
                </c:pt>
                <c:pt idx="69">
                  <c:v>384.20093940495502</c:v>
                </c:pt>
                <c:pt idx="70">
                  <c:v>395.40911890057703</c:v>
                </c:pt>
                <c:pt idx="71">
                  <c:v>578.01584349091604</c:v>
                </c:pt>
                <c:pt idx="72">
                  <c:v>710.89824954366895</c:v>
                </c:pt>
                <c:pt idx="73">
                  <c:v>759.29274003132298</c:v>
                </c:pt>
                <c:pt idx="74">
                  <c:v>758.04097355820102</c:v>
                </c:pt>
                <c:pt idx="75">
                  <c:v>759.349680045436</c:v>
                </c:pt>
                <c:pt idx="76">
                  <c:v>782.04709170420597</c:v>
                </c:pt>
                <c:pt idx="77">
                  <c:v>781.41734253827997</c:v>
                </c:pt>
                <c:pt idx="78">
                  <c:v>777.40583888124502</c:v>
                </c:pt>
                <c:pt idx="79">
                  <c:v>730.02677665866804</c:v>
                </c:pt>
                <c:pt idx="80">
                  <c:v>390.04167329766602</c:v>
                </c:pt>
                <c:pt idx="81">
                  <c:v>383.79241834493899</c:v>
                </c:pt>
                <c:pt idx="82">
                  <c:v>384.35875713090297</c:v>
                </c:pt>
                <c:pt idx="83">
                  <c:v>294.297053969633</c:v>
                </c:pt>
                <c:pt idx="84">
                  <c:v>43.4001741163299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-1696.92153420516</c:v>
                </c:pt>
                <c:pt idx="1">
                  <c:v>-1783.1929446900699</c:v>
                </c:pt>
                <c:pt idx="2">
                  <c:v>-1792.3713030999299</c:v>
                </c:pt>
                <c:pt idx="3">
                  <c:v>-1777.708994612</c:v>
                </c:pt>
                <c:pt idx="4">
                  <c:v>-1737.72861605654</c:v>
                </c:pt>
                <c:pt idx="5">
                  <c:v>-1751.8263488504199</c:v>
                </c:pt>
                <c:pt idx="6">
                  <c:v>-1771.5270147194601</c:v>
                </c:pt>
                <c:pt idx="7">
                  <c:v>-1698.4363345690999</c:v>
                </c:pt>
                <c:pt idx="8">
                  <c:v>-1501.5875984720899</c:v>
                </c:pt>
                <c:pt idx="9">
                  <c:v>-1555.0351742304899</c:v>
                </c:pt>
                <c:pt idx="10">
                  <c:v>-1536.02342912063</c:v>
                </c:pt>
                <c:pt idx="11">
                  <c:v>-1516.9693204433099</c:v>
                </c:pt>
                <c:pt idx="12">
                  <c:v>-1444.1872014656899</c:v>
                </c:pt>
                <c:pt idx="13">
                  <c:v>-1415.1095949360899</c:v>
                </c:pt>
                <c:pt idx="14">
                  <c:v>-1432.5269000514199</c:v>
                </c:pt>
                <c:pt idx="15">
                  <c:v>-1426.56466804249</c:v>
                </c:pt>
                <c:pt idx="16">
                  <c:v>-1350.44194839236</c:v>
                </c:pt>
                <c:pt idx="17">
                  <c:v>-1402.4050630782799</c:v>
                </c:pt>
                <c:pt idx="18">
                  <c:v>-1387.6065629080999</c:v>
                </c:pt>
                <c:pt idx="19">
                  <c:v>-1362.1431921030501</c:v>
                </c:pt>
                <c:pt idx="20">
                  <c:v>-1490.7276503117</c:v>
                </c:pt>
                <c:pt idx="21">
                  <c:v>-1539.85229292288</c:v>
                </c:pt>
                <c:pt idx="22">
                  <c:v>-1553.5501478797501</c:v>
                </c:pt>
                <c:pt idx="23">
                  <c:v>-1536.4163621105099</c:v>
                </c:pt>
                <c:pt idx="24">
                  <c:v>-1456.56444528975</c:v>
                </c:pt>
                <c:pt idx="25">
                  <c:v>-1403.7127535652801</c:v>
                </c:pt>
                <c:pt idx="26">
                  <c:v>-1352.4720887144199</c:v>
                </c:pt>
                <c:pt idx="27">
                  <c:v>-1368.35785315409</c:v>
                </c:pt>
                <c:pt idx="28">
                  <c:v>-1339.01771525244</c:v>
                </c:pt>
                <c:pt idx="29">
                  <c:v>-1320.54702218586</c:v>
                </c:pt>
                <c:pt idx="30">
                  <c:v>-1299.99282653002</c:v>
                </c:pt>
                <c:pt idx="31">
                  <c:v>-1285.2004636666099</c:v>
                </c:pt>
                <c:pt idx="32">
                  <c:v>-1183.5875144189499</c:v>
                </c:pt>
                <c:pt idx="33">
                  <c:v>-1057.09536098952</c:v>
                </c:pt>
                <c:pt idx="34">
                  <c:v>-985.368491343698</c:v>
                </c:pt>
                <c:pt idx="35">
                  <c:v>-860.54986841196899</c:v>
                </c:pt>
                <c:pt idx="36">
                  <c:v>-856.56550867509395</c:v>
                </c:pt>
                <c:pt idx="37">
                  <c:v>-821.04740435651104</c:v>
                </c:pt>
                <c:pt idx="38">
                  <c:v>-770.856844805332</c:v>
                </c:pt>
                <c:pt idx="39">
                  <c:v>-753.99502651728301</c:v>
                </c:pt>
                <c:pt idx="40">
                  <c:v>-697.45992516076899</c:v>
                </c:pt>
                <c:pt idx="41">
                  <c:v>-612.71873502303299</c:v>
                </c:pt>
                <c:pt idx="42">
                  <c:v>-562.69406848864696</c:v>
                </c:pt>
                <c:pt idx="43">
                  <c:v>-524.32753714151397</c:v>
                </c:pt>
                <c:pt idx="44">
                  <c:v>-340.98130593098603</c:v>
                </c:pt>
                <c:pt idx="45">
                  <c:v>-326.44727321088101</c:v>
                </c:pt>
                <c:pt idx="46">
                  <c:v>-373.20775459846999</c:v>
                </c:pt>
                <c:pt idx="47">
                  <c:v>-362.019066850505</c:v>
                </c:pt>
                <c:pt idx="48">
                  <c:v>-454.34690690884202</c:v>
                </c:pt>
                <c:pt idx="49">
                  <c:v>-475.71588252714201</c:v>
                </c:pt>
                <c:pt idx="50">
                  <c:v>-479.57200081665297</c:v>
                </c:pt>
                <c:pt idx="51">
                  <c:v>-434.99882527544099</c:v>
                </c:pt>
                <c:pt idx="52">
                  <c:v>-280.18058963280498</c:v>
                </c:pt>
                <c:pt idx="53">
                  <c:v>-207.641069912223</c:v>
                </c:pt>
                <c:pt idx="54">
                  <c:v>-239.66737171956001</c:v>
                </c:pt>
                <c:pt idx="55">
                  <c:v>-219.806859292193</c:v>
                </c:pt>
                <c:pt idx="56">
                  <c:v>-113.05312197256799</c:v>
                </c:pt>
                <c:pt idx="57">
                  <c:v>-205.156462024614</c:v>
                </c:pt>
                <c:pt idx="58">
                  <c:v>-345.03410673248601</c:v>
                </c:pt>
                <c:pt idx="59">
                  <c:v>-416.536461987704</c:v>
                </c:pt>
                <c:pt idx="60">
                  <c:v>-438.14562635505598</c:v>
                </c:pt>
                <c:pt idx="61">
                  <c:v>-531.15937100931103</c:v>
                </c:pt>
                <c:pt idx="62">
                  <c:v>-536.78374226227004</c:v>
                </c:pt>
                <c:pt idx="63">
                  <c:v>-592.36543925873502</c:v>
                </c:pt>
                <c:pt idx="64">
                  <c:v>-849.53246603157299</c:v>
                </c:pt>
                <c:pt idx="65">
                  <c:v>-891.02106753470105</c:v>
                </c:pt>
                <c:pt idx="66">
                  <c:v>-976.60948056899201</c:v>
                </c:pt>
                <c:pt idx="67">
                  <c:v>-1159.85286949543</c:v>
                </c:pt>
                <c:pt idx="68">
                  <c:v>-1293.2922119146799</c:v>
                </c:pt>
                <c:pt idx="69">
                  <c:v>-1303.9496854798299</c:v>
                </c:pt>
                <c:pt idx="70">
                  <c:v>-1285.4897811525</c:v>
                </c:pt>
                <c:pt idx="71">
                  <c:v>-1374.4067100177599</c:v>
                </c:pt>
                <c:pt idx="72">
                  <c:v>-1354.9158350596599</c:v>
                </c:pt>
                <c:pt idx="73">
                  <c:v>-1273.15436791926</c:v>
                </c:pt>
                <c:pt idx="74">
                  <c:v>-1265.49679374742</c:v>
                </c:pt>
                <c:pt idx="75">
                  <c:v>-1329.0691652212499</c:v>
                </c:pt>
                <c:pt idx="76">
                  <c:v>-1328.3977842387601</c:v>
                </c:pt>
                <c:pt idx="77">
                  <c:v>-1374.9449114435699</c:v>
                </c:pt>
                <c:pt idx="78">
                  <c:v>-1390.92720118284</c:v>
                </c:pt>
                <c:pt idx="79">
                  <c:v>-1357.5634530449599</c:v>
                </c:pt>
                <c:pt idx="80">
                  <c:v>-1068.2740251427299</c:v>
                </c:pt>
                <c:pt idx="81">
                  <c:v>-1013.89392196151</c:v>
                </c:pt>
                <c:pt idx="82">
                  <c:v>-1140.3391249942299</c:v>
                </c:pt>
                <c:pt idx="83">
                  <c:v>-1086.3444487152301</c:v>
                </c:pt>
                <c:pt idx="84">
                  <c:v>-914.89697549394805</c:v>
                </c:pt>
                <c:pt idx="85">
                  <c:v>-888.661365952756</c:v>
                </c:pt>
                <c:pt idx="86">
                  <c:v>-929.78680847918895</c:v>
                </c:pt>
                <c:pt idx="87">
                  <c:v>-869.74605731305201</c:v>
                </c:pt>
                <c:pt idx="88">
                  <c:v>-616.56615206513095</c:v>
                </c:pt>
                <c:pt idx="89">
                  <c:v>-622.986505759755</c:v>
                </c:pt>
                <c:pt idx="90">
                  <c:v>-741.46172551806103</c:v>
                </c:pt>
                <c:pt idx="91">
                  <c:v>-667.78652746437001</c:v>
                </c:pt>
                <c:pt idx="92">
                  <c:v>-424.73102425595499</c:v>
                </c:pt>
                <c:pt idx="93">
                  <c:v>-395.70753908148998</c:v>
                </c:pt>
                <c:pt idx="94">
                  <c:v>-434.03170888002501</c:v>
                </c:pt>
                <c:pt idx="95">
                  <c:v>-530.25195607293995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-5.7999593566422103</c:v>
                </c:pt>
                <c:pt idx="4">
                  <c:v>-5.1540242021426996</c:v>
                </c:pt>
                <c:pt idx="5">
                  <c:v>-4.9521694322723997</c:v>
                </c:pt>
                <c:pt idx="6">
                  <c:v>-4.9319839456601899</c:v>
                </c:pt>
                <c:pt idx="7">
                  <c:v>-4.8781560027502504</c:v>
                </c:pt>
                <c:pt idx="8">
                  <c:v>-107.332893072768</c:v>
                </c:pt>
                <c:pt idx="9">
                  <c:v>-114.660219964578</c:v>
                </c:pt>
                <c:pt idx="10">
                  <c:v>-114.512192848862</c:v>
                </c:pt>
                <c:pt idx="11">
                  <c:v>-114.51892072411</c:v>
                </c:pt>
                <c:pt idx="12">
                  <c:v>-114.42472225714999</c:v>
                </c:pt>
                <c:pt idx="13">
                  <c:v>-114.36416624648901</c:v>
                </c:pt>
                <c:pt idx="14">
                  <c:v>-114.310338111075</c:v>
                </c:pt>
                <c:pt idx="15">
                  <c:v>-114.21613861743</c:v>
                </c:pt>
                <c:pt idx="16">
                  <c:v>-114.169040410637</c:v>
                </c:pt>
                <c:pt idx="17">
                  <c:v>-114.121940663814</c:v>
                </c:pt>
                <c:pt idx="18">
                  <c:v>-113.987369811937</c:v>
                </c:pt>
                <c:pt idx="19">
                  <c:v>-113.98064245003199</c:v>
                </c:pt>
                <c:pt idx="20">
                  <c:v>-4.8848845196769597</c:v>
                </c:pt>
                <c:pt idx="21">
                  <c:v>-4.8848845196769597</c:v>
                </c:pt>
                <c:pt idx="22">
                  <c:v>-5.0127258600250997</c:v>
                </c:pt>
                <c:pt idx="23">
                  <c:v>-4.9858118885701304</c:v>
                </c:pt>
                <c:pt idx="24">
                  <c:v>-5.0934677743899996</c:v>
                </c:pt>
                <c:pt idx="25">
                  <c:v>-4.9252554608174401</c:v>
                </c:pt>
                <c:pt idx="26">
                  <c:v>-4.9252554608174401</c:v>
                </c:pt>
                <c:pt idx="27">
                  <c:v>-4.9925404054968299</c:v>
                </c:pt>
                <c:pt idx="28">
                  <c:v>-5.0059974072662898</c:v>
                </c:pt>
                <c:pt idx="29">
                  <c:v>-4.9117984911319201</c:v>
                </c:pt>
                <c:pt idx="30">
                  <c:v>-4.8781560027502504</c:v>
                </c:pt>
                <c:pt idx="31">
                  <c:v>-4.85124203129529</c:v>
                </c:pt>
                <c:pt idx="32">
                  <c:v>-0.63247815273005503</c:v>
                </c:pt>
                <c:pt idx="33">
                  <c:v>0</c:v>
                </c:pt>
                <c:pt idx="34">
                  <c:v>0</c:v>
                </c:pt>
                <c:pt idx="35">
                  <c:v>-101.61367582299501</c:v>
                </c:pt>
                <c:pt idx="36">
                  <c:v>-108.718961463719</c:v>
                </c:pt>
                <c:pt idx="37">
                  <c:v>-108.752605460046</c:v>
                </c:pt>
                <c:pt idx="38">
                  <c:v>-108.840076051758</c:v>
                </c:pt>
                <c:pt idx="39">
                  <c:v>-108.651676037781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-101.06193820502</c:v>
                </c:pt>
                <c:pt idx="45">
                  <c:v>-108.50364943540799</c:v>
                </c:pt>
                <c:pt idx="46">
                  <c:v>-108.301794697622</c:v>
                </c:pt>
                <c:pt idx="47">
                  <c:v>-108.20759623066201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-111.147947219089</c:v>
                </c:pt>
                <c:pt idx="52">
                  <c:v>-111.02683417108</c:v>
                </c:pt>
                <c:pt idx="53">
                  <c:v>-145.124373786218</c:v>
                </c:pt>
                <c:pt idx="54">
                  <c:v>-162.40464774822399</c:v>
                </c:pt>
                <c:pt idx="55">
                  <c:v>-162.10660174539299</c:v>
                </c:pt>
                <c:pt idx="56">
                  <c:v>-162.452878389994</c:v>
                </c:pt>
                <c:pt idx="57">
                  <c:v>-161.53550133736201</c:v>
                </c:pt>
                <c:pt idx="58">
                  <c:v>-144.51606575375399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8.2529166666666667E-2"/>
          <c:w val="0.19904200363756794"/>
          <c:h val="0.7790851851851852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'9.4'!$AL$54:$AL$145</c:f>
              <c:numCache>
                <c:formatCode>General</c:formatCode>
                <c:ptCount val="92"/>
                <c:pt idx="0">
                  <c:v>3699.0877655214599</c:v>
                </c:pt>
                <c:pt idx="1">
                  <c:v>3698.8677046534499</c:v>
                </c:pt>
                <c:pt idx="2">
                  <c:v>3699.3611848404198</c:v>
                </c:pt>
                <c:pt idx="3">
                  <c:v>3699.0010763567302</c:v>
                </c:pt>
                <c:pt idx="4">
                  <c:v>3695.73310326518</c:v>
                </c:pt>
                <c:pt idx="5">
                  <c:v>3694.66598309448</c:v>
                </c:pt>
                <c:pt idx="6">
                  <c:v>3694.64595535732</c:v>
                </c:pt>
                <c:pt idx="7">
                  <c:v>3694.88604396249</c:v>
                </c:pt>
                <c:pt idx="8">
                  <c:v>3694.5459143678199</c:v>
                </c:pt>
                <c:pt idx="9">
                  <c:v>3694.2858143082099</c:v>
                </c:pt>
                <c:pt idx="10">
                  <c:v>3694.2791546785402</c:v>
                </c:pt>
                <c:pt idx="11">
                  <c:v>3694.8794006155299</c:v>
                </c:pt>
                <c:pt idx="12">
                  <c:v>3694.07239678715</c:v>
                </c:pt>
                <c:pt idx="13">
                  <c:v>3694.1524100395</c:v>
                </c:pt>
                <c:pt idx="14">
                  <c:v>3695.3462585665302</c:v>
                </c:pt>
                <c:pt idx="15">
                  <c:v>3694.98606866928</c:v>
                </c:pt>
                <c:pt idx="16">
                  <c:v>3696.1599057418698</c:v>
                </c:pt>
                <c:pt idx="17">
                  <c:v>3697.4137560668</c:v>
                </c:pt>
                <c:pt idx="18">
                  <c:v>3696.42664914844</c:v>
                </c:pt>
                <c:pt idx="19">
                  <c:v>3696.22658345215</c:v>
                </c:pt>
                <c:pt idx="20">
                  <c:v>3694.66595052905</c:v>
                </c:pt>
                <c:pt idx="21">
                  <c:v>3693.7055635429401</c:v>
                </c:pt>
                <c:pt idx="22">
                  <c:v>3693.5788189038999</c:v>
                </c:pt>
                <c:pt idx="23">
                  <c:v>3693.5988466410599</c:v>
                </c:pt>
                <c:pt idx="24">
                  <c:v>3695.4729543574299</c:v>
                </c:pt>
                <c:pt idx="25">
                  <c:v>3696.8734956449898</c:v>
                </c:pt>
                <c:pt idx="26">
                  <c:v>3697.2536481485499</c:v>
                </c:pt>
                <c:pt idx="27">
                  <c:v>3698.14073036012</c:v>
                </c:pt>
                <c:pt idx="28">
                  <c:v>3698.0006501790299</c:v>
                </c:pt>
                <c:pt idx="29">
                  <c:v>3698.4875358671802</c:v>
                </c:pt>
                <c:pt idx="30">
                  <c:v>3697.6071621334099</c:v>
                </c:pt>
                <c:pt idx="31">
                  <c:v>3698.7142726475799</c:v>
                </c:pt>
                <c:pt idx="32">
                  <c:v>3699.6213337481699</c:v>
                </c:pt>
                <c:pt idx="33">
                  <c:v>3697.7939411357802</c:v>
                </c:pt>
                <c:pt idx="34">
                  <c:v>3696.26659007833</c:v>
                </c:pt>
                <c:pt idx="35">
                  <c:v>3694.4725444624401</c:v>
                </c:pt>
                <c:pt idx="36">
                  <c:v>3693.2253863326</c:v>
                </c:pt>
                <c:pt idx="37">
                  <c:v>3693.87897443783</c:v>
                </c:pt>
                <c:pt idx="38">
                  <c:v>3693.5788351866099</c:v>
                </c:pt>
                <c:pt idx="39">
                  <c:v>3694.3858390149899</c:v>
                </c:pt>
                <c:pt idx="40">
                  <c:v>3692.1249028826801</c:v>
                </c:pt>
                <c:pt idx="41">
                  <c:v>3693.5321689307698</c:v>
                </c:pt>
                <c:pt idx="42">
                  <c:v>3691.5313491407901</c:v>
                </c:pt>
                <c:pt idx="43">
                  <c:v>3691.5513443125101</c:v>
                </c:pt>
                <c:pt idx="44">
                  <c:v>3693.4854701095001</c:v>
                </c:pt>
                <c:pt idx="45">
                  <c:v>3693.5388122777299</c:v>
                </c:pt>
                <c:pt idx="46">
                  <c:v>3693.8722985254399</c:v>
                </c:pt>
                <c:pt idx="47">
                  <c:v>3693.7122557380399</c:v>
                </c:pt>
                <c:pt idx="48">
                  <c:v>3692.6051126584498</c:v>
                </c:pt>
                <c:pt idx="49">
                  <c:v>3692.29833006028</c:v>
                </c:pt>
                <c:pt idx="50">
                  <c:v>3690.9044158369602</c:v>
                </c:pt>
                <c:pt idx="51">
                  <c:v>3690.7243615951202</c:v>
                </c:pt>
                <c:pt idx="52">
                  <c:v>3691.1778677213401</c:v>
                </c:pt>
                <c:pt idx="53">
                  <c:v>3690.0440698403499</c:v>
                </c:pt>
                <c:pt idx="54">
                  <c:v>3689.5038745493998</c:v>
                </c:pt>
                <c:pt idx="55">
                  <c:v>3691.09119483933</c:v>
                </c:pt>
                <c:pt idx="56">
                  <c:v>3691.9915474621098</c:v>
                </c:pt>
                <c:pt idx="57">
                  <c:v>3691.8381154562398</c:v>
                </c:pt>
                <c:pt idx="58">
                  <c:v>3692.5317427530599</c:v>
                </c:pt>
                <c:pt idx="59">
                  <c:v>3693.1586597741698</c:v>
                </c:pt>
                <c:pt idx="60">
                  <c:v>3693.2854369786401</c:v>
                </c:pt>
                <c:pt idx="61">
                  <c:v>3693.67889245883</c:v>
                </c:pt>
                <c:pt idx="62">
                  <c:v>3693.34542249383</c:v>
                </c:pt>
                <c:pt idx="63">
                  <c:v>3691.7981251127799</c:v>
                </c:pt>
                <c:pt idx="64">
                  <c:v>3692.5784415743301</c:v>
                </c:pt>
                <c:pt idx="65">
                  <c:v>3690.0440698403499</c:v>
                </c:pt>
                <c:pt idx="66">
                  <c:v>3691.8114606548402</c:v>
                </c:pt>
                <c:pt idx="67">
                  <c:v>3692.9985844213502</c:v>
                </c:pt>
                <c:pt idx="68">
                  <c:v>3693.1520164272201</c:v>
                </c:pt>
                <c:pt idx="69">
                  <c:v>3692.9786055323302</c:v>
                </c:pt>
                <c:pt idx="70">
                  <c:v>3692.2849619528001</c:v>
                </c:pt>
                <c:pt idx="71">
                  <c:v>3691.80476845974</c:v>
                </c:pt>
                <c:pt idx="72">
                  <c:v>3692.87188863045</c:v>
                </c:pt>
                <c:pt idx="73">
                  <c:v>3691.4846666022299</c:v>
                </c:pt>
                <c:pt idx="74">
                  <c:v>3692.75183618651</c:v>
                </c:pt>
                <c:pt idx="75">
                  <c:v>3693.7122557380399</c:v>
                </c:pt>
                <c:pt idx="76">
                  <c:v>3693.8056208151502</c:v>
                </c:pt>
                <c:pt idx="77">
                  <c:v>3692.59179339911</c:v>
                </c:pt>
                <c:pt idx="78">
                  <c:v>3693.7589382766</c:v>
                </c:pt>
                <c:pt idx="79">
                  <c:v>3692.2116083301198</c:v>
                </c:pt>
                <c:pt idx="80">
                  <c:v>3692.5250994061098</c:v>
                </c:pt>
                <c:pt idx="81">
                  <c:v>3693.5521966679298</c:v>
                </c:pt>
                <c:pt idx="82">
                  <c:v>3694.5992728187598</c:v>
                </c:pt>
                <c:pt idx="83">
                  <c:v>3695.43959107822</c:v>
                </c:pt>
                <c:pt idx="84">
                  <c:v>3695.6864044439099</c:v>
                </c:pt>
                <c:pt idx="85">
                  <c:v>3696.5000516192499</c:v>
                </c:pt>
                <c:pt idx="86">
                  <c:v>3698.0206779161799</c:v>
                </c:pt>
                <c:pt idx="87">
                  <c:v>3697.5404355749902</c:v>
                </c:pt>
                <c:pt idx="88">
                  <c:v>3697.31368251188</c:v>
                </c:pt>
                <c:pt idx="89">
                  <c:v>3698.4941954968499</c:v>
                </c:pt>
                <c:pt idx="90">
                  <c:v>3699.7547054514598</c:v>
                </c:pt>
                <c:pt idx="91">
                  <c:v>3699.38788848996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'9.4'!$AM$54:$AM$145</c:f>
              <c:numCache>
                <c:formatCode>General</c:formatCode>
                <c:ptCount val="92"/>
                <c:pt idx="0">
                  <c:v>1971.18845388865</c:v>
                </c:pt>
                <c:pt idx="1">
                  <c:v>1923.50820081186</c:v>
                </c:pt>
                <c:pt idx="2">
                  <c:v>1895.26709961542</c:v>
                </c:pt>
                <c:pt idx="3">
                  <c:v>1858.6991721219199</c:v>
                </c:pt>
                <c:pt idx="4">
                  <c:v>1876.08410926797</c:v>
                </c:pt>
                <c:pt idx="5">
                  <c:v>1874.0456593102599</c:v>
                </c:pt>
                <c:pt idx="6">
                  <c:v>1866.58619332543</c:v>
                </c:pt>
                <c:pt idx="7">
                  <c:v>1868.00239307371</c:v>
                </c:pt>
                <c:pt idx="8">
                  <c:v>1857.3474953520699</c:v>
                </c:pt>
                <c:pt idx="9">
                  <c:v>1858.3369763800099</c:v>
                </c:pt>
                <c:pt idx="10">
                  <c:v>1863.6121038777401</c:v>
                </c:pt>
                <c:pt idx="11">
                  <c:v>1860.0658012997601</c:v>
                </c:pt>
                <c:pt idx="12">
                  <c:v>1924.44419420498</c:v>
                </c:pt>
                <c:pt idx="13">
                  <c:v>1936.14231797349</c:v>
                </c:pt>
                <c:pt idx="14">
                  <c:v>1922.5414017583801</c:v>
                </c:pt>
                <c:pt idx="15">
                  <c:v>1918.0198707974</c:v>
                </c:pt>
                <c:pt idx="16">
                  <c:v>1971.0105129946401</c:v>
                </c:pt>
                <c:pt idx="17">
                  <c:v>1936.8536069975901</c:v>
                </c:pt>
                <c:pt idx="18">
                  <c:v>1930.7179076934599</c:v>
                </c:pt>
                <c:pt idx="19">
                  <c:v>1946.5929974924099</c:v>
                </c:pt>
                <c:pt idx="20">
                  <c:v>1892.16340118314</c:v>
                </c:pt>
                <c:pt idx="21">
                  <c:v>1917.18366200542</c:v>
                </c:pt>
                <c:pt idx="22">
                  <c:v>1944.15428307465</c:v>
                </c:pt>
                <c:pt idx="23">
                  <c:v>1959.8683791144099</c:v>
                </c:pt>
                <c:pt idx="24">
                  <c:v>1912.48378798776</c:v>
                </c:pt>
                <c:pt idx="25">
                  <c:v>1906.1168290631199</c:v>
                </c:pt>
                <c:pt idx="26">
                  <c:v>1922.3462885184499</c:v>
                </c:pt>
                <c:pt idx="27">
                  <c:v>1923.1359188302399</c:v>
                </c:pt>
                <c:pt idx="28">
                  <c:v>1876.20766972604</c:v>
                </c:pt>
                <c:pt idx="29">
                  <c:v>1903.8332770458701</c:v>
                </c:pt>
                <c:pt idx="30">
                  <c:v>1900.2809902873801</c:v>
                </c:pt>
                <c:pt idx="31">
                  <c:v>1887.43914806456</c:v>
                </c:pt>
                <c:pt idx="32">
                  <c:v>1942.17458103945</c:v>
                </c:pt>
                <c:pt idx="33">
                  <c:v>1882.63084294839</c:v>
                </c:pt>
                <c:pt idx="34">
                  <c:v>1886.3386701402901</c:v>
                </c:pt>
                <c:pt idx="35">
                  <c:v>1907.4593767404101</c:v>
                </c:pt>
                <c:pt idx="36">
                  <c:v>1972.70760727989</c:v>
                </c:pt>
                <c:pt idx="37">
                  <c:v>2000.0449846156801</c:v>
                </c:pt>
                <c:pt idx="38">
                  <c:v>2034.87391247394</c:v>
                </c:pt>
                <c:pt idx="39">
                  <c:v>2096.8179343182201</c:v>
                </c:pt>
                <c:pt idx="40">
                  <c:v>2174.1936455336599</c:v>
                </c:pt>
                <c:pt idx="41">
                  <c:v>2183.0040965685498</c:v>
                </c:pt>
                <c:pt idx="42">
                  <c:v>2193.92540292787</c:v>
                </c:pt>
                <c:pt idx="43">
                  <c:v>2186.0187883591798</c:v>
                </c:pt>
                <c:pt idx="44">
                  <c:v>2066.0990124062</c:v>
                </c:pt>
                <c:pt idx="45">
                  <c:v>2041.8942248687499</c:v>
                </c:pt>
                <c:pt idx="46">
                  <c:v>2041.5479467252301</c:v>
                </c:pt>
                <c:pt idx="47">
                  <c:v>2038.0841518401801</c:v>
                </c:pt>
                <c:pt idx="48">
                  <c:v>2028.14304459443</c:v>
                </c:pt>
                <c:pt idx="49">
                  <c:v>2007.5735662766101</c:v>
                </c:pt>
                <c:pt idx="50">
                  <c:v>1975.2521628685699</c:v>
                </c:pt>
                <c:pt idx="51">
                  <c:v>1965.7945838416099</c:v>
                </c:pt>
                <c:pt idx="52">
                  <c:v>1995.3054654022201</c:v>
                </c:pt>
                <c:pt idx="53">
                  <c:v>1996.43726375506</c:v>
                </c:pt>
                <c:pt idx="54">
                  <c:v>1986.9284009446999</c:v>
                </c:pt>
                <c:pt idx="55">
                  <c:v>1973.6406890153</c:v>
                </c:pt>
                <c:pt idx="56">
                  <c:v>2034.14258770573</c:v>
                </c:pt>
                <c:pt idx="57">
                  <c:v>2041.7382179266399</c:v>
                </c:pt>
                <c:pt idx="58">
                  <c:v>2079.7916538825898</c:v>
                </c:pt>
                <c:pt idx="59">
                  <c:v>2108.0463642637201</c:v>
                </c:pt>
                <c:pt idx="60">
                  <c:v>2109.7884042487299</c:v>
                </c:pt>
                <c:pt idx="61">
                  <c:v>2145.5122244754498</c:v>
                </c:pt>
                <c:pt idx="62">
                  <c:v>2121.5354149111399</c:v>
                </c:pt>
                <c:pt idx="63">
                  <c:v>2113.45144660593</c:v>
                </c:pt>
                <c:pt idx="64">
                  <c:v>2107.8511705912501</c:v>
                </c:pt>
                <c:pt idx="65">
                  <c:v>2124.3129594197999</c:v>
                </c:pt>
                <c:pt idx="66">
                  <c:v>2144.6219328479101</c:v>
                </c:pt>
                <c:pt idx="67">
                  <c:v>2161.7519712518301</c:v>
                </c:pt>
                <c:pt idx="68">
                  <c:v>2294.9775886272701</c:v>
                </c:pt>
                <c:pt idx="69">
                  <c:v>2381.8961051822398</c:v>
                </c:pt>
                <c:pt idx="70">
                  <c:v>2395.3342742089299</c:v>
                </c:pt>
                <c:pt idx="71">
                  <c:v>2389.95316076171</c:v>
                </c:pt>
                <c:pt idx="72">
                  <c:v>2414.4624497847399</c:v>
                </c:pt>
                <c:pt idx="73">
                  <c:v>2450.3651519661198</c:v>
                </c:pt>
                <c:pt idx="74">
                  <c:v>2481.00109967652</c:v>
                </c:pt>
                <c:pt idx="75">
                  <c:v>2525.0011380501801</c:v>
                </c:pt>
                <c:pt idx="76">
                  <c:v>2506.0613193814702</c:v>
                </c:pt>
                <c:pt idx="77">
                  <c:v>2464.8516303758101</c:v>
                </c:pt>
                <c:pt idx="78">
                  <c:v>2459.7789596083198</c:v>
                </c:pt>
                <c:pt idx="79">
                  <c:v>2458.6135565429599</c:v>
                </c:pt>
                <c:pt idx="80">
                  <c:v>2499.4329868957502</c:v>
                </c:pt>
                <c:pt idx="81">
                  <c:v>2466.8681061653501</c:v>
                </c:pt>
                <c:pt idx="82">
                  <c:v>2444.72605921075</c:v>
                </c:pt>
                <c:pt idx="83">
                  <c:v>2405.0618652510698</c:v>
                </c:pt>
                <c:pt idx="84">
                  <c:v>2413.1096871756899</c:v>
                </c:pt>
                <c:pt idx="85">
                  <c:v>2393.8809709329098</c:v>
                </c:pt>
                <c:pt idx="86">
                  <c:v>2325.5522306605799</c:v>
                </c:pt>
                <c:pt idx="87">
                  <c:v>2325.4099133356899</c:v>
                </c:pt>
                <c:pt idx="88">
                  <c:v>2305.2599389399402</c:v>
                </c:pt>
                <c:pt idx="89">
                  <c:v>2264.3276617425499</c:v>
                </c:pt>
                <c:pt idx="90">
                  <c:v>2188.3508653239301</c:v>
                </c:pt>
                <c:pt idx="91">
                  <c:v>2155.5945390771399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'9.4'!$AN$54:$AN$145</c:f>
              <c:numCache>
                <c:formatCode>General</c:formatCode>
                <c:ptCount val="92"/>
                <c:pt idx="0">
                  <c:v>65.835926620401906</c:v>
                </c:pt>
                <c:pt idx="1">
                  <c:v>68.270826394569895</c:v>
                </c:pt>
                <c:pt idx="2">
                  <c:v>67.876157040172004</c:v>
                </c:pt>
                <c:pt idx="3">
                  <c:v>60.551393235756102</c:v>
                </c:pt>
                <c:pt idx="4">
                  <c:v>63.287309742732901</c:v>
                </c:pt>
                <c:pt idx="5">
                  <c:v>61.581542983180398</c:v>
                </c:pt>
                <c:pt idx="6">
                  <c:v>60.2771322076077</c:v>
                </c:pt>
                <c:pt idx="7">
                  <c:v>66.049983230249694</c:v>
                </c:pt>
                <c:pt idx="8">
                  <c:v>67.909605498636296</c:v>
                </c:pt>
                <c:pt idx="9">
                  <c:v>68.351098101717596</c:v>
                </c:pt>
                <c:pt idx="10">
                  <c:v>68.310960972264198</c:v>
                </c:pt>
                <c:pt idx="11">
                  <c:v>68.317651174308807</c:v>
                </c:pt>
                <c:pt idx="12">
                  <c:v>67.227297774111605</c:v>
                </c:pt>
                <c:pt idx="13">
                  <c:v>68.397922371104798</c:v>
                </c:pt>
                <c:pt idx="14">
                  <c:v>67.822645120499303</c:v>
                </c:pt>
                <c:pt idx="15">
                  <c:v>67.862780208545502</c:v>
                </c:pt>
                <c:pt idx="16">
                  <c:v>68.284204757251899</c:v>
                </c:pt>
                <c:pt idx="17">
                  <c:v>64.952942179767007</c:v>
                </c:pt>
                <c:pt idx="18">
                  <c:v>64.5515844095559</c:v>
                </c:pt>
                <c:pt idx="19">
                  <c:v>68.284205267603696</c:v>
                </c:pt>
                <c:pt idx="20">
                  <c:v>61.601611037555301</c:v>
                </c:pt>
                <c:pt idx="21">
                  <c:v>64.705438387334496</c:v>
                </c:pt>
                <c:pt idx="22">
                  <c:v>66.672087046825595</c:v>
                </c:pt>
                <c:pt idx="23">
                  <c:v>67.274124084906106</c:v>
                </c:pt>
                <c:pt idx="24">
                  <c:v>60.183483158481501</c:v>
                </c:pt>
                <c:pt idx="25">
                  <c:v>60.290511846169302</c:v>
                </c:pt>
                <c:pt idx="26">
                  <c:v>60.290511335817499</c:v>
                </c:pt>
                <c:pt idx="27">
                  <c:v>60.350714733414399</c:v>
                </c:pt>
                <c:pt idx="28">
                  <c:v>60.2570646635846</c:v>
                </c:pt>
                <c:pt idx="29">
                  <c:v>60.263754610453397</c:v>
                </c:pt>
                <c:pt idx="30">
                  <c:v>60.183482392953799</c:v>
                </c:pt>
                <c:pt idx="31">
                  <c:v>60.451053729409402</c:v>
                </c:pt>
                <c:pt idx="32">
                  <c:v>62.083239494210602</c:v>
                </c:pt>
                <c:pt idx="33">
                  <c:v>60.297201027510297</c:v>
                </c:pt>
                <c:pt idx="34">
                  <c:v>60.230307938220498</c:v>
                </c:pt>
                <c:pt idx="35">
                  <c:v>60.350714733414399</c:v>
                </c:pt>
                <c:pt idx="36">
                  <c:v>65.595112519662294</c:v>
                </c:pt>
                <c:pt idx="37">
                  <c:v>68.351096570662094</c:v>
                </c:pt>
                <c:pt idx="38">
                  <c:v>68.331029536990897</c:v>
                </c:pt>
                <c:pt idx="39">
                  <c:v>68.304272811626802</c:v>
                </c:pt>
                <c:pt idx="40">
                  <c:v>68.284204246900103</c:v>
                </c:pt>
                <c:pt idx="41">
                  <c:v>68.391233189763796</c:v>
                </c:pt>
                <c:pt idx="42">
                  <c:v>68.290893428241105</c:v>
                </c:pt>
                <c:pt idx="43">
                  <c:v>68.364475954047805</c:v>
                </c:pt>
                <c:pt idx="44">
                  <c:v>68.290894448944698</c:v>
                </c:pt>
                <c:pt idx="45">
                  <c:v>68.264137723580603</c:v>
                </c:pt>
                <c:pt idx="46">
                  <c:v>68.424680627524396</c:v>
                </c:pt>
                <c:pt idx="47">
                  <c:v>68.424679096468907</c:v>
                </c:pt>
                <c:pt idx="48">
                  <c:v>68.150418578672301</c:v>
                </c:pt>
                <c:pt idx="49">
                  <c:v>67.341015643140395</c:v>
                </c:pt>
                <c:pt idx="50">
                  <c:v>63.875967652603698</c:v>
                </c:pt>
                <c:pt idx="51">
                  <c:v>62.758857016690499</c:v>
                </c:pt>
                <c:pt idx="52">
                  <c:v>68.331028516287205</c:v>
                </c:pt>
                <c:pt idx="53">
                  <c:v>68.224002125182693</c:v>
                </c:pt>
                <c:pt idx="54">
                  <c:v>62.571556877030901</c:v>
                </c:pt>
                <c:pt idx="55">
                  <c:v>60.323957242522603</c:v>
                </c:pt>
                <c:pt idx="56">
                  <c:v>62.130063508421799</c:v>
                </c:pt>
                <c:pt idx="57">
                  <c:v>60.243686045726598</c:v>
                </c:pt>
                <c:pt idx="58">
                  <c:v>64.284013328276203</c:v>
                </c:pt>
                <c:pt idx="59">
                  <c:v>68.257448031887805</c:v>
                </c:pt>
                <c:pt idx="60">
                  <c:v>66.585127434216304</c:v>
                </c:pt>
                <c:pt idx="61">
                  <c:v>68.277516086262693</c:v>
                </c:pt>
                <c:pt idx="62">
                  <c:v>62.999670862254298</c:v>
                </c:pt>
                <c:pt idx="63">
                  <c:v>64.591719752777905</c:v>
                </c:pt>
                <c:pt idx="64">
                  <c:v>65.835926875577798</c:v>
                </c:pt>
                <c:pt idx="65">
                  <c:v>65.501463470536095</c:v>
                </c:pt>
                <c:pt idx="66">
                  <c:v>68.337718718331899</c:v>
                </c:pt>
                <c:pt idx="67">
                  <c:v>68.297582609582093</c:v>
                </c:pt>
                <c:pt idx="68">
                  <c:v>66.939659914336602</c:v>
                </c:pt>
                <c:pt idx="69">
                  <c:v>68.337719228683696</c:v>
                </c:pt>
                <c:pt idx="70">
                  <c:v>68.377855337433502</c:v>
                </c:pt>
                <c:pt idx="71">
                  <c:v>68.337718207980103</c:v>
                </c:pt>
                <c:pt idx="72">
                  <c:v>68.331029536990897</c:v>
                </c:pt>
                <c:pt idx="73">
                  <c:v>68.304272811626802</c:v>
                </c:pt>
                <c:pt idx="74">
                  <c:v>68.310961992967805</c:v>
                </c:pt>
                <c:pt idx="75">
                  <c:v>68.424679606820703</c:v>
                </c:pt>
                <c:pt idx="76">
                  <c:v>68.277516086262693</c:v>
                </c:pt>
                <c:pt idx="77">
                  <c:v>68.224002125182693</c:v>
                </c:pt>
                <c:pt idx="78">
                  <c:v>68.237379977512902</c:v>
                </c:pt>
                <c:pt idx="79">
                  <c:v>68.284204757251899</c:v>
                </c:pt>
                <c:pt idx="80">
                  <c:v>68.324339845297999</c:v>
                </c:pt>
                <c:pt idx="81">
                  <c:v>68.284205267603696</c:v>
                </c:pt>
                <c:pt idx="82">
                  <c:v>68.190555197773904</c:v>
                </c:pt>
                <c:pt idx="83">
                  <c:v>68.203934070807804</c:v>
                </c:pt>
                <c:pt idx="84">
                  <c:v>68.190554687422093</c:v>
                </c:pt>
                <c:pt idx="85">
                  <c:v>68.163797962057998</c:v>
                </c:pt>
                <c:pt idx="86">
                  <c:v>68.324339845297999</c:v>
                </c:pt>
                <c:pt idx="87">
                  <c:v>68.257448031887805</c:v>
                </c:pt>
                <c:pt idx="88">
                  <c:v>68.377854827081705</c:v>
                </c:pt>
                <c:pt idx="89">
                  <c:v>68.177176835091899</c:v>
                </c:pt>
                <c:pt idx="90">
                  <c:v>66.805873990932895</c:v>
                </c:pt>
                <c:pt idx="91">
                  <c:v>63.441164486039199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'9.4'!$AO$54:$AO$145</c:f>
              <c:numCache>
                <c:formatCode>General</c:formatCode>
                <c:ptCount val="92"/>
                <c:pt idx="0">
                  <c:v>438.66477868207301</c:v>
                </c:pt>
                <c:pt idx="1">
                  <c:v>441.83583154011598</c:v>
                </c:pt>
                <c:pt idx="2">
                  <c:v>439.01285565670997</c:v>
                </c:pt>
                <c:pt idx="3">
                  <c:v>432.47226710043498</c:v>
                </c:pt>
                <c:pt idx="4">
                  <c:v>431.08657274602098</c:v>
                </c:pt>
                <c:pt idx="5">
                  <c:v>431.04719244465201</c:v>
                </c:pt>
                <c:pt idx="6">
                  <c:v>431.19778894039803</c:v>
                </c:pt>
                <c:pt idx="7">
                  <c:v>432.93654657056197</c:v>
                </c:pt>
                <c:pt idx="8">
                  <c:v>439.113703915526</c:v>
                </c:pt>
                <c:pt idx="9">
                  <c:v>442.12317256161202</c:v>
                </c:pt>
                <c:pt idx="10">
                  <c:v>440.99407504782101</c:v>
                </c:pt>
                <c:pt idx="11">
                  <c:v>440.336357700983</c:v>
                </c:pt>
                <c:pt idx="12">
                  <c:v>441.35518526986698</c:v>
                </c:pt>
                <c:pt idx="13">
                  <c:v>443.38730829146402</c:v>
                </c:pt>
                <c:pt idx="14">
                  <c:v>441.39305820348301</c:v>
                </c:pt>
                <c:pt idx="15">
                  <c:v>442.22638516883302</c:v>
                </c:pt>
                <c:pt idx="16">
                  <c:v>446.62180067256099</c:v>
                </c:pt>
                <c:pt idx="17">
                  <c:v>442.19456466106902</c:v>
                </c:pt>
                <c:pt idx="18">
                  <c:v>439.94490883354899</c:v>
                </c:pt>
                <c:pt idx="19">
                  <c:v>445.98345976027599</c:v>
                </c:pt>
                <c:pt idx="20">
                  <c:v>471.63629562889099</c:v>
                </c:pt>
                <c:pt idx="21">
                  <c:v>478.80547949307697</c:v>
                </c:pt>
                <c:pt idx="22">
                  <c:v>482.85605720498802</c:v>
                </c:pt>
                <c:pt idx="23">
                  <c:v>485.70933602625399</c:v>
                </c:pt>
                <c:pt idx="24">
                  <c:v>481.81190534774299</c:v>
                </c:pt>
                <c:pt idx="25">
                  <c:v>482.63453025709998</c:v>
                </c:pt>
                <c:pt idx="26">
                  <c:v>484.17315739974998</c:v>
                </c:pt>
                <c:pt idx="27">
                  <c:v>485.93914712043897</c:v>
                </c:pt>
                <c:pt idx="28">
                  <c:v>482.41241158447701</c:v>
                </c:pt>
                <c:pt idx="29">
                  <c:v>466.842774354455</c:v>
                </c:pt>
                <c:pt idx="30">
                  <c:v>487.084208449404</c:v>
                </c:pt>
                <c:pt idx="31">
                  <c:v>470.075846086078</c:v>
                </c:pt>
                <c:pt idx="32">
                  <c:v>486.60064691461702</c:v>
                </c:pt>
                <c:pt idx="33">
                  <c:v>468.444532405102</c:v>
                </c:pt>
                <c:pt idx="34">
                  <c:v>465.03974062488697</c:v>
                </c:pt>
                <c:pt idx="35">
                  <c:v>462.85110896126298</c:v>
                </c:pt>
                <c:pt idx="36">
                  <c:v>456.29637512316202</c:v>
                </c:pt>
                <c:pt idx="37">
                  <c:v>461.54126249558601</c:v>
                </c:pt>
                <c:pt idx="38">
                  <c:v>464.25637359109197</c:v>
                </c:pt>
                <c:pt idx="39">
                  <c:v>485.37169585169403</c:v>
                </c:pt>
                <c:pt idx="40">
                  <c:v>477.32144660889799</c:v>
                </c:pt>
                <c:pt idx="41">
                  <c:v>477.91362023911802</c:v>
                </c:pt>
                <c:pt idx="42">
                  <c:v>478.27548031923499</c:v>
                </c:pt>
                <c:pt idx="43">
                  <c:v>479.17817425714497</c:v>
                </c:pt>
                <c:pt idx="44">
                  <c:v>471.24346947112502</c:v>
                </c:pt>
                <c:pt idx="45">
                  <c:v>471.87662769089798</c:v>
                </c:pt>
                <c:pt idx="46">
                  <c:v>473.95005922032999</c:v>
                </c:pt>
                <c:pt idx="47">
                  <c:v>475.59313343042498</c:v>
                </c:pt>
                <c:pt idx="48">
                  <c:v>477.96938264383499</c:v>
                </c:pt>
                <c:pt idx="49">
                  <c:v>477.346811705861</c:v>
                </c:pt>
                <c:pt idx="50">
                  <c:v>474.455445705817</c:v>
                </c:pt>
                <c:pt idx="51">
                  <c:v>472.91498472659401</c:v>
                </c:pt>
                <c:pt idx="52">
                  <c:v>472.63626962344102</c:v>
                </c:pt>
                <c:pt idx="53">
                  <c:v>472.23326171936202</c:v>
                </c:pt>
                <c:pt idx="54">
                  <c:v>462.94836606306302</c:v>
                </c:pt>
                <c:pt idx="55">
                  <c:v>458.91011509963198</c:v>
                </c:pt>
                <c:pt idx="56">
                  <c:v>465.313956579619</c:v>
                </c:pt>
                <c:pt idx="57">
                  <c:v>470.54949113046803</c:v>
                </c:pt>
                <c:pt idx="58">
                  <c:v>473.61859134689098</c:v>
                </c:pt>
                <c:pt idx="59">
                  <c:v>473.18811925336098</c:v>
                </c:pt>
                <c:pt idx="60">
                  <c:v>469.16368200186002</c:v>
                </c:pt>
                <c:pt idx="61">
                  <c:v>474.72252270565701</c:v>
                </c:pt>
                <c:pt idx="62">
                  <c:v>468.82194056275398</c:v>
                </c:pt>
                <c:pt idx="63">
                  <c:v>467.91440825491497</c:v>
                </c:pt>
                <c:pt idx="64">
                  <c:v>470.054503186994</c:v>
                </c:pt>
                <c:pt idx="65">
                  <c:v>475.01112114221701</c:v>
                </c:pt>
                <c:pt idx="66">
                  <c:v>480.25803619207602</c:v>
                </c:pt>
                <c:pt idx="67">
                  <c:v>480.404271268434</c:v>
                </c:pt>
                <c:pt idx="68">
                  <c:v>484.92255637307801</c:v>
                </c:pt>
                <c:pt idx="69">
                  <c:v>493.25749662874802</c:v>
                </c:pt>
                <c:pt idx="70">
                  <c:v>495.15911629023299</c:v>
                </c:pt>
                <c:pt idx="71">
                  <c:v>494.975388310369</c:v>
                </c:pt>
                <c:pt idx="72">
                  <c:v>497.80562302393599</c:v>
                </c:pt>
                <c:pt idx="73">
                  <c:v>505.82249848153702</c:v>
                </c:pt>
                <c:pt idx="74">
                  <c:v>507.864599206435</c:v>
                </c:pt>
                <c:pt idx="75">
                  <c:v>513.93136928175898</c:v>
                </c:pt>
                <c:pt idx="76">
                  <c:v>515.25260134752102</c:v>
                </c:pt>
                <c:pt idx="77">
                  <c:v>509.23705882096499</c:v>
                </c:pt>
                <c:pt idx="78">
                  <c:v>506.06216485321602</c:v>
                </c:pt>
                <c:pt idx="79">
                  <c:v>503.48552244691501</c:v>
                </c:pt>
                <c:pt idx="80">
                  <c:v>503.521946675143</c:v>
                </c:pt>
                <c:pt idx="81">
                  <c:v>501.90018475767999</c:v>
                </c:pt>
                <c:pt idx="82">
                  <c:v>495.92380318625499</c:v>
                </c:pt>
                <c:pt idx="83">
                  <c:v>490.39482927837997</c:v>
                </c:pt>
                <c:pt idx="84">
                  <c:v>456.47368850082802</c:v>
                </c:pt>
                <c:pt idx="85">
                  <c:v>460.04411729733101</c:v>
                </c:pt>
                <c:pt idx="86">
                  <c:v>450.25993859214998</c:v>
                </c:pt>
                <c:pt idx="87">
                  <c:v>446.698908526899</c:v>
                </c:pt>
                <c:pt idx="88">
                  <c:v>450.96302490276599</c:v>
                </c:pt>
                <c:pt idx="89">
                  <c:v>453.08555428202698</c:v>
                </c:pt>
                <c:pt idx="90">
                  <c:v>441.94415032371899</c:v>
                </c:pt>
                <c:pt idx="91">
                  <c:v>437.84793329103798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'9.4'!$AS$54:$AS$145</c:f>
              <c:numCache>
                <c:formatCode>General</c:formatCode>
                <c:ptCount val="92"/>
                <c:pt idx="0">
                  <c:v>187.23248272872101</c:v>
                </c:pt>
                <c:pt idx="1">
                  <c:v>189.415324415068</c:v>
                </c:pt>
                <c:pt idx="2">
                  <c:v>190.169823158958</c:v>
                </c:pt>
                <c:pt idx="3">
                  <c:v>181.523433006056</c:v>
                </c:pt>
                <c:pt idx="4">
                  <c:v>176.25106337645099</c:v>
                </c:pt>
                <c:pt idx="5">
                  <c:v>176.078782460366</c:v>
                </c:pt>
                <c:pt idx="6">
                  <c:v>175.56216816317499</c:v>
                </c:pt>
                <c:pt idx="7">
                  <c:v>179.398716679675</c:v>
                </c:pt>
                <c:pt idx="8">
                  <c:v>175.24227904594201</c:v>
                </c:pt>
                <c:pt idx="9">
                  <c:v>186.28258526172601</c:v>
                </c:pt>
                <c:pt idx="10">
                  <c:v>184.65948572888701</c:v>
                </c:pt>
                <c:pt idx="11">
                  <c:v>179.00675536790999</c:v>
                </c:pt>
                <c:pt idx="12">
                  <c:v>182.652620308948</c:v>
                </c:pt>
                <c:pt idx="13">
                  <c:v>182.226368698253</c:v>
                </c:pt>
                <c:pt idx="14">
                  <c:v>185.06158018312701</c:v>
                </c:pt>
                <c:pt idx="15">
                  <c:v>193.86963136480401</c:v>
                </c:pt>
                <c:pt idx="16">
                  <c:v>193.55736242834101</c:v>
                </c:pt>
                <c:pt idx="17">
                  <c:v>186.66941465701601</c:v>
                </c:pt>
                <c:pt idx="18">
                  <c:v>179.04473072657501</c:v>
                </c:pt>
                <c:pt idx="19">
                  <c:v>177.95079795075401</c:v>
                </c:pt>
                <c:pt idx="20">
                  <c:v>176.14597279972301</c:v>
                </c:pt>
                <c:pt idx="21">
                  <c:v>172.10693019936301</c:v>
                </c:pt>
                <c:pt idx="22">
                  <c:v>162.59530530900301</c:v>
                </c:pt>
                <c:pt idx="23">
                  <c:v>154.34963067148399</c:v>
                </c:pt>
                <c:pt idx="24">
                  <c:v>148.589989328678</c:v>
                </c:pt>
                <c:pt idx="25">
                  <c:v>135.54217453117499</c:v>
                </c:pt>
                <c:pt idx="26">
                  <c:v>127.018970954841</c:v>
                </c:pt>
                <c:pt idx="27">
                  <c:v>119.31766433164201</c:v>
                </c:pt>
                <c:pt idx="28">
                  <c:v>108.86787170156499</c:v>
                </c:pt>
                <c:pt idx="29">
                  <c:v>95.706862488907802</c:v>
                </c:pt>
                <c:pt idx="30">
                  <c:v>98.720654273605106</c:v>
                </c:pt>
                <c:pt idx="31">
                  <c:v>93.912190547000193</c:v>
                </c:pt>
                <c:pt idx="32">
                  <c:v>81.531901526737101</c:v>
                </c:pt>
                <c:pt idx="33">
                  <c:v>76.110344090653498</c:v>
                </c:pt>
                <c:pt idx="34">
                  <c:v>76.231148395988598</c:v>
                </c:pt>
                <c:pt idx="35">
                  <c:v>73.167473498167297</c:v>
                </c:pt>
                <c:pt idx="36">
                  <c:v>65.286242367025494</c:v>
                </c:pt>
                <c:pt idx="37">
                  <c:v>64.453808880345903</c:v>
                </c:pt>
                <c:pt idx="38">
                  <c:v>61.671630457728803</c:v>
                </c:pt>
                <c:pt idx="39">
                  <c:v>61.437252014524198</c:v>
                </c:pt>
                <c:pt idx="40">
                  <c:v>60.6300531089136</c:v>
                </c:pt>
                <c:pt idx="41">
                  <c:v>53.007623846408499</c:v>
                </c:pt>
                <c:pt idx="42">
                  <c:v>50.0418096151135</c:v>
                </c:pt>
                <c:pt idx="43">
                  <c:v>45.704184303702299</c:v>
                </c:pt>
                <c:pt idx="44">
                  <c:v>46.2872984417642</c:v>
                </c:pt>
                <c:pt idx="45">
                  <c:v>44.617370042461602</c:v>
                </c:pt>
                <c:pt idx="46">
                  <c:v>49.387535543187802</c:v>
                </c:pt>
                <c:pt idx="47">
                  <c:v>51.817459146952402</c:v>
                </c:pt>
                <c:pt idx="48">
                  <c:v>47.658198547535299</c:v>
                </c:pt>
                <c:pt idx="49">
                  <c:v>45.483583929412703</c:v>
                </c:pt>
                <c:pt idx="50">
                  <c:v>48.549754552204902</c:v>
                </c:pt>
                <c:pt idx="51">
                  <c:v>67.588019587839796</c:v>
                </c:pt>
                <c:pt idx="52">
                  <c:v>70.960745297842095</c:v>
                </c:pt>
                <c:pt idx="53">
                  <c:v>69.242925786080306</c:v>
                </c:pt>
                <c:pt idx="54">
                  <c:v>70.537089488090601</c:v>
                </c:pt>
                <c:pt idx="55">
                  <c:v>65.861210217982503</c:v>
                </c:pt>
                <c:pt idx="56">
                  <c:v>63.799041374702703</c:v>
                </c:pt>
                <c:pt idx="57">
                  <c:v>71.893740987788505</c:v>
                </c:pt>
                <c:pt idx="58">
                  <c:v>73.195734541307999</c:v>
                </c:pt>
                <c:pt idx="59">
                  <c:v>73.204635385813205</c:v>
                </c:pt>
                <c:pt idx="60">
                  <c:v>68.262124395559198</c:v>
                </c:pt>
                <c:pt idx="61">
                  <c:v>60.143787558001101</c:v>
                </c:pt>
                <c:pt idx="62">
                  <c:v>59.138955070733701</c:v>
                </c:pt>
                <c:pt idx="63">
                  <c:v>58.013258592718003</c:v>
                </c:pt>
                <c:pt idx="64">
                  <c:v>63.989728551871202</c:v>
                </c:pt>
                <c:pt idx="65">
                  <c:v>65.002350242823397</c:v>
                </c:pt>
                <c:pt idx="66">
                  <c:v>61.749131452213497</c:v>
                </c:pt>
                <c:pt idx="67">
                  <c:v>53.819138882091998</c:v>
                </c:pt>
                <c:pt idx="68">
                  <c:v>44.235859337827101</c:v>
                </c:pt>
                <c:pt idx="69">
                  <c:v>37.911221724300603</c:v>
                </c:pt>
                <c:pt idx="70">
                  <c:v>34.7935580258168</c:v>
                </c:pt>
                <c:pt idx="71">
                  <c:v>29.405808388696599</c:v>
                </c:pt>
                <c:pt idx="72">
                  <c:v>29.928779439656001</c:v>
                </c:pt>
                <c:pt idx="73">
                  <c:v>29.739124923041299</c:v>
                </c:pt>
                <c:pt idx="74">
                  <c:v>29.217001559307899</c:v>
                </c:pt>
                <c:pt idx="75">
                  <c:v>27.8838653406088</c:v>
                </c:pt>
                <c:pt idx="76">
                  <c:v>24.939951925612601</c:v>
                </c:pt>
                <c:pt idx="77">
                  <c:v>24.874225936995298</c:v>
                </c:pt>
                <c:pt idx="78">
                  <c:v>27.945579286042701</c:v>
                </c:pt>
                <c:pt idx="79">
                  <c:v>26.957304741535602</c:v>
                </c:pt>
                <c:pt idx="80">
                  <c:v>22.9190815292826</c:v>
                </c:pt>
                <c:pt idx="81">
                  <c:v>18.908324798107401</c:v>
                </c:pt>
                <c:pt idx="82">
                  <c:v>18.977853673697201</c:v>
                </c:pt>
                <c:pt idx="83">
                  <c:v>19.535138820573099</c:v>
                </c:pt>
                <c:pt idx="84">
                  <c:v>25.756442589458199</c:v>
                </c:pt>
                <c:pt idx="85">
                  <c:v>26.6540251486384</c:v>
                </c:pt>
                <c:pt idx="86">
                  <c:v>29.4906838761503</c:v>
                </c:pt>
                <c:pt idx="87">
                  <c:v>28.98560507138</c:v>
                </c:pt>
                <c:pt idx="88">
                  <c:v>24.311139470864099</c:v>
                </c:pt>
                <c:pt idx="89">
                  <c:v>24.602508736655299</c:v>
                </c:pt>
                <c:pt idx="90">
                  <c:v>25.904835576609202</c:v>
                </c:pt>
                <c:pt idx="91">
                  <c:v>22.274524088263799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'9.4'!$AR$54:$AR$145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7.65740691822863</c:v>
                </c:pt>
                <c:pt idx="21">
                  <c:v>10.414764388843899</c:v>
                </c:pt>
                <c:pt idx="22">
                  <c:v>10.414500036989701</c:v>
                </c:pt>
                <c:pt idx="23">
                  <c:v>10.8330704749775</c:v>
                </c:pt>
                <c:pt idx="24">
                  <c:v>17.5516459166255</c:v>
                </c:pt>
                <c:pt idx="25">
                  <c:v>41.355633850225701</c:v>
                </c:pt>
                <c:pt idx="26">
                  <c:v>83.545568381062907</c:v>
                </c:pt>
                <c:pt idx="27">
                  <c:v>143.95493790542301</c:v>
                </c:pt>
                <c:pt idx="28">
                  <c:v>218.10170380703801</c:v>
                </c:pt>
                <c:pt idx="29">
                  <c:v>297.553594354236</c:v>
                </c:pt>
                <c:pt idx="30">
                  <c:v>373.06472245772102</c:v>
                </c:pt>
                <c:pt idx="31">
                  <c:v>452.27151966832599</c:v>
                </c:pt>
                <c:pt idx="32">
                  <c:v>537.91359588889395</c:v>
                </c:pt>
                <c:pt idx="33">
                  <c:v>606.624805676508</c:v>
                </c:pt>
                <c:pt idx="34">
                  <c:v>641.16495810930905</c:v>
                </c:pt>
                <c:pt idx="35">
                  <c:v>664.01936627386397</c:v>
                </c:pt>
                <c:pt idx="36">
                  <c:v>648.77309023716998</c:v>
                </c:pt>
                <c:pt idx="37">
                  <c:v>669.52660090804898</c:v>
                </c:pt>
                <c:pt idx="38">
                  <c:v>693.94874325271599</c:v>
                </c:pt>
                <c:pt idx="39">
                  <c:v>698.54057640506005</c:v>
                </c:pt>
                <c:pt idx="40">
                  <c:v>737.35036271556498</c:v>
                </c:pt>
                <c:pt idx="41">
                  <c:v>735.26199504462204</c:v>
                </c:pt>
                <c:pt idx="42">
                  <c:v>717.65933808375303</c:v>
                </c:pt>
                <c:pt idx="43">
                  <c:v>730.47867293114598</c:v>
                </c:pt>
                <c:pt idx="44">
                  <c:v>734.74333167581096</c:v>
                </c:pt>
                <c:pt idx="45">
                  <c:v>726.01345269845797</c:v>
                </c:pt>
                <c:pt idx="46">
                  <c:v>722.01147177929602</c:v>
                </c:pt>
                <c:pt idx="47">
                  <c:v>708.68232761341699</c:v>
                </c:pt>
                <c:pt idx="48">
                  <c:v>699.47352883773999</c:v>
                </c:pt>
                <c:pt idx="49">
                  <c:v>720.13459709054496</c:v>
                </c:pt>
                <c:pt idx="50">
                  <c:v>696.09871748248304</c:v>
                </c:pt>
                <c:pt idx="51">
                  <c:v>623.04425104718405</c:v>
                </c:pt>
                <c:pt idx="52">
                  <c:v>588.10472345086703</c:v>
                </c:pt>
                <c:pt idx="53">
                  <c:v>510.82217584763799</c:v>
                </c:pt>
                <c:pt idx="54">
                  <c:v>436.076683539675</c:v>
                </c:pt>
                <c:pt idx="55">
                  <c:v>386.17206499709999</c:v>
                </c:pt>
                <c:pt idx="56">
                  <c:v>338.35818862078298</c:v>
                </c:pt>
                <c:pt idx="57">
                  <c:v>302.26422893075301</c:v>
                </c:pt>
                <c:pt idx="58">
                  <c:v>257.78279191279398</c:v>
                </c:pt>
                <c:pt idx="59">
                  <c:v>230.52101093590801</c:v>
                </c:pt>
                <c:pt idx="60">
                  <c:v>205.67770230668</c:v>
                </c:pt>
                <c:pt idx="61">
                  <c:v>178.21366281545701</c:v>
                </c:pt>
                <c:pt idx="62">
                  <c:v>171.51209345079999</c:v>
                </c:pt>
                <c:pt idx="63">
                  <c:v>154.678948328047</c:v>
                </c:pt>
                <c:pt idx="64">
                  <c:v>142.28752666654901</c:v>
                </c:pt>
                <c:pt idx="65">
                  <c:v>127.19374918971501</c:v>
                </c:pt>
                <c:pt idx="66">
                  <c:v>104.519294327758</c:v>
                </c:pt>
                <c:pt idx="67">
                  <c:v>88.184311710212697</c:v>
                </c:pt>
                <c:pt idx="68">
                  <c:v>67.104431545320395</c:v>
                </c:pt>
                <c:pt idx="69">
                  <c:v>53.006308557071698</c:v>
                </c:pt>
                <c:pt idx="70">
                  <c:v>35.239133591157803</c:v>
                </c:pt>
                <c:pt idx="71">
                  <c:v>22.1325540428574</c:v>
                </c:pt>
                <c:pt idx="72">
                  <c:v>15.069631084975599</c:v>
                </c:pt>
                <c:pt idx="73">
                  <c:v>11.741412073427099</c:v>
                </c:pt>
                <c:pt idx="74">
                  <c:v>11.5663671271765</c:v>
                </c:pt>
                <c:pt idx="75">
                  <c:v>11.6289359291453</c:v>
                </c:pt>
                <c:pt idx="76">
                  <c:v>2.29397783620208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'9.4'!$AP$54:$AP$145</c:f>
              <c:numCache>
                <c:formatCode>General</c:formatCode>
                <c:ptCount val="92"/>
                <c:pt idx="0">
                  <c:v>276.52258191434402</c:v>
                </c:pt>
                <c:pt idx="1">
                  <c:v>275.38131915206901</c:v>
                </c:pt>
                <c:pt idx="2">
                  <c:v>275.09945768419999</c:v>
                </c:pt>
                <c:pt idx="3">
                  <c:v>276.89202464162901</c:v>
                </c:pt>
                <c:pt idx="4">
                  <c:v>299.49602226036399</c:v>
                </c:pt>
                <c:pt idx="5">
                  <c:v>301.15724892723898</c:v>
                </c:pt>
                <c:pt idx="6">
                  <c:v>291.61139722797299</c:v>
                </c:pt>
                <c:pt idx="7">
                  <c:v>301.62120685994103</c:v>
                </c:pt>
                <c:pt idx="8">
                  <c:v>299.48932336337998</c:v>
                </c:pt>
                <c:pt idx="9">
                  <c:v>298.88849594461698</c:v>
                </c:pt>
                <c:pt idx="10">
                  <c:v>298.93061628496599</c:v>
                </c:pt>
                <c:pt idx="11">
                  <c:v>294.40812795620701</c:v>
                </c:pt>
                <c:pt idx="12">
                  <c:v>226.73233380939001</c:v>
                </c:pt>
                <c:pt idx="13">
                  <c:v>223.89913389571001</c:v>
                </c:pt>
                <c:pt idx="14">
                  <c:v>223.86872609222399</c:v>
                </c:pt>
                <c:pt idx="15">
                  <c:v>223.852741650349</c:v>
                </c:pt>
                <c:pt idx="16">
                  <c:v>221.04507116433101</c:v>
                </c:pt>
                <c:pt idx="17">
                  <c:v>220.84472624775199</c:v>
                </c:pt>
                <c:pt idx="18">
                  <c:v>220.83451492017599</c:v>
                </c:pt>
                <c:pt idx="19">
                  <c:v>220.81275736400301</c:v>
                </c:pt>
                <c:pt idx="20">
                  <c:v>220.778257268434</c:v>
                </c:pt>
                <c:pt idx="21">
                  <c:v>220.76456455447399</c:v>
                </c:pt>
                <c:pt idx="22">
                  <c:v>220.763360482623</c:v>
                </c:pt>
                <c:pt idx="23">
                  <c:v>220.769883092844</c:v>
                </c:pt>
                <c:pt idx="24">
                  <c:v>227.32310179546101</c:v>
                </c:pt>
                <c:pt idx="25">
                  <c:v>227.32705882348699</c:v>
                </c:pt>
                <c:pt idx="26">
                  <c:v>227.312746334054</c:v>
                </c:pt>
                <c:pt idx="27">
                  <c:v>229.826076688591</c:v>
                </c:pt>
                <c:pt idx="28">
                  <c:v>282.73897204949998</c:v>
                </c:pt>
                <c:pt idx="29">
                  <c:v>287.963111629357</c:v>
                </c:pt>
                <c:pt idx="30">
                  <c:v>287.033514941737</c:v>
                </c:pt>
                <c:pt idx="31">
                  <c:v>285.94370573973998</c:v>
                </c:pt>
                <c:pt idx="32">
                  <c:v>274.52279153042502</c:v>
                </c:pt>
                <c:pt idx="33">
                  <c:v>272.61666374487498</c:v>
                </c:pt>
                <c:pt idx="34">
                  <c:v>272.61512705649102</c:v>
                </c:pt>
                <c:pt idx="35">
                  <c:v>272.63329013665998</c:v>
                </c:pt>
                <c:pt idx="36">
                  <c:v>268.237530924579</c:v>
                </c:pt>
                <c:pt idx="37">
                  <c:v>268.33814299105399</c:v>
                </c:pt>
                <c:pt idx="38">
                  <c:v>268.35330697881301</c:v>
                </c:pt>
                <c:pt idx="39">
                  <c:v>268.304012099837</c:v>
                </c:pt>
                <c:pt idx="40">
                  <c:v>262.85562134442301</c:v>
                </c:pt>
                <c:pt idx="41">
                  <c:v>262.83191576408501</c:v>
                </c:pt>
                <c:pt idx="42">
                  <c:v>262.835158775286</c:v>
                </c:pt>
                <c:pt idx="43">
                  <c:v>263.71422325042602</c:v>
                </c:pt>
                <c:pt idx="44">
                  <c:v>273.44356064291298</c:v>
                </c:pt>
                <c:pt idx="45">
                  <c:v>274.73725601884797</c:v>
                </c:pt>
                <c:pt idx="46">
                  <c:v>274.75882176615301</c:v>
                </c:pt>
                <c:pt idx="47">
                  <c:v>271.32316904758198</c:v>
                </c:pt>
                <c:pt idx="48">
                  <c:v>228.964204053342</c:v>
                </c:pt>
                <c:pt idx="49">
                  <c:v>227.03914262598801</c:v>
                </c:pt>
                <c:pt idx="50">
                  <c:v>227.01183480859399</c:v>
                </c:pt>
                <c:pt idx="51">
                  <c:v>226.98057772422601</c:v>
                </c:pt>
                <c:pt idx="52">
                  <c:v>225.88181448514899</c:v>
                </c:pt>
                <c:pt idx="53">
                  <c:v>225.88755766396</c:v>
                </c:pt>
                <c:pt idx="54">
                  <c:v>225.79857941510301</c:v>
                </c:pt>
                <c:pt idx="55">
                  <c:v>225.77503903431</c:v>
                </c:pt>
                <c:pt idx="56">
                  <c:v>224.707050585628</c:v>
                </c:pt>
                <c:pt idx="57">
                  <c:v>224.863577708815</c:v>
                </c:pt>
                <c:pt idx="58">
                  <c:v>225.104171443382</c:v>
                </c:pt>
                <c:pt idx="59">
                  <c:v>225.313032451938</c:v>
                </c:pt>
                <c:pt idx="60">
                  <c:v>226.54755534657599</c:v>
                </c:pt>
                <c:pt idx="61">
                  <c:v>226.560444237246</c:v>
                </c:pt>
                <c:pt idx="62">
                  <c:v>226.56042317153299</c:v>
                </c:pt>
                <c:pt idx="63">
                  <c:v>234.382866651721</c:v>
                </c:pt>
                <c:pt idx="64">
                  <c:v>361.96299049252298</c:v>
                </c:pt>
                <c:pt idx="65">
                  <c:v>378.886468712051</c:v>
                </c:pt>
                <c:pt idx="66">
                  <c:v>380.10638863215001</c:v>
                </c:pt>
                <c:pt idx="67">
                  <c:v>385.689142053686</c:v>
                </c:pt>
                <c:pt idx="68">
                  <c:v>451.10404183784402</c:v>
                </c:pt>
                <c:pt idx="69">
                  <c:v>460.63679842418901</c:v>
                </c:pt>
                <c:pt idx="70">
                  <c:v>460.694088295906</c:v>
                </c:pt>
                <c:pt idx="71">
                  <c:v>459.10491302250199</c:v>
                </c:pt>
                <c:pt idx="72">
                  <c:v>445.85986987290102</c:v>
                </c:pt>
                <c:pt idx="73">
                  <c:v>447.15529596353099</c:v>
                </c:pt>
                <c:pt idx="74">
                  <c:v>449.29822011155801</c:v>
                </c:pt>
                <c:pt idx="75">
                  <c:v>463.57005936962003</c:v>
                </c:pt>
                <c:pt idx="76">
                  <c:v>497.47522148458302</c:v>
                </c:pt>
                <c:pt idx="77">
                  <c:v>490.51288111968603</c:v>
                </c:pt>
                <c:pt idx="78">
                  <c:v>490.65436067090099</c:v>
                </c:pt>
                <c:pt idx="79">
                  <c:v>483.36389631322203</c:v>
                </c:pt>
                <c:pt idx="80">
                  <c:v>440.529011387016</c:v>
                </c:pt>
                <c:pt idx="81">
                  <c:v>426.107190899145</c:v>
                </c:pt>
                <c:pt idx="82">
                  <c:v>425.96617922852101</c:v>
                </c:pt>
                <c:pt idx="83">
                  <c:v>426.11404058228999</c:v>
                </c:pt>
                <c:pt idx="84">
                  <c:v>428.91067817789502</c:v>
                </c:pt>
                <c:pt idx="85">
                  <c:v>416.20752279733398</c:v>
                </c:pt>
                <c:pt idx="86">
                  <c:v>412.812426012684</c:v>
                </c:pt>
                <c:pt idx="87">
                  <c:v>412.23354685023997</c:v>
                </c:pt>
                <c:pt idx="88">
                  <c:v>420.48794279156198</c:v>
                </c:pt>
                <c:pt idx="89">
                  <c:v>408.50452080557801</c:v>
                </c:pt>
                <c:pt idx="90">
                  <c:v>403.57497747193298</c:v>
                </c:pt>
                <c:pt idx="91">
                  <c:v>390.89044639980102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'9.4'!$AQ$54:$AQ$145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185.274495167976</c:v>
                </c:pt>
                <c:pt idx="69">
                  <c:v>267.46501367692599</c:v>
                </c:pt>
                <c:pt idx="70">
                  <c:v>283.22319891329602</c:v>
                </c:pt>
                <c:pt idx="71">
                  <c:v>314.75262442210698</c:v>
                </c:pt>
                <c:pt idx="72">
                  <c:v>658.57938767273401</c:v>
                </c:pt>
                <c:pt idx="73">
                  <c:v>697.71788002161099</c:v>
                </c:pt>
                <c:pt idx="74">
                  <c:v>700.78422841468296</c:v>
                </c:pt>
                <c:pt idx="75">
                  <c:v>640.03436841916698</c:v>
                </c:pt>
                <c:pt idx="76">
                  <c:v>505.803610633022</c:v>
                </c:pt>
                <c:pt idx="77">
                  <c:v>496.12029251492601</c:v>
                </c:pt>
                <c:pt idx="78">
                  <c:v>469.42719831211099</c:v>
                </c:pt>
                <c:pt idx="79">
                  <c:v>399.36175563341402</c:v>
                </c:pt>
                <c:pt idx="80">
                  <c:v>312.47445491438702</c:v>
                </c:pt>
                <c:pt idx="81">
                  <c:v>312.20129680378801</c:v>
                </c:pt>
                <c:pt idx="82">
                  <c:v>277.44193868008898</c:v>
                </c:pt>
                <c:pt idx="83">
                  <c:v>216.34716068877199</c:v>
                </c:pt>
                <c:pt idx="84">
                  <c:v>11.536427320415401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strRef>
              <c:f>'9.4'!$AK$54:$AK$145</c:f>
              <c:strCache>
                <c:ptCount val="92"/>
                <c:pt idx="0">
                  <c:v>0:00</c:v>
                </c:pt>
                <c:pt idx="1">
                  <c:v>0:15</c:v>
                </c:pt>
                <c:pt idx="2">
                  <c:v>0:30</c:v>
                </c:pt>
                <c:pt idx="3">
                  <c:v>0:45</c:v>
                </c:pt>
                <c:pt idx="4">
                  <c:v>1:00</c:v>
                </c:pt>
                <c:pt idx="5">
                  <c:v>1:15</c:v>
                </c:pt>
                <c:pt idx="6">
                  <c:v>1:30</c:v>
                </c:pt>
                <c:pt idx="7">
                  <c:v>1:45</c:v>
                </c:pt>
                <c:pt idx="8">
                  <c:v>* 3:00</c:v>
                </c:pt>
                <c:pt idx="9">
                  <c:v>3:15</c:v>
                </c:pt>
                <c:pt idx="10">
                  <c:v>3:30</c:v>
                </c:pt>
                <c:pt idx="11">
                  <c:v>3:45</c:v>
                </c:pt>
                <c:pt idx="12">
                  <c:v>4:00</c:v>
                </c:pt>
                <c:pt idx="13">
                  <c:v>4:15</c:v>
                </c:pt>
                <c:pt idx="14">
                  <c:v>4:30</c:v>
                </c:pt>
                <c:pt idx="15">
                  <c:v>4:45</c:v>
                </c:pt>
                <c:pt idx="16">
                  <c:v>5:00</c:v>
                </c:pt>
                <c:pt idx="17">
                  <c:v>5:15</c:v>
                </c:pt>
                <c:pt idx="18">
                  <c:v>5:30</c:v>
                </c:pt>
                <c:pt idx="19">
                  <c:v>5:45</c:v>
                </c:pt>
                <c:pt idx="20">
                  <c:v>6:00</c:v>
                </c:pt>
                <c:pt idx="21">
                  <c:v>6:15</c:v>
                </c:pt>
                <c:pt idx="22">
                  <c:v>6:30</c:v>
                </c:pt>
                <c:pt idx="23">
                  <c:v>6:45</c:v>
                </c:pt>
                <c:pt idx="24">
                  <c:v>7:00</c:v>
                </c:pt>
                <c:pt idx="25">
                  <c:v>7:15</c:v>
                </c:pt>
                <c:pt idx="26">
                  <c:v>7:30</c:v>
                </c:pt>
                <c:pt idx="27">
                  <c:v>7:45</c:v>
                </c:pt>
                <c:pt idx="28">
                  <c:v>8:00</c:v>
                </c:pt>
                <c:pt idx="29">
                  <c:v>8:15</c:v>
                </c:pt>
                <c:pt idx="30">
                  <c:v>8:30</c:v>
                </c:pt>
                <c:pt idx="31">
                  <c:v>8:45</c:v>
                </c:pt>
                <c:pt idx="32">
                  <c:v>9:00</c:v>
                </c:pt>
                <c:pt idx="33">
                  <c:v>9:15</c:v>
                </c:pt>
                <c:pt idx="34">
                  <c:v>9:30</c:v>
                </c:pt>
                <c:pt idx="35">
                  <c:v>9:45</c:v>
                </c:pt>
                <c:pt idx="36">
                  <c:v>10:00</c:v>
                </c:pt>
                <c:pt idx="37">
                  <c:v>10:15</c:v>
                </c:pt>
                <c:pt idx="38">
                  <c:v>10:30</c:v>
                </c:pt>
                <c:pt idx="39">
                  <c:v>10:45</c:v>
                </c:pt>
                <c:pt idx="40">
                  <c:v>11:00</c:v>
                </c:pt>
                <c:pt idx="41">
                  <c:v>11:15</c:v>
                </c:pt>
                <c:pt idx="42">
                  <c:v>11:30</c:v>
                </c:pt>
                <c:pt idx="43">
                  <c:v>11:45</c:v>
                </c:pt>
                <c:pt idx="44">
                  <c:v>12:00</c:v>
                </c:pt>
                <c:pt idx="45">
                  <c:v>12:15</c:v>
                </c:pt>
                <c:pt idx="46">
                  <c:v>12:30</c:v>
                </c:pt>
                <c:pt idx="47">
                  <c:v>12:45</c:v>
                </c:pt>
                <c:pt idx="48">
                  <c:v>13:00</c:v>
                </c:pt>
                <c:pt idx="49">
                  <c:v>13:15</c:v>
                </c:pt>
                <c:pt idx="50">
                  <c:v>13:30</c:v>
                </c:pt>
                <c:pt idx="51">
                  <c:v>13:45</c:v>
                </c:pt>
                <c:pt idx="52">
                  <c:v>14:00</c:v>
                </c:pt>
                <c:pt idx="53">
                  <c:v>14:15</c:v>
                </c:pt>
                <c:pt idx="54">
                  <c:v>14:30</c:v>
                </c:pt>
                <c:pt idx="55">
                  <c:v>14:45</c:v>
                </c:pt>
                <c:pt idx="56">
                  <c:v>15:00</c:v>
                </c:pt>
                <c:pt idx="57">
                  <c:v>15:15</c:v>
                </c:pt>
                <c:pt idx="58">
                  <c:v>15:30</c:v>
                </c:pt>
                <c:pt idx="59">
                  <c:v>15:45</c:v>
                </c:pt>
                <c:pt idx="60">
                  <c:v>16:00</c:v>
                </c:pt>
                <c:pt idx="61">
                  <c:v>16:15</c:v>
                </c:pt>
                <c:pt idx="62">
                  <c:v>16:30</c:v>
                </c:pt>
                <c:pt idx="63">
                  <c:v>16:45</c:v>
                </c:pt>
                <c:pt idx="64">
                  <c:v>17:00</c:v>
                </c:pt>
                <c:pt idx="65">
                  <c:v>17:15</c:v>
                </c:pt>
                <c:pt idx="66">
                  <c:v>17:30</c:v>
                </c:pt>
                <c:pt idx="67">
                  <c:v>17:45</c:v>
                </c:pt>
                <c:pt idx="68">
                  <c:v>18:00</c:v>
                </c:pt>
                <c:pt idx="69">
                  <c:v>18:15</c:v>
                </c:pt>
                <c:pt idx="70">
                  <c:v>18:30</c:v>
                </c:pt>
                <c:pt idx="71">
                  <c:v>18:45</c:v>
                </c:pt>
                <c:pt idx="72">
                  <c:v>19:00</c:v>
                </c:pt>
                <c:pt idx="73">
                  <c:v>19:15</c:v>
                </c:pt>
                <c:pt idx="74">
                  <c:v>19:30</c:v>
                </c:pt>
                <c:pt idx="75">
                  <c:v>19:45</c:v>
                </c:pt>
                <c:pt idx="76">
                  <c:v>20:00</c:v>
                </c:pt>
                <c:pt idx="77">
                  <c:v>20:15</c:v>
                </c:pt>
                <c:pt idx="78">
                  <c:v>20:30</c:v>
                </c:pt>
                <c:pt idx="79">
                  <c:v>20:45</c:v>
                </c:pt>
                <c:pt idx="80">
                  <c:v>21:00</c:v>
                </c:pt>
                <c:pt idx="81">
                  <c:v>21:15</c:v>
                </c:pt>
                <c:pt idx="82">
                  <c:v>21:30</c:v>
                </c:pt>
                <c:pt idx="83">
                  <c:v>21:45</c:v>
                </c:pt>
                <c:pt idx="84">
                  <c:v>22:00</c:v>
                </c:pt>
                <c:pt idx="85">
                  <c:v>22:15</c:v>
                </c:pt>
                <c:pt idx="86">
                  <c:v>22:30</c:v>
                </c:pt>
                <c:pt idx="87">
                  <c:v>22:45</c:v>
                </c:pt>
                <c:pt idx="88">
                  <c:v>23:00</c:v>
                </c:pt>
                <c:pt idx="89">
                  <c:v>23:15</c:v>
                </c:pt>
                <c:pt idx="90">
                  <c:v>23:30</c:v>
                </c:pt>
                <c:pt idx="91">
                  <c:v>23:45</c:v>
                </c:pt>
              </c:strCache>
            </c:strRef>
          </c:cat>
          <c:val>
            <c:numRef>
              <c:f>'9.4'!$AZ$54:$AZ$145</c:f>
              <c:numCache>
                <c:formatCode>#,##0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100.25156203830601</c:v>
                </c:pt>
                <c:pt idx="45">
                  <c:v>178.43221528178699</c:v>
                </c:pt>
                <c:pt idx="46">
                  <c:v>176.094242015395</c:v>
                </c:pt>
                <c:pt idx="47">
                  <c:v>145.372241545072</c:v>
                </c:pt>
                <c:pt idx="48">
                  <c:v>212.94114126646599</c:v>
                </c:pt>
                <c:pt idx="49">
                  <c:v>236.436849088191</c:v>
                </c:pt>
                <c:pt idx="50">
                  <c:v>252.472124044206</c:v>
                </c:pt>
                <c:pt idx="51">
                  <c:v>449.71575265980499</c:v>
                </c:pt>
                <c:pt idx="52">
                  <c:v>551.38880912568095</c:v>
                </c:pt>
                <c:pt idx="53">
                  <c:v>458.33757661828997</c:v>
                </c:pt>
                <c:pt idx="54">
                  <c:v>446.71576280440502</c:v>
                </c:pt>
                <c:pt idx="55">
                  <c:v>535.35226124195299</c:v>
                </c:pt>
                <c:pt idx="56">
                  <c:v>527.03264267704299</c:v>
                </c:pt>
                <c:pt idx="57">
                  <c:v>574.09092094989398</c:v>
                </c:pt>
                <c:pt idx="58">
                  <c:v>499.80679285379699</c:v>
                </c:pt>
                <c:pt idx="59">
                  <c:v>395.06762517844697</c:v>
                </c:pt>
                <c:pt idx="60">
                  <c:v>227.20555972078799</c:v>
                </c:pt>
                <c:pt idx="61">
                  <c:v>100.06330949813</c:v>
                </c:pt>
                <c:pt idx="62">
                  <c:v>124.3946677806</c:v>
                </c:pt>
                <c:pt idx="63">
                  <c:v>68.534503367261294</c:v>
                </c:pt>
                <c:pt idx="64">
                  <c:v>137.707464793638</c:v>
                </c:pt>
                <c:pt idx="65">
                  <c:v>89.153206454688004</c:v>
                </c:pt>
                <c:pt idx="66">
                  <c:v>53.289502657308802</c:v>
                </c:pt>
                <c:pt idx="67">
                  <c:v>53.111456070768703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45.899116164349998</c:v>
                </c:pt>
                <c:pt idx="85">
                  <c:v>88.984017323481794</c:v>
                </c:pt>
                <c:pt idx="86">
                  <c:v>62.148875294326601</c:v>
                </c:pt>
                <c:pt idx="87">
                  <c:v>27.038179284203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'9.4'!$BA$54:$BA$145</c:f>
              <c:numCache>
                <c:formatCode>#,##0</c:formatCode>
                <c:ptCount val="92"/>
                <c:pt idx="0">
                  <c:v>-445.04618595565302</c:v>
                </c:pt>
                <c:pt idx="1">
                  <c:v>-527.62325885695304</c:v>
                </c:pt>
                <c:pt idx="2">
                  <c:v>-574.23436380163901</c:v>
                </c:pt>
                <c:pt idx="3">
                  <c:v>-504.73152434841501</c:v>
                </c:pt>
                <c:pt idx="4">
                  <c:v>-542.11079650100896</c:v>
                </c:pt>
                <c:pt idx="5">
                  <c:v>-543.26875565104899</c:v>
                </c:pt>
                <c:pt idx="6">
                  <c:v>-534.61570293774901</c:v>
                </c:pt>
                <c:pt idx="7">
                  <c:v>-512.44311283926402</c:v>
                </c:pt>
                <c:pt idx="8">
                  <c:v>-410.815715692965</c:v>
                </c:pt>
                <c:pt idx="9">
                  <c:v>-457.62168288282402</c:v>
                </c:pt>
                <c:pt idx="10">
                  <c:v>-475.29341730096701</c:v>
                </c:pt>
                <c:pt idx="11">
                  <c:v>-500.51597460447402</c:v>
                </c:pt>
                <c:pt idx="12">
                  <c:v>-470.52011863395199</c:v>
                </c:pt>
                <c:pt idx="13">
                  <c:v>-498.938702736636</c:v>
                </c:pt>
                <c:pt idx="14">
                  <c:v>-494.732435137018</c:v>
                </c:pt>
                <c:pt idx="15">
                  <c:v>-517.79674299736701</c:v>
                </c:pt>
                <c:pt idx="16">
                  <c:v>-634.45195813240105</c:v>
                </c:pt>
                <c:pt idx="17">
                  <c:v>-885.92281971912701</c:v>
                </c:pt>
                <c:pt idx="18">
                  <c:v>-894.27652682235305</c:v>
                </c:pt>
                <c:pt idx="19">
                  <c:v>-890.98915302922705</c:v>
                </c:pt>
                <c:pt idx="20">
                  <c:v>-869.53949675646902</c:v>
                </c:pt>
                <c:pt idx="21">
                  <c:v>-846.85917356603898</c:v>
                </c:pt>
                <c:pt idx="22">
                  <c:v>-825.53203025643097</c:v>
                </c:pt>
                <c:pt idx="23">
                  <c:v>-858.05755106495303</c:v>
                </c:pt>
                <c:pt idx="24">
                  <c:v>-658.91269908635002</c:v>
                </c:pt>
                <c:pt idx="25">
                  <c:v>-586.91593196217195</c:v>
                </c:pt>
                <c:pt idx="26">
                  <c:v>-586.14522841006396</c:v>
                </c:pt>
                <c:pt idx="27">
                  <c:v>-595.69068750165195</c:v>
                </c:pt>
                <c:pt idx="28">
                  <c:v>-469.263612397651</c:v>
                </c:pt>
                <c:pt idx="29">
                  <c:v>-372.02954145178802</c:v>
                </c:pt>
                <c:pt idx="30">
                  <c:v>-416.672135082159</c:v>
                </c:pt>
                <c:pt idx="31">
                  <c:v>-331.59155261490503</c:v>
                </c:pt>
                <c:pt idx="32">
                  <c:v>-407.09816727062901</c:v>
                </c:pt>
                <c:pt idx="33">
                  <c:v>-282.32772302661402</c:v>
                </c:pt>
                <c:pt idx="34">
                  <c:v>-214.48868110753801</c:v>
                </c:pt>
                <c:pt idx="35">
                  <c:v>-212.22308041460801</c:v>
                </c:pt>
                <c:pt idx="36">
                  <c:v>-84.555262314381594</c:v>
                </c:pt>
                <c:pt idx="37">
                  <c:v>-37.048952885912101</c:v>
                </c:pt>
                <c:pt idx="38">
                  <c:v>-93.042645561854798</c:v>
                </c:pt>
                <c:pt idx="39">
                  <c:v>-220.648844137878</c:v>
                </c:pt>
                <c:pt idx="40">
                  <c:v>-220.080636346533</c:v>
                </c:pt>
                <c:pt idx="41">
                  <c:v>-132.905889308388</c:v>
                </c:pt>
                <c:pt idx="42">
                  <c:v>-138.04272124387299</c:v>
                </c:pt>
                <c:pt idx="43">
                  <c:v>-130.623627642353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-277.034235918089</c:v>
                </c:pt>
                <c:pt idx="69">
                  <c:v>-306.09936755069202</c:v>
                </c:pt>
                <c:pt idx="70">
                  <c:v>-287.42793120140499</c:v>
                </c:pt>
                <c:pt idx="71">
                  <c:v>-245.799306339835</c:v>
                </c:pt>
                <c:pt idx="72">
                  <c:v>-506.5604510883</c:v>
                </c:pt>
                <c:pt idx="73">
                  <c:v>-519.84957336742298</c:v>
                </c:pt>
                <c:pt idx="74">
                  <c:v>-437.94073991972499</c:v>
                </c:pt>
                <c:pt idx="75">
                  <c:v>-351.193460134308</c:v>
                </c:pt>
                <c:pt idx="76">
                  <c:v>-207.96239085142099</c:v>
                </c:pt>
                <c:pt idx="77">
                  <c:v>-151.29486684638499</c:v>
                </c:pt>
                <c:pt idx="78">
                  <c:v>-232.292397977327</c:v>
                </c:pt>
                <c:pt idx="79">
                  <c:v>-220.15494514734999</c:v>
                </c:pt>
                <c:pt idx="80">
                  <c:v>-216.72052339296701</c:v>
                </c:pt>
                <c:pt idx="81">
                  <c:v>-239.38763021141801</c:v>
                </c:pt>
                <c:pt idx="82">
                  <c:v>-252.85342007205901</c:v>
                </c:pt>
                <c:pt idx="83">
                  <c:v>-206.40137134385401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-58.873716721103897</c:v>
                </c:pt>
                <c:pt idx="89">
                  <c:v>-131.77174818523901</c:v>
                </c:pt>
                <c:pt idx="90">
                  <c:v>-176.92340960821301</c:v>
                </c:pt>
                <c:pt idx="91">
                  <c:v>-226.90920592122399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'9.4'!$AU$54:$AU$145</c:f>
              <c:numCache>
                <c:formatCode>General</c:formatCode>
                <c:ptCount val="92"/>
                <c:pt idx="0">
                  <c:v>-411.73830019963498</c:v>
                </c:pt>
                <c:pt idx="1">
                  <c:v>-412.55079179351998</c:v>
                </c:pt>
                <c:pt idx="2">
                  <c:v>-412.99396716364402</c:v>
                </c:pt>
                <c:pt idx="3">
                  <c:v>-412.94696682013802</c:v>
                </c:pt>
                <c:pt idx="4">
                  <c:v>-411.76516310088198</c:v>
                </c:pt>
                <c:pt idx="5">
                  <c:v>-411.78530464153101</c:v>
                </c:pt>
                <c:pt idx="6">
                  <c:v>-411.18768142130398</c:v>
                </c:pt>
                <c:pt idx="7">
                  <c:v>-410.97280894925501</c:v>
                </c:pt>
                <c:pt idx="8">
                  <c:v>-410.16703666677301</c:v>
                </c:pt>
                <c:pt idx="9">
                  <c:v>-410.16704076516402</c:v>
                </c:pt>
                <c:pt idx="10">
                  <c:v>-453.95962107197499</c:v>
                </c:pt>
                <c:pt idx="11">
                  <c:v>-460.94508401092901</c:v>
                </c:pt>
                <c:pt idx="12">
                  <c:v>-459.29607605740802</c:v>
                </c:pt>
                <c:pt idx="13">
                  <c:v>-459.61228738485198</c:v>
                </c:pt>
                <c:pt idx="14">
                  <c:v>-459.28293661711501</c:v>
                </c:pt>
                <c:pt idx="15">
                  <c:v>-459.01744492265402</c:v>
                </c:pt>
                <c:pt idx="16">
                  <c:v>-365.29200531355298</c:v>
                </c:pt>
                <c:pt idx="17">
                  <c:v>-107.416706680809</c:v>
                </c:pt>
                <c:pt idx="18">
                  <c:v>-109.316996183952</c:v>
                </c:pt>
                <c:pt idx="19">
                  <c:v>-109.36399857665199</c:v>
                </c:pt>
                <c:pt idx="20">
                  <c:v>-5.2778352883087498</c:v>
                </c:pt>
                <c:pt idx="21">
                  <c:v>-5.2644056627496703</c:v>
                </c:pt>
                <c:pt idx="22">
                  <c:v>-5.3181241329673004</c:v>
                </c:pt>
                <c:pt idx="23">
                  <c:v>-5.2576908659794697</c:v>
                </c:pt>
                <c:pt idx="24">
                  <c:v>-5.2979797106380202</c:v>
                </c:pt>
                <c:pt idx="25">
                  <c:v>-5.2241168501097999</c:v>
                </c:pt>
                <c:pt idx="26">
                  <c:v>-5.2241168501097999</c:v>
                </c:pt>
                <c:pt idx="27">
                  <c:v>-5.2375464436502002</c:v>
                </c:pt>
                <c:pt idx="28">
                  <c:v>-5.2509760692092797</c:v>
                </c:pt>
                <c:pt idx="29">
                  <c:v>-5.2644056627496703</c:v>
                </c:pt>
                <c:pt idx="30">
                  <c:v>-5.2308316468799996</c:v>
                </c:pt>
                <c:pt idx="31">
                  <c:v>-5.2241168501097999</c:v>
                </c:pt>
                <c:pt idx="32">
                  <c:v>-5.1032503161341598</c:v>
                </c:pt>
                <c:pt idx="33">
                  <c:v>-4.9823838461958703</c:v>
                </c:pt>
                <c:pt idx="34">
                  <c:v>-4.9488097983075203</c:v>
                </c:pt>
                <c:pt idx="35">
                  <c:v>-4.8950913921272496</c:v>
                </c:pt>
                <c:pt idx="36">
                  <c:v>-44.860930007843798</c:v>
                </c:pt>
                <c:pt idx="37">
                  <c:v>-51.240179307742203</c:v>
                </c:pt>
                <c:pt idx="38">
                  <c:v>-34.256146367362298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-148.49139468520301</c:v>
                </c:pt>
                <c:pt idx="45">
                  <c:v>-229.763320633549</c:v>
                </c:pt>
                <c:pt idx="46">
                  <c:v>-256.91781315129299</c:v>
                </c:pt>
                <c:pt idx="47">
                  <c:v>-257.08216783609703</c:v>
                </c:pt>
                <c:pt idx="48">
                  <c:v>-256.88819100856801</c:v>
                </c:pt>
                <c:pt idx="49">
                  <c:v>-256.75226378562701</c:v>
                </c:pt>
                <c:pt idx="50">
                  <c:v>-256.22925791402503</c:v>
                </c:pt>
                <c:pt idx="51">
                  <c:v>-433.54221365330898</c:v>
                </c:pt>
                <c:pt idx="52">
                  <c:v>-557.81281041760201</c:v>
                </c:pt>
                <c:pt idx="53">
                  <c:v>-465.91222482179597</c:v>
                </c:pt>
                <c:pt idx="54">
                  <c:v>-404.41916269085101</c:v>
                </c:pt>
                <c:pt idx="55">
                  <c:v>-403.57981434330497</c:v>
                </c:pt>
                <c:pt idx="56">
                  <c:v>-404.882489847599</c:v>
                </c:pt>
                <c:pt idx="57">
                  <c:v>-402.53230258913601</c:v>
                </c:pt>
                <c:pt idx="58">
                  <c:v>-339.41316300012897</c:v>
                </c:pt>
                <c:pt idx="59">
                  <c:v>-298.10369100521098</c:v>
                </c:pt>
                <c:pt idx="60">
                  <c:v>-139.50675115150099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-102.514900363837</c:v>
                </c:pt>
                <c:pt idx="65">
                  <c:v>-102.085152858245</c:v>
                </c:pt>
                <c:pt idx="66">
                  <c:v>-101.87027884930001</c:v>
                </c:pt>
                <c:pt idx="67">
                  <c:v>-61.185286828270101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7.0769907407407406E-2"/>
          <c:w val="0.19715466398440673"/>
          <c:h val="0.77320555555555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42088417091184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587.13835600000016</c:v>
                </c:pt>
                <c:pt idx="2">
                  <c:v>0</c:v>
                </c:pt>
                <c:pt idx="3">
                  <c:v>0.21787099999999998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2.8546480000000001</c:v>
                </c:pt>
                <c:pt idx="2">
                  <c:v>0</c:v>
                </c:pt>
                <c:pt idx="3">
                  <c:v>649.29069600000025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589.77727099999993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8212.2155400000011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16.721798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6.9045329999999998</c:v>
                </c:pt>
                <c:pt idx="2">
                  <c:v>0</c:v>
                </c:pt>
                <c:pt idx="3">
                  <c:v>1.3377E-2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62.969464000000002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159.387013</c:v>
                </c:pt>
                <c:pt idx="2">
                  <c:v>0</c:v>
                </c:pt>
                <c:pt idx="3">
                  <c:v>61.556344999999993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52.117629999999998</c:v>
                </c:pt>
                <c:pt idx="3">
                  <c:v>5.1799999999999999E-2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2.7995850000000004</c:v>
                </c:pt>
                <c:pt idx="2">
                  <c:v>0</c:v>
                </c:pt>
                <c:pt idx="3">
                  <c:v>2.1844330000000003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174.104094</c:v>
                </c:pt>
                <c:pt idx="2">
                  <c:v>580.66464299999996</c:v>
                </c:pt>
                <c:pt idx="3">
                  <c:v>301.25313199999982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8468.5582900000009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81084102564102556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22</c:v>
              </c:pt>
              <c:pt idx="2">
                <c:v>43</c:v>
              </c:pt>
              <c:pt idx="3">
                <c:v>65</c:v>
              </c:pt>
              <c:pt idx="4">
                <c:v>86</c:v>
              </c:pt>
              <c:pt idx="5">
                <c:v>108</c:v>
              </c:pt>
              <c:pt idx="6">
                <c:v>130</c:v>
              </c:pt>
              <c:pt idx="7">
                <c:v>151</c:v>
              </c:pt>
              <c:pt idx="8">
                <c:v>173</c:v>
              </c:pt>
              <c:pt idx="9">
                <c:v>194</c:v>
              </c:pt>
              <c:pt idx="10">
                <c:v>216</c:v>
              </c:pt>
              <c:pt idx="11">
                <c:v>238</c:v>
              </c:pt>
              <c:pt idx="12">
                <c:v>259</c:v>
              </c:pt>
              <c:pt idx="13">
                <c:v>281</c:v>
              </c:pt>
              <c:pt idx="14">
                <c:v>302</c:v>
              </c:pt>
              <c:pt idx="15">
                <c:v>324</c:v>
              </c:pt>
              <c:pt idx="16">
                <c:v>346</c:v>
              </c:pt>
              <c:pt idx="17">
                <c:v>367</c:v>
              </c:pt>
              <c:pt idx="18">
                <c:v>389</c:v>
              </c:pt>
              <c:pt idx="19">
                <c:v>410</c:v>
              </c:pt>
              <c:pt idx="20">
                <c:v>432</c:v>
              </c:pt>
              <c:pt idx="21">
                <c:v>454</c:v>
              </c:pt>
              <c:pt idx="22">
                <c:v>475</c:v>
              </c:pt>
              <c:pt idx="23">
                <c:v>497</c:v>
              </c:pt>
              <c:pt idx="24">
                <c:v>518</c:v>
              </c:pt>
              <c:pt idx="25">
                <c:v>540</c:v>
              </c:pt>
              <c:pt idx="26">
                <c:v>562</c:v>
              </c:pt>
              <c:pt idx="27">
                <c:v>583</c:v>
              </c:pt>
              <c:pt idx="28">
                <c:v>605</c:v>
              </c:pt>
              <c:pt idx="29">
                <c:v>626</c:v>
              </c:pt>
              <c:pt idx="30">
                <c:v>648</c:v>
              </c:pt>
              <c:pt idx="31">
                <c:v>670</c:v>
              </c:pt>
              <c:pt idx="32">
                <c:v>691</c:v>
              </c:pt>
              <c:pt idx="33">
                <c:v>713</c:v>
              </c:pt>
              <c:pt idx="34">
                <c:v>734</c:v>
              </c:pt>
              <c:pt idx="35">
                <c:v>756</c:v>
              </c:pt>
              <c:pt idx="36">
                <c:v>778</c:v>
              </c:pt>
              <c:pt idx="37">
                <c:v>799</c:v>
              </c:pt>
              <c:pt idx="38">
                <c:v>821</c:v>
              </c:pt>
              <c:pt idx="39">
                <c:v>842</c:v>
              </c:pt>
              <c:pt idx="40">
                <c:v>864</c:v>
              </c:pt>
              <c:pt idx="41">
                <c:v>885</c:v>
              </c:pt>
              <c:pt idx="42">
                <c:v>907</c:v>
              </c:pt>
              <c:pt idx="43">
                <c:v>929</c:v>
              </c:pt>
              <c:pt idx="44">
                <c:v>950</c:v>
              </c:pt>
              <c:pt idx="45">
                <c:v>972</c:v>
              </c:pt>
              <c:pt idx="46">
                <c:v>993</c:v>
              </c:pt>
              <c:pt idx="47">
                <c:v>1015</c:v>
              </c:pt>
              <c:pt idx="48">
                <c:v>1037</c:v>
              </c:pt>
              <c:pt idx="49">
                <c:v>1058</c:v>
              </c:pt>
              <c:pt idx="50">
                <c:v>1080</c:v>
              </c:pt>
              <c:pt idx="51">
                <c:v>1101</c:v>
              </c:pt>
              <c:pt idx="52">
                <c:v>1123</c:v>
              </c:pt>
              <c:pt idx="53">
                <c:v>1145</c:v>
              </c:pt>
              <c:pt idx="54">
                <c:v>1166</c:v>
              </c:pt>
              <c:pt idx="55">
                <c:v>1188</c:v>
              </c:pt>
              <c:pt idx="56">
                <c:v>1209</c:v>
              </c:pt>
              <c:pt idx="57">
                <c:v>1231</c:v>
              </c:pt>
              <c:pt idx="58">
                <c:v>1253</c:v>
              </c:pt>
              <c:pt idx="59">
                <c:v>1274</c:v>
              </c:pt>
              <c:pt idx="60">
                <c:v>1296</c:v>
              </c:pt>
              <c:pt idx="61">
                <c:v>1317</c:v>
              </c:pt>
              <c:pt idx="62">
                <c:v>1339</c:v>
              </c:pt>
              <c:pt idx="63">
                <c:v>1361</c:v>
              </c:pt>
              <c:pt idx="64">
                <c:v>1382</c:v>
              </c:pt>
              <c:pt idx="65">
                <c:v>1404</c:v>
              </c:pt>
              <c:pt idx="66">
                <c:v>1425</c:v>
              </c:pt>
              <c:pt idx="67">
                <c:v>1447</c:v>
              </c:pt>
              <c:pt idx="68">
                <c:v>1469</c:v>
              </c:pt>
              <c:pt idx="69">
                <c:v>1490</c:v>
              </c:pt>
              <c:pt idx="70">
                <c:v>1512</c:v>
              </c:pt>
              <c:pt idx="71">
                <c:v>1533</c:v>
              </c:pt>
              <c:pt idx="72">
                <c:v>1555</c:v>
              </c:pt>
              <c:pt idx="73">
                <c:v>1577</c:v>
              </c:pt>
              <c:pt idx="74">
                <c:v>1598</c:v>
              </c:pt>
              <c:pt idx="75">
                <c:v>1620</c:v>
              </c:pt>
              <c:pt idx="76">
                <c:v>1641</c:v>
              </c:pt>
              <c:pt idx="77">
                <c:v>1663</c:v>
              </c:pt>
              <c:pt idx="78">
                <c:v>1685</c:v>
              </c:pt>
              <c:pt idx="79">
                <c:v>1706</c:v>
              </c:pt>
              <c:pt idx="80">
                <c:v>1728</c:v>
              </c:pt>
              <c:pt idx="81">
                <c:v>1749</c:v>
              </c:pt>
              <c:pt idx="82">
                <c:v>1771</c:v>
              </c:pt>
              <c:pt idx="83">
                <c:v>1793</c:v>
              </c:pt>
              <c:pt idx="84">
                <c:v>1814</c:v>
              </c:pt>
              <c:pt idx="85">
                <c:v>1836</c:v>
              </c:pt>
              <c:pt idx="86">
                <c:v>1857</c:v>
              </c:pt>
              <c:pt idx="87">
                <c:v>1879</c:v>
              </c:pt>
              <c:pt idx="88">
                <c:v>1901</c:v>
              </c:pt>
              <c:pt idx="89">
                <c:v>1922</c:v>
              </c:pt>
              <c:pt idx="90">
                <c:v>1944</c:v>
              </c:pt>
              <c:pt idx="91">
                <c:v>1965</c:v>
              </c:pt>
              <c:pt idx="92">
                <c:v>1987</c:v>
              </c:pt>
              <c:pt idx="93">
                <c:v>2009</c:v>
              </c:pt>
              <c:pt idx="94">
                <c:v>2030</c:v>
              </c:pt>
              <c:pt idx="95">
                <c:v>2052</c:v>
              </c:pt>
              <c:pt idx="96">
                <c:v>2073</c:v>
              </c:pt>
              <c:pt idx="97">
                <c:v>2095</c:v>
              </c:pt>
              <c:pt idx="98">
                <c:v>2117</c:v>
              </c:pt>
              <c:pt idx="99">
                <c:v>2138</c:v>
              </c:pt>
              <c:pt idx="100">
                <c:v>2160</c:v>
              </c:pt>
              <c:pt idx="101">
                <c:v>2181</c:v>
              </c:pt>
              <c:pt idx="102">
                <c:v>2203</c:v>
              </c:pt>
              <c:pt idx="103">
                <c:v>2225</c:v>
              </c:pt>
              <c:pt idx="104">
                <c:v>2246</c:v>
              </c:pt>
              <c:pt idx="105">
                <c:v>2268</c:v>
              </c:pt>
              <c:pt idx="106">
                <c:v>2289</c:v>
              </c:pt>
              <c:pt idx="107">
                <c:v>2311</c:v>
              </c:pt>
              <c:pt idx="108">
                <c:v>2333</c:v>
              </c:pt>
              <c:pt idx="109">
                <c:v>2354</c:v>
              </c:pt>
              <c:pt idx="110">
                <c:v>2376</c:v>
              </c:pt>
              <c:pt idx="111">
                <c:v>2397</c:v>
              </c:pt>
              <c:pt idx="112">
                <c:v>2419</c:v>
              </c:pt>
              <c:pt idx="113">
                <c:v>2441</c:v>
              </c:pt>
              <c:pt idx="114">
                <c:v>2462</c:v>
              </c:pt>
              <c:pt idx="115">
                <c:v>2484</c:v>
              </c:pt>
              <c:pt idx="116">
                <c:v>2505</c:v>
              </c:pt>
              <c:pt idx="117">
                <c:v>2527</c:v>
              </c:pt>
              <c:pt idx="118">
                <c:v>2549</c:v>
              </c:pt>
              <c:pt idx="119">
                <c:v>2570</c:v>
              </c:pt>
              <c:pt idx="120">
                <c:v>2592</c:v>
              </c:pt>
              <c:pt idx="121">
                <c:v>2613</c:v>
              </c:pt>
              <c:pt idx="122">
                <c:v>2635</c:v>
              </c:pt>
              <c:pt idx="123">
                <c:v>2656</c:v>
              </c:pt>
              <c:pt idx="124">
                <c:v>2678</c:v>
              </c:pt>
              <c:pt idx="125">
                <c:v>2700</c:v>
              </c:pt>
              <c:pt idx="126">
                <c:v>2721</c:v>
              </c:pt>
              <c:pt idx="127">
                <c:v>2743</c:v>
              </c:pt>
              <c:pt idx="128">
                <c:v>2764</c:v>
              </c:pt>
              <c:pt idx="129">
                <c:v>2786</c:v>
              </c:pt>
              <c:pt idx="130">
                <c:v>2808</c:v>
              </c:pt>
              <c:pt idx="131">
                <c:v>2829</c:v>
              </c:pt>
              <c:pt idx="132">
                <c:v>2851</c:v>
              </c:pt>
              <c:pt idx="133">
                <c:v>2872</c:v>
              </c:pt>
              <c:pt idx="134">
                <c:v>2894</c:v>
              </c:pt>
              <c:pt idx="135">
                <c:v>2916</c:v>
              </c:pt>
              <c:pt idx="136">
                <c:v>2937</c:v>
              </c:pt>
              <c:pt idx="137">
                <c:v>2959</c:v>
              </c:pt>
              <c:pt idx="138">
                <c:v>2980</c:v>
              </c:pt>
              <c:pt idx="139">
                <c:v>3002</c:v>
              </c:pt>
              <c:pt idx="140">
                <c:v>3024</c:v>
              </c:pt>
              <c:pt idx="141">
                <c:v>3045</c:v>
              </c:pt>
              <c:pt idx="142">
                <c:v>3067</c:v>
              </c:pt>
              <c:pt idx="143">
                <c:v>3088</c:v>
              </c:pt>
              <c:pt idx="144">
                <c:v>3110</c:v>
              </c:pt>
              <c:pt idx="145">
                <c:v>3132</c:v>
              </c:pt>
              <c:pt idx="146">
                <c:v>3153</c:v>
              </c:pt>
              <c:pt idx="147">
                <c:v>3175</c:v>
              </c:pt>
              <c:pt idx="148">
                <c:v>3196</c:v>
              </c:pt>
              <c:pt idx="149">
                <c:v>3218</c:v>
              </c:pt>
              <c:pt idx="150">
                <c:v>3240</c:v>
              </c:pt>
              <c:pt idx="151">
                <c:v>3261</c:v>
              </c:pt>
              <c:pt idx="152">
                <c:v>3283</c:v>
              </c:pt>
              <c:pt idx="153">
                <c:v>3304</c:v>
              </c:pt>
              <c:pt idx="154">
                <c:v>3326</c:v>
              </c:pt>
              <c:pt idx="155">
                <c:v>3348</c:v>
              </c:pt>
              <c:pt idx="156">
                <c:v>3369</c:v>
              </c:pt>
              <c:pt idx="157">
                <c:v>3391</c:v>
              </c:pt>
              <c:pt idx="158">
                <c:v>3412</c:v>
              </c:pt>
              <c:pt idx="159">
                <c:v>3434</c:v>
              </c:pt>
              <c:pt idx="160">
                <c:v>3456</c:v>
              </c:pt>
              <c:pt idx="161">
                <c:v>3477</c:v>
              </c:pt>
              <c:pt idx="162">
                <c:v>3499</c:v>
              </c:pt>
              <c:pt idx="163">
                <c:v>3520</c:v>
              </c:pt>
              <c:pt idx="164">
                <c:v>3542</c:v>
              </c:pt>
              <c:pt idx="165">
                <c:v>3564</c:v>
              </c:pt>
              <c:pt idx="166">
                <c:v>3585</c:v>
              </c:pt>
              <c:pt idx="167">
                <c:v>3607</c:v>
              </c:pt>
              <c:pt idx="168">
                <c:v>3628</c:v>
              </c:pt>
              <c:pt idx="169">
                <c:v>3650</c:v>
              </c:pt>
              <c:pt idx="170">
                <c:v>3672</c:v>
              </c:pt>
              <c:pt idx="171">
                <c:v>3693</c:v>
              </c:pt>
              <c:pt idx="172">
                <c:v>3715</c:v>
              </c:pt>
              <c:pt idx="173">
                <c:v>3736</c:v>
              </c:pt>
              <c:pt idx="174">
                <c:v>3758</c:v>
              </c:pt>
              <c:pt idx="175">
                <c:v>3780</c:v>
              </c:pt>
              <c:pt idx="176">
                <c:v>3801</c:v>
              </c:pt>
              <c:pt idx="177">
                <c:v>3823</c:v>
              </c:pt>
              <c:pt idx="178">
                <c:v>3844</c:v>
              </c:pt>
              <c:pt idx="179">
                <c:v>3866</c:v>
              </c:pt>
              <c:pt idx="180">
                <c:v>3888</c:v>
              </c:pt>
              <c:pt idx="181">
                <c:v>3909</c:v>
              </c:pt>
              <c:pt idx="182">
                <c:v>3931</c:v>
              </c:pt>
              <c:pt idx="183">
                <c:v>3952</c:v>
              </c:pt>
              <c:pt idx="184">
                <c:v>3974</c:v>
              </c:pt>
              <c:pt idx="185">
                <c:v>3996</c:v>
              </c:pt>
              <c:pt idx="186">
                <c:v>4017</c:v>
              </c:pt>
              <c:pt idx="187">
                <c:v>4039</c:v>
              </c:pt>
              <c:pt idx="188">
                <c:v>4060</c:v>
              </c:pt>
              <c:pt idx="189">
                <c:v>4082</c:v>
              </c:pt>
              <c:pt idx="190">
                <c:v>4104</c:v>
              </c:pt>
              <c:pt idx="191">
                <c:v>4125</c:v>
              </c:pt>
              <c:pt idx="192">
                <c:v>4147</c:v>
              </c:pt>
              <c:pt idx="193">
                <c:v>4168</c:v>
              </c:pt>
              <c:pt idx="194">
                <c:v>4190</c:v>
              </c:pt>
              <c:pt idx="195">
                <c:v>4212</c:v>
              </c:pt>
              <c:pt idx="196">
                <c:v>4233</c:v>
              </c:pt>
              <c:pt idx="197">
                <c:v>4255</c:v>
              </c:pt>
              <c:pt idx="198">
                <c:v>4276</c:v>
              </c:pt>
              <c:pt idx="199">
                <c:v>4298</c:v>
              </c:pt>
              <c:pt idx="200">
                <c:v>4320</c:v>
              </c:pt>
              <c:pt idx="201">
                <c:v>4341</c:v>
              </c:pt>
              <c:pt idx="202">
                <c:v>4363</c:v>
              </c:pt>
              <c:pt idx="203">
                <c:v>4384</c:v>
              </c:pt>
              <c:pt idx="204">
                <c:v>4406</c:v>
              </c:pt>
              <c:pt idx="205">
                <c:v>4427</c:v>
              </c:pt>
              <c:pt idx="206">
                <c:v>4449</c:v>
              </c:pt>
              <c:pt idx="207">
                <c:v>4471</c:v>
              </c:pt>
              <c:pt idx="208">
                <c:v>4492</c:v>
              </c:pt>
              <c:pt idx="209">
                <c:v>4514</c:v>
              </c:pt>
              <c:pt idx="210">
                <c:v>4535</c:v>
              </c:pt>
              <c:pt idx="211">
                <c:v>4557</c:v>
              </c:pt>
              <c:pt idx="212">
                <c:v>4579</c:v>
              </c:pt>
              <c:pt idx="213">
                <c:v>4600</c:v>
              </c:pt>
              <c:pt idx="214">
                <c:v>4622</c:v>
              </c:pt>
              <c:pt idx="215">
                <c:v>4643</c:v>
              </c:pt>
              <c:pt idx="216">
                <c:v>4665</c:v>
              </c:pt>
              <c:pt idx="217">
                <c:v>4687</c:v>
              </c:pt>
              <c:pt idx="218">
                <c:v>4708</c:v>
              </c:pt>
              <c:pt idx="219">
                <c:v>4730</c:v>
              </c:pt>
              <c:pt idx="220">
                <c:v>4751</c:v>
              </c:pt>
              <c:pt idx="221">
                <c:v>4773</c:v>
              </c:pt>
              <c:pt idx="222">
                <c:v>4795</c:v>
              </c:pt>
              <c:pt idx="223">
                <c:v>4816</c:v>
              </c:pt>
              <c:pt idx="224">
                <c:v>4838</c:v>
              </c:pt>
              <c:pt idx="225">
                <c:v>4859</c:v>
              </c:pt>
              <c:pt idx="226">
                <c:v>4881</c:v>
              </c:pt>
              <c:pt idx="227">
                <c:v>4903</c:v>
              </c:pt>
              <c:pt idx="228">
                <c:v>4924</c:v>
              </c:pt>
              <c:pt idx="229">
                <c:v>4946</c:v>
              </c:pt>
              <c:pt idx="230">
                <c:v>4967</c:v>
              </c:pt>
              <c:pt idx="231">
                <c:v>4989</c:v>
              </c:pt>
              <c:pt idx="232">
                <c:v>5011</c:v>
              </c:pt>
              <c:pt idx="233">
                <c:v>5032</c:v>
              </c:pt>
              <c:pt idx="234">
                <c:v>5054</c:v>
              </c:pt>
              <c:pt idx="235">
                <c:v>5075</c:v>
              </c:pt>
              <c:pt idx="236">
                <c:v>5097</c:v>
              </c:pt>
              <c:pt idx="237">
                <c:v>5119</c:v>
              </c:pt>
              <c:pt idx="238">
                <c:v>5140</c:v>
              </c:pt>
              <c:pt idx="239">
                <c:v>5162</c:v>
              </c:pt>
              <c:pt idx="240">
                <c:v>5183</c:v>
              </c:pt>
              <c:pt idx="241">
                <c:v>5205</c:v>
              </c:pt>
              <c:pt idx="242">
                <c:v>5227</c:v>
              </c:pt>
              <c:pt idx="243">
                <c:v>5248</c:v>
              </c:pt>
              <c:pt idx="244">
                <c:v>5270</c:v>
              </c:pt>
              <c:pt idx="245">
                <c:v>5291</c:v>
              </c:pt>
              <c:pt idx="246">
                <c:v>5313</c:v>
              </c:pt>
              <c:pt idx="247">
                <c:v>5335</c:v>
              </c:pt>
              <c:pt idx="248">
                <c:v>5356</c:v>
              </c:pt>
              <c:pt idx="249">
                <c:v>5378</c:v>
              </c:pt>
              <c:pt idx="250">
                <c:v>5399</c:v>
              </c:pt>
              <c:pt idx="251">
                <c:v>5421</c:v>
              </c:pt>
              <c:pt idx="252">
                <c:v>5443</c:v>
              </c:pt>
              <c:pt idx="253">
                <c:v>5464</c:v>
              </c:pt>
              <c:pt idx="254">
                <c:v>5486</c:v>
              </c:pt>
              <c:pt idx="255">
                <c:v>5507</c:v>
              </c:pt>
              <c:pt idx="256">
                <c:v>5529</c:v>
              </c:pt>
              <c:pt idx="257">
                <c:v>5551</c:v>
              </c:pt>
              <c:pt idx="258">
                <c:v>5572</c:v>
              </c:pt>
              <c:pt idx="259">
                <c:v>5594</c:v>
              </c:pt>
              <c:pt idx="260">
                <c:v>5615</c:v>
              </c:pt>
              <c:pt idx="261">
                <c:v>5637</c:v>
              </c:pt>
              <c:pt idx="262">
                <c:v>5659</c:v>
              </c:pt>
              <c:pt idx="263">
                <c:v>5680</c:v>
              </c:pt>
              <c:pt idx="264">
                <c:v>5702</c:v>
              </c:pt>
              <c:pt idx="265">
                <c:v>5723</c:v>
              </c:pt>
              <c:pt idx="266">
                <c:v>5745</c:v>
              </c:pt>
              <c:pt idx="267">
                <c:v>5767</c:v>
              </c:pt>
              <c:pt idx="268">
                <c:v>5788</c:v>
              </c:pt>
              <c:pt idx="269">
                <c:v>5810</c:v>
              </c:pt>
              <c:pt idx="270">
                <c:v>5831</c:v>
              </c:pt>
              <c:pt idx="271">
                <c:v>5853</c:v>
              </c:pt>
              <c:pt idx="272">
                <c:v>5875</c:v>
              </c:pt>
              <c:pt idx="273">
                <c:v>5896</c:v>
              </c:pt>
              <c:pt idx="274">
                <c:v>5918</c:v>
              </c:pt>
              <c:pt idx="275">
                <c:v>5939</c:v>
              </c:pt>
              <c:pt idx="276">
                <c:v>5961</c:v>
              </c:pt>
              <c:pt idx="277">
                <c:v>5983</c:v>
              </c:pt>
              <c:pt idx="278">
                <c:v>6004</c:v>
              </c:pt>
              <c:pt idx="279">
                <c:v>6026</c:v>
              </c:pt>
              <c:pt idx="280">
                <c:v>6047</c:v>
              </c:pt>
              <c:pt idx="281">
                <c:v>6069</c:v>
              </c:pt>
              <c:pt idx="282">
                <c:v>6090</c:v>
              </c:pt>
              <c:pt idx="283">
                <c:v>6112</c:v>
              </c:pt>
              <c:pt idx="284">
                <c:v>6134</c:v>
              </c:pt>
              <c:pt idx="285">
                <c:v>6155</c:v>
              </c:pt>
              <c:pt idx="286">
                <c:v>6177</c:v>
              </c:pt>
              <c:pt idx="287">
                <c:v>6198</c:v>
              </c:pt>
              <c:pt idx="288">
                <c:v>6220</c:v>
              </c:pt>
              <c:pt idx="289">
                <c:v>6242</c:v>
              </c:pt>
              <c:pt idx="290">
                <c:v>6263</c:v>
              </c:pt>
              <c:pt idx="291">
                <c:v>6285</c:v>
              </c:pt>
              <c:pt idx="292">
                <c:v>6306</c:v>
              </c:pt>
              <c:pt idx="293">
                <c:v>6328</c:v>
              </c:pt>
              <c:pt idx="294">
                <c:v>6350</c:v>
              </c:pt>
              <c:pt idx="295">
                <c:v>6371</c:v>
              </c:pt>
              <c:pt idx="296">
                <c:v>6393</c:v>
              </c:pt>
              <c:pt idx="297">
                <c:v>6414</c:v>
              </c:pt>
              <c:pt idx="298">
                <c:v>6436</c:v>
              </c:pt>
              <c:pt idx="299">
                <c:v>6458</c:v>
              </c:pt>
              <c:pt idx="300">
                <c:v>6479</c:v>
              </c:pt>
              <c:pt idx="301">
                <c:v>6501</c:v>
              </c:pt>
              <c:pt idx="302">
                <c:v>6522</c:v>
              </c:pt>
              <c:pt idx="303">
                <c:v>6544</c:v>
              </c:pt>
              <c:pt idx="304">
                <c:v>6566</c:v>
              </c:pt>
              <c:pt idx="305">
                <c:v>6587</c:v>
              </c:pt>
              <c:pt idx="306">
                <c:v>6609</c:v>
              </c:pt>
              <c:pt idx="307">
                <c:v>6630</c:v>
              </c:pt>
              <c:pt idx="308">
                <c:v>6652</c:v>
              </c:pt>
              <c:pt idx="309">
                <c:v>6674</c:v>
              </c:pt>
              <c:pt idx="310">
                <c:v>6695</c:v>
              </c:pt>
              <c:pt idx="311">
                <c:v>6717</c:v>
              </c:pt>
              <c:pt idx="312">
                <c:v>6738</c:v>
              </c:pt>
              <c:pt idx="313">
                <c:v>6760</c:v>
              </c:pt>
              <c:pt idx="314">
                <c:v>6782</c:v>
              </c:pt>
              <c:pt idx="315">
                <c:v>6803</c:v>
              </c:pt>
              <c:pt idx="316">
                <c:v>6825</c:v>
              </c:pt>
              <c:pt idx="317">
                <c:v>6846</c:v>
              </c:pt>
              <c:pt idx="318">
                <c:v>6868</c:v>
              </c:pt>
              <c:pt idx="319">
                <c:v>6890</c:v>
              </c:pt>
              <c:pt idx="320">
                <c:v>6911</c:v>
              </c:pt>
              <c:pt idx="321">
                <c:v>6933</c:v>
              </c:pt>
              <c:pt idx="322">
                <c:v>6954</c:v>
              </c:pt>
              <c:pt idx="323">
                <c:v>6976</c:v>
              </c:pt>
              <c:pt idx="324">
                <c:v>6998</c:v>
              </c:pt>
              <c:pt idx="325">
                <c:v>7019</c:v>
              </c:pt>
              <c:pt idx="326">
                <c:v>7041</c:v>
              </c:pt>
              <c:pt idx="327">
                <c:v>7062</c:v>
              </c:pt>
              <c:pt idx="328">
                <c:v>7084</c:v>
              </c:pt>
              <c:pt idx="329">
                <c:v>7106</c:v>
              </c:pt>
              <c:pt idx="330">
                <c:v>7127</c:v>
              </c:pt>
              <c:pt idx="331">
                <c:v>7149</c:v>
              </c:pt>
              <c:pt idx="332">
                <c:v>7170</c:v>
              </c:pt>
              <c:pt idx="333">
                <c:v>7192</c:v>
              </c:pt>
              <c:pt idx="334">
                <c:v>7214</c:v>
              </c:pt>
              <c:pt idx="335">
                <c:v>7235</c:v>
              </c:pt>
              <c:pt idx="336">
                <c:v>7257</c:v>
              </c:pt>
              <c:pt idx="337">
                <c:v>7278</c:v>
              </c:pt>
              <c:pt idx="338">
                <c:v>7300</c:v>
              </c:pt>
              <c:pt idx="339">
                <c:v>7322</c:v>
              </c:pt>
              <c:pt idx="340">
                <c:v>7343</c:v>
              </c:pt>
              <c:pt idx="341">
                <c:v>7365</c:v>
              </c:pt>
              <c:pt idx="342">
                <c:v>7386</c:v>
              </c:pt>
              <c:pt idx="343">
                <c:v>7408</c:v>
              </c:pt>
              <c:pt idx="344">
                <c:v>7430</c:v>
              </c:pt>
              <c:pt idx="345">
                <c:v>7451</c:v>
              </c:pt>
              <c:pt idx="346">
                <c:v>7473</c:v>
              </c:pt>
              <c:pt idx="347">
                <c:v>7494</c:v>
              </c:pt>
              <c:pt idx="348">
                <c:v>7516</c:v>
              </c:pt>
              <c:pt idx="349">
                <c:v>7538</c:v>
              </c:pt>
              <c:pt idx="350">
                <c:v>7559</c:v>
              </c:pt>
              <c:pt idx="351">
                <c:v>7581</c:v>
              </c:pt>
              <c:pt idx="352">
                <c:v>7602</c:v>
              </c:pt>
              <c:pt idx="353">
                <c:v>7624</c:v>
              </c:pt>
              <c:pt idx="354">
                <c:v>7646</c:v>
              </c:pt>
              <c:pt idx="355">
                <c:v>7667</c:v>
              </c:pt>
              <c:pt idx="356">
                <c:v>7689</c:v>
              </c:pt>
              <c:pt idx="357">
                <c:v>7710</c:v>
              </c:pt>
              <c:pt idx="358">
                <c:v>7732</c:v>
              </c:pt>
              <c:pt idx="359">
                <c:v>7754</c:v>
              </c:pt>
              <c:pt idx="360">
                <c:v>7775</c:v>
              </c:pt>
              <c:pt idx="361">
                <c:v>7797</c:v>
              </c:pt>
              <c:pt idx="362">
                <c:v>7818</c:v>
              </c:pt>
              <c:pt idx="363">
                <c:v>7840</c:v>
              </c:pt>
              <c:pt idx="364">
                <c:v>7861</c:v>
              </c:pt>
              <c:pt idx="365">
                <c:v>7883</c:v>
              </c:pt>
              <c:pt idx="366">
                <c:v>7905</c:v>
              </c:pt>
              <c:pt idx="367">
                <c:v>7926</c:v>
              </c:pt>
              <c:pt idx="368">
                <c:v>7948</c:v>
              </c:pt>
              <c:pt idx="369">
                <c:v>7969</c:v>
              </c:pt>
              <c:pt idx="370">
                <c:v>7991</c:v>
              </c:pt>
              <c:pt idx="371">
                <c:v>8013</c:v>
              </c:pt>
              <c:pt idx="372">
                <c:v>8034</c:v>
              </c:pt>
              <c:pt idx="373">
                <c:v>8056</c:v>
              </c:pt>
              <c:pt idx="374">
                <c:v>8077</c:v>
              </c:pt>
              <c:pt idx="375">
                <c:v>8099</c:v>
              </c:pt>
              <c:pt idx="376">
                <c:v>8121</c:v>
              </c:pt>
              <c:pt idx="377">
                <c:v>8142</c:v>
              </c:pt>
              <c:pt idx="378">
                <c:v>8164</c:v>
              </c:pt>
              <c:pt idx="379">
                <c:v>8185</c:v>
              </c:pt>
              <c:pt idx="380">
                <c:v>8207</c:v>
              </c:pt>
              <c:pt idx="381">
                <c:v>8229</c:v>
              </c:pt>
              <c:pt idx="382">
                <c:v>8250</c:v>
              </c:pt>
              <c:pt idx="383">
                <c:v>8272</c:v>
              </c:pt>
              <c:pt idx="384">
                <c:v>8293</c:v>
              </c:pt>
              <c:pt idx="385">
                <c:v>8315</c:v>
              </c:pt>
              <c:pt idx="386">
                <c:v>8337</c:v>
              </c:pt>
              <c:pt idx="387">
                <c:v>8358</c:v>
              </c:pt>
              <c:pt idx="388">
                <c:v>8380</c:v>
              </c:pt>
              <c:pt idx="389">
                <c:v>8401</c:v>
              </c:pt>
              <c:pt idx="390">
                <c:v>8423</c:v>
              </c:pt>
              <c:pt idx="391">
                <c:v>8445</c:v>
              </c:pt>
              <c:pt idx="392">
                <c:v>8466</c:v>
              </c:pt>
              <c:pt idx="393">
                <c:v>8488</c:v>
              </c:pt>
              <c:pt idx="394">
                <c:v>8509</c:v>
              </c:pt>
              <c:pt idx="395">
                <c:v>8531</c:v>
              </c:pt>
              <c:pt idx="396">
                <c:v>8553</c:v>
              </c:pt>
              <c:pt idx="397">
                <c:v>8574</c:v>
              </c:pt>
              <c:pt idx="398">
                <c:v>8596</c:v>
              </c:pt>
              <c:pt idx="399">
                <c:v>8617</c:v>
              </c:pt>
              <c:pt idx="400">
                <c:v>8639</c:v>
              </c:pt>
            </c:numLit>
          </c:xVal>
          <c:yVal>
            <c:numLit>
              <c:formatCode>General</c:formatCode>
              <c:ptCount val="401"/>
              <c:pt idx="0">
                <c:v>11159.929995284499</c:v>
              </c:pt>
              <c:pt idx="1">
                <c:v>10936.770908898799</c:v>
              </c:pt>
              <c:pt idx="2">
                <c:v>10852.2589295122</c:v>
              </c:pt>
              <c:pt idx="3">
                <c:v>10783.0275722815</c:v>
              </c:pt>
              <c:pt idx="4">
                <c:v>10727.8643172387</c:v>
              </c:pt>
              <c:pt idx="5">
                <c:v>10670.8002601154</c:v>
              </c:pt>
              <c:pt idx="6">
                <c:v>10631.3747563426</c:v>
              </c:pt>
              <c:pt idx="7">
                <c:v>10603.148306036401</c:v>
              </c:pt>
              <c:pt idx="8">
                <c:v>10578.438583253699</c:v>
              </c:pt>
              <c:pt idx="9">
                <c:v>10558.9479764468</c:v>
              </c:pt>
              <c:pt idx="10">
                <c:v>10531.500695370099</c:v>
              </c:pt>
              <c:pt idx="11">
                <c:v>10501.463838945399</c:v>
              </c:pt>
              <c:pt idx="12">
                <c:v>10482.981040340999</c:v>
              </c:pt>
              <c:pt idx="13">
                <c:v>10460.4631897533</c:v>
              </c:pt>
              <c:pt idx="14">
                <c:v>10441.849981658899</c:v>
              </c:pt>
              <c:pt idx="15">
                <c:v>10423.8810397997</c:v>
              </c:pt>
              <c:pt idx="16">
                <c:v>10406.8362673171</c:v>
              </c:pt>
              <c:pt idx="17">
                <c:v>10393.111093563801</c:v>
              </c:pt>
              <c:pt idx="18">
                <c:v>10375.5756672936</c:v>
              </c:pt>
              <c:pt idx="19">
                <c:v>10360.178610347601</c:v>
              </c:pt>
              <c:pt idx="20">
                <c:v>10346.881539128901</c:v>
              </c:pt>
              <c:pt idx="21">
                <c:v>10335.993779934101</c:v>
              </c:pt>
              <c:pt idx="22">
                <c:v>10321.110139476001</c:v>
              </c:pt>
              <c:pt idx="23">
                <c:v>10307.5284200977</c:v>
              </c:pt>
              <c:pt idx="24">
                <c:v>10296.634506943999</c:v>
              </c:pt>
              <c:pt idx="25">
                <c:v>10283.517691831499</c:v>
              </c:pt>
              <c:pt idx="26">
                <c:v>10265.4351218467</c:v>
              </c:pt>
              <c:pt idx="27">
                <c:v>10250.7297852008</c:v>
              </c:pt>
              <c:pt idx="28">
                <c:v>10238.966335497</c:v>
              </c:pt>
              <c:pt idx="29">
                <c:v>10228.828109939301</c:v>
              </c:pt>
              <c:pt idx="30">
                <c:v>10215.739444295399</c:v>
              </c:pt>
              <c:pt idx="31">
                <c:v>10203.1300598621</c:v>
              </c:pt>
              <c:pt idx="32">
                <c:v>10191.871651740399</c:v>
              </c:pt>
              <c:pt idx="33">
                <c:v>10176.441542631799</c:v>
              </c:pt>
              <c:pt idx="34">
                <c:v>10166.089973575699</c:v>
              </c:pt>
              <c:pt idx="35">
                <c:v>10153.6524442834</c:v>
              </c:pt>
              <c:pt idx="36">
                <c:v>10127.1524010916</c:v>
              </c:pt>
              <c:pt idx="37">
                <c:v>10110.216248981</c:v>
              </c:pt>
              <c:pt idx="38">
                <c:v>10094.9082069915</c:v>
              </c:pt>
              <c:pt idx="39">
                <c:v>10082.8271343381</c:v>
              </c:pt>
              <c:pt idx="40">
                <c:v>10065.264637361901</c:v>
              </c:pt>
              <c:pt idx="41">
                <c:v>10056.67564062</c:v>
              </c:pt>
              <c:pt idx="42">
                <c:v>10042.3017368662</c:v>
              </c:pt>
              <c:pt idx="43">
                <c:v>10031.6814240577</c:v>
              </c:pt>
              <c:pt idx="44">
                <c:v>10020.864091265301</c:v>
              </c:pt>
              <c:pt idx="45">
                <c:v>10012.455986523601</c:v>
              </c:pt>
              <c:pt idx="46">
                <c:v>10002.5531999389</c:v>
              </c:pt>
              <c:pt idx="47">
                <c:v>9983.2177362604507</c:v>
              </c:pt>
              <c:pt idx="48">
                <c:v>9969.3159530803296</c:v>
              </c:pt>
              <c:pt idx="49">
                <c:v>9955.4005331958797</c:v>
              </c:pt>
              <c:pt idx="50">
                <c:v>9944.5465526467106</c:v>
              </c:pt>
              <c:pt idx="51">
                <c:v>9935.1872758115296</c:v>
              </c:pt>
              <c:pt idx="52">
                <c:v>9924.6717281330803</c:v>
              </c:pt>
              <c:pt idx="53">
                <c:v>9913.5015281292508</c:v>
              </c:pt>
              <c:pt idx="54">
                <c:v>9900.9317303128901</c:v>
              </c:pt>
              <c:pt idx="55">
                <c:v>9890.3059827769994</c:v>
              </c:pt>
              <c:pt idx="56">
                <c:v>9879.4486147408606</c:v>
              </c:pt>
              <c:pt idx="57">
                <c:v>9867.6899235826204</c:v>
              </c:pt>
              <c:pt idx="58">
                <c:v>9853.5293972055697</c:v>
              </c:pt>
              <c:pt idx="59">
                <c:v>9839.4374834748505</c:v>
              </c:pt>
              <c:pt idx="60">
                <c:v>9820.7732810777597</c:v>
              </c:pt>
              <c:pt idx="61">
                <c:v>9812.6750040610204</c:v>
              </c:pt>
              <c:pt idx="62">
                <c:v>9796.5227100314696</c:v>
              </c:pt>
              <c:pt idx="63">
                <c:v>9785.0848165473708</c:v>
              </c:pt>
              <c:pt idx="64">
                <c:v>9773.2189156071709</c:v>
              </c:pt>
              <c:pt idx="65">
                <c:v>9762.6531132570308</c:v>
              </c:pt>
              <c:pt idx="66">
                <c:v>9754.5470429563102</c:v>
              </c:pt>
              <c:pt idx="67">
                <c:v>9745.5053306424707</c:v>
              </c:pt>
              <c:pt idx="68">
                <c:v>9735.4567176216005</c:v>
              </c:pt>
              <c:pt idx="69">
                <c:v>9723.1542270981809</c:v>
              </c:pt>
              <c:pt idx="70">
                <c:v>9713.0592184831003</c:v>
              </c:pt>
              <c:pt idx="71">
                <c:v>9701.8811125684406</c:v>
              </c:pt>
              <c:pt idx="72">
                <c:v>9691.8406003197997</c:v>
              </c:pt>
              <c:pt idx="73">
                <c:v>9680.6503739126892</c:v>
              </c:pt>
              <c:pt idx="74">
                <c:v>9674.0209909375008</c:v>
              </c:pt>
              <c:pt idx="75">
                <c:v>9663.2266038667804</c:v>
              </c:pt>
              <c:pt idx="76">
                <c:v>9653.3348297057491</c:v>
              </c:pt>
              <c:pt idx="77">
                <c:v>9641.7026428106492</c:v>
              </c:pt>
              <c:pt idx="78">
                <c:v>9630.3529802142293</c:v>
              </c:pt>
              <c:pt idx="79">
                <c:v>9621.3253280398403</c:v>
              </c:pt>
              <c:pt idx="80">
                <c:v>9609.1652702630909</c:v>
              </c:pt>
              <c:pt idx="81">
                <c:v>9599.1315872709602</c:v>
              </c:pt>
              <c:pt idx="82">
                <c:v>9590.9789195283593</c:v>
              </c:pt>
              <c:pt idx="83">
                <c:v>9579.1917434242496</c:v>
              </c:pt>
              <c:pt idx="84">
                <c:v>9569.3560080778607</c:v>
              </c:pt>
              <c:pt idx="85">
                <c:v>9557.9153707266996</c:v>
              </c:pt>
              <c:pt idx="86">
                <c:v>9549.3018500996695</c:v>
              </c:pt>
              <c:pt idx="87">
                <c:v>9540.5863193694204</c:v>
              </c:pt>
              <c:pt idx="88">
                <c:v>9534.3397609819003</c:v>
              </c:pt>
              <c:pt idx="89">
                <c:v>9526.5453392325908</c:v>
              </c:pt>
              <c:pt idx="90">
                <c:v>9519.4116472353599</c:v>
              </c:pt>
              <c:pt idx="91">
                <c:v>9510.6166857913104</c:v>
              </c:pt>
              <c:pt idx="92">
                <c:v>9498.8127080332397</c:v>
              </c:pt>
              <c:pt idx="93">
                <c:v>9491.2549468630205</c:v>
              </c:pt>
              <c:pt idx="94">
                <c:v>9486.2901477136093</c:v>
              </c:pt>
              <c:pt idx="95">
                <c:v>9476.23985863897</c:v>
              </c:pt>
              <c:pt idx="96">
                <c:v>9464.4176681392601</c:v>
              </c:pt>
              <c:pt idx="97">
                <c:v>9458.6397707256601</c:v>
              </c:pt>
              <c:pt idx="98">
                <c:v>9448.4173594732492</c:v>
              </c:pt>
              <c:pt idx="99">
                <c:v>9441.3616603316605</c:v>
              </c:pt>
              <c:pt idx="100">
                <c:v>9431.6389630895301</c:v>
              </c:pt>
              <c:pt idx="101">
                <c:v>9422.9071266699793</c:v>
              </c:pt>
              <c:pt idx="102">
                <c:v>9414.4266494972599</c:v>
              </c:pt>
              <c:pt idx="103">
                <c:v>9408.5329355524409</c:v>
              </c:pt>
              <c:pt idx="104">
                <c:v>9397.4406468225407</c:v>
              </c:pt>
              <c:pt idx="105">
                <c:v>9385.2206494452003</c:v>
              </c:pt>
              <c:pt idx="106">
                <c:v>9378.6977514927494</c:v>
              </c:pt>
              <c:pt idx="107">
                <c:v>9368.0150395591409</c:v>
              </c:pt>
              <c:pt idx="108">
                <c:v>9356.0981081498394</c:v>
              </c:pt>
              <c:pt idx="109">
                <c:v>9347.7130060656491</c:v>
              </c:pt>
              <c:pt idx="110">
                <c:v>9336.9087260362994</c:v>
              </c:pt>
              <c:pt idx="111">
                <c:v>9328.9654747500899</c:v>
              </c:pt>
              <c:pt idx="112">
                <c:v>9319.5061888387609</c:v>
              </c:pt>
              <c:pt idx="113">
                <c:v>9311.5003524467902</c:v>
              </c:pt>
              <c:pt idx="114">
                <c:v>9302.5474411753494</c:v>
              </c:pt>
              <c:pt idx="115">
                <c:v>9293.1631196503095</c:v>
              </c:pt>
              <c:pt idx="116">
                <c:v>9284.6484034772293</c:v>
              </c:pt>
              <c:pt idx="117">
                <c:v>9278.8139101358502</c:v>
              </c:pt>
              <c:pt idx="118">
                <c:v>9270.9383984373599</c:v>
              </c:pt>
              <c:pt idx="119">
                <c:v>9259.99795002877</c:v>
              </c:pt>
              <c:pt idx="120">
                <c:v>9250.5529166259203</c:v>
              </c:pt>
              <c:pt idx="121">
                <c:v>9242.1988206525803</c:v>
              </c:pt>
              <c:pt idx="122">
                <c:v>9234.3553691624802</c:v>
              </c:pt>
              <c:pt idx="123">
                <c:v>9228.3576666358094</c:v>
              </c:pt>
              <c:pt idx="124">
                <c:v>9217.2772627976701</c:v>
              </c:pt>
              <c:pt idx="125">
                <c:v>9212.7187101704694</c:v>
              </c:pt>
              <c:pt idx="126">
                <c:v>9205.9684775400401</c:v>
              </c:pt>
              <c:pt idx="127">
                <c:v>9199.7423844822806</c:v>
              </c:pt>
              <c:pt idx="128">
                <c:v>9191.6583838744991</c:v>
              </c:pt>
              <c:pt idx="129">
                <c:v>9185.6292839808193</c:v>
              </c:pt>
              <c:pt idx="130">
                <c:v>9178.9496517626994</c:v>
              </c:pt>
              <c:pt idx="131">
                <c:v>9171.62350895083</c:v>
              </c:pt>
              <c:pt idx="132">
                <c:v>9164.9063893205894</c:v>
              </c:pt>
              <c:pt idx="133">
                <c:v>9161.0392445160596</c:v>
              </c:pt>
              <c:pt idx="134">
                <c:v>9153.8279799768006</c:v>
              </c:pt>
              <c:pt idx="135">
                <c:v>9148.0694741497791</c:v>
              </c:pt>
              <c:pt idx="136">
                <c:v>9142.0479222229005</c:v>
              </c:pt>
              <c:pt idx="137">
                <c:v>9133.6830328079795</c:v>
              </c:pt>
              <c:pt idx="138">
                <c:v>9126.7690948495692</c:v>
              </c:pt>
              <c:pt idx="139">
                <c:v>9117.1315534495006</c:v>
              </c:pt>
              <c:pt idx="140">
                <c:v>9110.2294749639295</c:v>
              </c:pt>
              <c:pt idx="141">
                <c:v>9103.8761768248096</c:v>
              </c:pt>
              <c:pt idx="142">
                <c:v>9092.9989727821994</c:v>
              </c:pt>
              <c:pt idx="143">
                <c:v>9084.3989217756207</c:v>
              </c:pt>
              <c:pt idx="144">
                <c:v>9076.6383773493999</c:v>
              </c:pt>
              <c:pt idx="145">
                <c:v>9068.0224591059505</c:v>
              </c:pt>
              <c:pt idx="146">
                <c:v>9061.2265573070999</c:v>
              </c:pt>
              <c:pt idx="147">
                <c:v>9052.9926107479696</c:v>
              </c:pt>
              <c:pt idx="148">
                <c:v>9048.1111851011392</c:v>
              </c:pt>
              <c:pt idx="149">
                <c:v>9039.8328681706407</c:v>
              </c:pt>
              <c:pt idx="150">
                <c:v>9034.7962434486199</c:v>
              </c:pt>
              <c:pt idx="151">
                <c:v>9024.8726095673101</c:v>
              </c:pt>
              <c:pt idx="152">
                <c:v>9015.2439285551991</c:v>
              </c:pt>
              <c:pt idx="153">
                <c:v>9007.9374086738007</c:v>
              </c:pt>
              <c:pt idx="154">
                <c:v>9001.9893326720503</c:v>
              </c:pt>
              <c:pt idx="155">
                <c:v>8994.6829393827193</c:v>
              </c:pt>
              <c:pt idx="156">
                <c:v>8986.6976486138901</c:v>
              </c:pt>
              <c:pt idx="157">
                <c:v>8976.5964020082392</c:v>
              </c:pt>
              <c:pt idx="158">
                <c:v>8964.8022672048501</c:v>
              </c:pt>
              <c:pt idx="159">
                <c:v>8953.4498408012605</c:v>
              </c:pt>
              <c:pt idx="160">
                <c:v>8944.4927902596792</c:v>
              </c:pt>
              <c:pt idx="161">
                <c:v>8936.5340206749606</c:v>
              </c:pt>
              <c:pt idx="162">
                <c:v>8927.4112031975201</c:v>
              </c:pt>
              <c:pt idx="163">
                <c:v>8917.3571608019101</c:v>
              </c:pt>
              <c:pt idx="164">
                <c:v>8909.4579218865292</c:v>
              </c:pt>
              <c:pt idx="165">
                <c:v>8900.6311891625501</c:v>
              </c:pt>
              <c:pt idx="166">
                <c:v>8891.5779727332392</c:v>
              </c:pt>
              <c:pt idx="167">
                <c:v>8880.2289691965998</c:v>
              </c:pt>
              <c:pt idx="168">
                <c:v>8870.6880957580306</c:v>
              </c:pt>
              <c:pt idx="169">
                <c:v>8862.3665076098405</c:v>
              </c:pt>
              <c:pt idx="170">
                <c:v>8851.7159289470492</c:v>
              </c:pt>
              <c:pt idx="171">
                <c:v>8840.9173187728102</c:v>
              </c:pt>
              <c:pt idx="172">
                <c:v>8829.35372736512</c:v>
              </c:pt>
              <c:pt idx="173">
                <c:v>8819.1959702833301</c:v>
              </c:pt>
              <c:pt idx="174">
                <c:v>8808.7919749423309</c:v>
              </c:pt>
              <c:pt idx="175">
                <c:v>8798.6850220617107</c:v>
              </c:pt>
              <c:pt idx="176">
                <c:v>8788.7507022807895</c:v>
              </c:pt>
              <c:pt idx="177">
                <c:v>8780.6620028290199</c:v>
              </c:pt>
              <c:pt idx="178">
                <c:v>8771.1984194489105</c:v>
              </c:pt>
              <c:pt idx="179">
                <c:v>8757.4788240091293</c:v>
              </c:pt>
              <c:pt idx="180">
                <c:v>8749.9629336515009</c:v>
              </c:pt>
              <c:pt idx="181">
                <c:v>8742.7518962561608</c:v>
              </c:pt>
              <c:pt idx="182">
                <c:v>8732.3564855932891</c:v>
              </c:pt>
              <c:pt idx="183">
                <c:v>8721.3045204548307</c:v>
              </c:pt>
              <c:pt idx="184">
                <c:v>8713.4434372536198</c:v>
              </c:pt>
              <c:pt idx="185">
                <c:v>8704.3021909361905</c:v>
              </c:pt>
              <c:pt idx="186">
                <c:v>8694.6320166206606</c:v>
              </c:pt>
              <c:pt idx="187">
                <c:v>8682.2195915854809</c:v>
              </c:pt>
              <c:pt idx="188">
                <c:v>8674.8546820603297</c:v>
              </c:pt>
              <c:pt idx="189">
                <c:v>8666.6797036233693</c:v>
              </c:pt>
              <c:pt idx="190">
                <c:v>8657.8432083643602</c:v>
              </c:pt>
              <c:pt idx="191">
                <c:v>8649.7409210947299</c:v>
              </c:pt>
              <c:pt idx="192">
                <c:v>8641.2094485804701</c:v>
              </c:pt>
              <c:pt idx="193">
                <c:v>8632.9689255116591</c:v>
              </c:pt>
              <c:pt idx="194">
                <c:v>8626.4084876625893</c:v>
              </c:pt>
              <c:pt idx="195">
                <c:v>8619.5894896198406</c:v>
              </c:pt>
              <c:pt idx="196">
                <c:v>8610.3064783288501</c:v>
              </c:pt>
              <c:pt idx="197">
                <c:v>8602.9397836921908</c:v>
              </c:pt>
              <c:pt idx="198">
                <c:v>8595.6036193653999</c:v>
              </c:pt>
              <c:pt idx="199">
                <c:v>8582.6294491489407</c:v>
              </c:pt>
              <c:pt idx="200">
                <c:v>8572.5931197459795</c:v>
              </c:pt>
              <c:pt idx="201">
                <c:v>8561.9650963195709</c:v>
              </c:pt>
              <c:pt idx="202">
                <c:v>8553.4546270235096</c:v>
              </c:pt>
              <c:pt idx="203">
                <c:v>8542.5601642015299</c:v>
              </c:pt>
              <c:pt idx="204">
                <c:v>8535.1399008414191</c:v>
              </c:pt>
              <c:pt idx="205">
                <c:v>8523.6913682449303</c:v>
              </c:pt>
              <c:pt idx="206">
                <c:v>8514.9504547875094</c:v>
              </c:pt>
              <c:pt idx="207">
                <c:v>8505.6997135329293</c:v>
              </c:pt>
              <c:pt idx="208">
                <c:v>8499.9012304079097</c:v>
              </c:pt>
              <c:pt idx="209">
                <c:v>8488.5179462646502</c:v>
              </c:pt>
              <c:pt idx="210">
                <c:v>8472.8617059484495</c:v>
              </c:pt>
              <c:pt idx="211">
                <c:v>8464.0503565443796</c:v>
              </c:pt>
              <c:pt idx="212">
                <c:v>8458.0665494806908</c:v>
              </c:pt>
              <c:pt idx="213">
                <c:v>8451.3894572541903</c:v>
              </c:pt>
              <c:pt idx="214">
                <c:v>8437.5508994415704</c:v>
              </c:pt>
              <c:pt idx="215">
                <c:v>8429.9334468678408</c:v>
              </c:pt>
              <c:pt idx="216">
                <c:v>8418.1061455238705</c:v>
              </c:pt>
              <c:pt idx="217">
                <c:v>8410.1043550748509</c:v>
              </c:pt>
              <c:pt idx="218">
                <c:v>8399.9836650714096</c:v>
              </c:pt>
              <c:pt idx="219">
                <c:v>8388.8434476942093</c:v>
              </c:pt>
              <c:pt idx="220">
                <c:v>8376.2307289257697</c:v>
              </c:pt>
              <c:pt idx="221">
                <c:v>8363.4904222588393</c:v>
              </c:pt>
              <c:pt idx="222">
                <c:v>8351.6441111671793</c:v>
              </c:pt>
              <c:pt idx="223">
                <c:v>8338.3881523545006</c:v>
              </c:pt>
              <c:pt idx="224">
                <c:v>8324.7774730321707</c:v>
              </c:pt>
              <c:pt idx="225">
                <c:v>8312.6524270890604</c:v>
              </c:pt>
              <c:pt idx="226">
                <c:v>8299.0707648614407</c:v>
              </c:pt>
              <c:pt idx="227">
                <c:v>8286.4074699666999</c:v>
              </c:pt>
              <c:pt idx="228">
                <c:v>8276.7453512336706</c:v>
              </c:pt>
              <c:pt idx="229">
                <c:v>8263.9813213978505</c:v>
              </c:pt>
              <c:pt idx="230">
                <c:v>8253.6331325221709</c:v>
              </c:pt>
              <c:pt idx="231">
                <c:v>8243.0500379383193</c:v>
              </c:pt>
              <c:pt idx="232">
                <c:v>8234.8380623348403</c:v>
              </c:pt>
              <c:pt idx="233">
                <c:v>8220.2953082494005</c:v>
              </c:pt>
              <c:pt idx="234">
                <c:v>8209.9394817109205</c:v>
              </c:pt>
              <c:pt idx="235">
                <c:v>8200.4340152113</c:v>
              </c:pt>
              <c:pt idx="236">
                <c:v>8189.7763201633798</c:v>
              </c:pt>
              <c:pt idx="237">
                <c:v>8179.8617671400498</c:v>
              </c:pt>
              <c:pt idx="238">
                <c:v>8167.2731411605</c:v>
              </c:pt>
              <c:pt idx="239">
                <c:v>8152.6832309883603</c:v>
              </c:pt>
              <c:pt idx="240">
                <c:v>8145.3319902820904</c:v>
              </c:pt>
              <c:pt idx="241">
                <c:v>8138.2231336759296</c:v>
              </c:pt>
              <c:pt idx="242">
                <c:v>8130.1018108866101</c:v>
              </c:pt>
              <c:pt idx="243">
                <c:v>8122.4913269205999</c:v>
              </c:pt>
              <c:pt idx="244">
                <c:v>8113.7186517602504</c:v>
              </c:pt>
              <c:pt idx="245">
                <c:v>8105.5107700114604</c:v>
              </c:pt>
              <c:pt idx="246">
                <c:v>8098.0838766306797</c:v>
              </c:pt>
              <c:pt idx="247">
                <c:v>8089.3150207876297</c:v>
              </c:pt>
              <c:pt idx="248">
                <c:v>8083.8419436908598</c:v>
              </c:pt>
              <c:pt idx="249">
                <c:v>8072.4769326060696</c:v>
              </c:pt>
              <c:pt idx="250">
                <c:v>8063.0503399583904</c:v>
              </c:pt>
              <c:pt idx="251">
                <c:v>8057.60922315465</c:v>
              </c:pt>
              <c:pt idx="252">
                <c:v>8049.4804596154199</c:v>
              </c:pt>
              <c:pt idx="253">
                <c:v>8044.0618904693501</c:v>
              </c:pt>
              <c:pt idx="254">
                <c:v>8037.92277181179</c:v>
              </c:pt>
              <c:pt idx="255">
                <c:v>8029.5778119872102</c:v>
              </c:pt>
              <c:pt idx="256">
                <c:v>8020.6104549537304</c:v>
              </c:pt>
              <c:pt idx="257">
                <c:v>8012.9564404401499</c:v>
              </c:pt>
              <c:pt idx="258">
                <c:v>8002.9002073721604</c:v>
              </c:pt>
              <c:pt idx="259">
                <c:v>7993.14059512729</c:v>
              </c:pt>
              <c:pt idx="260">
                <c:v>7984.8999845664403</c:v>
              </c:pt>
              <c:pt idx="261">
                <c:v>7978.4321990987601</c:v>
              </c:pt>
              <c:pt idx="262">
                <c:v>7970.1374886214599</c:v>
              </c:pt>
              <c:pt idx="263">
                <c:v>7962.8028466945198</c:v>
              </c:pt>
              <c:pt idx="264">
                <c:v>7958.1137764225496</c:v>
              </c:pt>
              <c:pt idx="265">
                <c:v>7950.3167131402297</c:v>
              </c:pt>
              <c:pt idx="266">
                <c:v>7942.9201465076003</c:v>
              </c:pt>
              <c:pt idx="267">
                <c:v>7935.2110109146097</c:v>
              </c:pt>
              <c:pt idx="268">
                <c:v>7926.3768088125998</c:v>
              </c:pt>
              <c:pt idx="269">
                <c:v>7917.4831102468597</c:v>
              </c:pt>
              <c:pt idx="270">
                <c:v>7910.0903722135299</c:v>
              </c:pt>
              <c:pt idx="271">
                <c:v>7899.1890546506702</c:v>
              </c:pt>
              <c:pt idx="272">
                <c:v>7889.7019395992502</c:v>
              </c:pt>
              <c:pt idx="273">
                <c:v>7881.0885878843901</c:v>
              </c:pt>
              <c:pt idx="274">
                <c:v>7871.25601702126</c:v>
              </c:pt>
              <c:pt idx="275">
                <c:v>7858.2881698310703</c:v>
              </c:pt>
              <c:pt idx="276">
                <c:v>7849.37999706134</c:v>
              </c:pt>
              <c:pt idx="277">
                <c:v>7843.84299307522</c:v>
              </c:pt>
              <c:pt idx="278">
                <c:v>7834.0796074915697</c:v>
              </c:pt>
              <c:pt idx="279">
                <c:v>7825.0175865556002</c:v>
              </c:pt>
              <c:pt idx="280">
                <c:v>7817.7367265550802</c:v>
              </c:pt>
              <c:pt idx="281">
                <c:v>7807.19009280312</c:v>
              </c:pt>
              <c:pt idx="282">
                <c:v>7800.3269944334297</c:v>
              </c:pt>
              <c:pt idx="283">
                <c:v>7792.6852126739996</c:v>
              </c:pt>
              <c:pt idx="284">
                <c:v>7784.9054627270598</c:v>
              </c:pt>
              <c:pt idx="285">
                <c:v>7774.43098400493</c:v>
              </c:pt>
              <c:pt idx="286">
                <c:v>7765.3104090366196</c:v>
              </c:pt>
              <c:pt idx="287">
                <c:v>7752.38320234602</c:v>
              </c:pt>
              <c:pt idx="288">
                <c:v>7742.7312909963002</c:v>
              </c:pt>
              <c:pt idx="289">
                <c:v>7733.7929370540796</c:v>
              </c:pt>
              <c:pt idx="290">
                <c:v>7721.7463369220704</c:v>
              </c:pt>
              <c:pt idx="291">
                <c:v>7711.1979494192001</c:v>
              </c:pt>
              <c:pt idx="292">
                <c:v>7702.8024722550599</c:v>
              </c:pt>
              <c:pt idx="293">
                <c:v>7695.2830899030496</c:v>
              </c:pt>
              <c:pt idx="294">
                <c:v>7683.42070679672</c:v>
              </c:pt>
              <c:pt idx="295">
                <c:v>7672.5806505599103</c:v>
              </c:pt>
              <c:pt idx="296">
                <c:v>7662.9085418469504</c:v>
              </c:pt>
              <c:pt idx="297">
                <c:v>7650.4209570438597</c:v>
              </c:pt>
              <c:pt idx="298">
                <c:v>7637.6984627223001</c:v>
              </c:pt>
              <c:pt idx="299">
                <c:v>7627.8391377403505</c:v>
              </c:pt>
              <c:pt idx="300">
                <c:v>7618.8417821044804</c:v>
              </c:pt>
              <c:pt idx="301">
                <c:v>7606.1576638554197</c:v>
              </c:pt>
              <c:pt idx="302">
                <c:v>7596.4979350963104</c:v>
              </c:pt>
              <c:pt idx="303">
                <c:v>7586.44034543005</c:v>
              </c:pt>
              <c:pt idx="304">
                <c:v>7577.0317038899402</c:v>
              </c:pt>
              <c:pt idx="305">
                <c:v>7568.2483331564499</c:v>
              </c:pt>
              <c:pt idx="306">
                <c:v>7556.0424993481201</c:v>
              </c:pt>
              <c:pt idx="307">
                <c:v>7542.92157539866</c:v>
              </c:pt>
              <c:pt idx="308">
                <c:v>7529.64400258757</c:v>
              </c:pt>
              <c:pt idx="309">
                <c:v>7516.8200375423803</c:v>
              </c:pt>
              <c:pt idx="310">
                <c:v>7509.4869449553998</c:v>
              </c:pt>
              <c:pt idx="311">
                <c:v>7498.9100885603602</c:v>
              </c:pt>
              <c:pt idx="312">
                <c:v>7489.3031306037901</c:v>
              </c:pt>
              <c:pt idx="313">
                <c:v>7474.6777427437</c:v>
              </c:pt>
              <c:pt idx="314">
                <c:v>7464.66186187731</c:v>
              </c:pt>
              <c:pt idx="315">
                <c:v>7452.1771816524397</c:v>
              </c:pt>
              <c:pt idx="316">
                <c:v>7443.0384244012903</c:v>
              </c:pt>
              <c:pt idx="317">
                <c:v>7435.2310134384797</c:v>
              </c:pt>
              <c:pt idx="318">
                <c:v>7427.32939932094</c:v>
              </c:pt>
              <c:pt idx="319">
                <c:v>7416.9556323833403</c:v>
              </c:pt>
              <c:pt idx="320">
                <c:v>7404.1607453850702</c:v>
              </c:pt>
              <c:pt idx="321">
                <c:v>7393.3039182765797</c:v>
              </c:pt>
              <c:pt idx="322">
                <c:v>7383.3639439337403</c:v>
              </c:pt>
              <c:pt idx="323">
                <c:v>7372.7197297910297</c:v>
              </c:pt>
              <c:pt idx="324">
                <c:v>7358.4415778110797</c:v>
              </c:pt>
              <c:pt idx="325">
                <c:v>7345.6286699380798</c:v>
              </c:pt>
              <c:pt idx="326">
                <c:v>7336.3289504562299</c:v>
              </c:pt>
              <c:pt idx="327">
                <c:v>7323.0063972600201</c:v>
              </c:pt>
              <c:pt idx="328">
                <c:v>7309.2633234575997</c:v>
              </c:pt>
              <c:pt idx="329">
                <c:v>7298.9871153280601</c:v>
              </c:pt>
              <c:pt idx="330">
                <c:v>7290.8676953617096</c:v>
              </c:pt>
              <c:pt idx="331">
                <c:v>7282.6388909806301</c:v>
              </c:pt>
              <c:pt idx="332">
                <c:v>7272.4035036969199</c:v>
              </c:pt>
              <c:pt idx="333">
                <c:v>7263.2124189238702</c:v>
              </c:pt>
              <c:pt idx="334">
                <c:v>7250.5048300417302</c:v>
              </c:pt>
              <c:pt idx="335">
                <c:v>7235.50443980213</c:v>
              </c:pt>
              <c:pt idx="336">
                <c:v>7224.9391124078002</c:v>
              </c:pt>
              <c:pt idx="337">
                <c:v>7213.4801285444</c:v>
              </c:pt>
              <c:pt idx="338">
                <c:v>7200.7717162224399</c:v>
              </c:pt>
              <c:pt idx="339">
                <c:v>7192.04001896301</c:v>
              </c:pt>
              <c:pt idx="340">
                <c:v>7180.2366162021299</c:v>
              </c:pt>
              <c:pt idx="341">
                <c:v>7169.9182924546503</c:v>
              </c:pt>
              <c:pt idx="342">
                <c:v>7157.7308847731902</c:v>
              </c:pt>
              <c:pt idx="343">
                <c:v>7147.0316758746803</c:v>
              </c:pt>
              <c:pt idx="344">
                <c:v>7133.7436318540304</c:v>
              </c:pt>
              <c:pt idx="345">
                <c:v>7123.2558957098099</c:v>
              </c:pt>
              <c:pt idx="346">
                <c:v>7113.6412888563</c:v>
              </c:pt>
              <c:pt idx="347">
                <c:v>7103.1092919355797</c:v>
              </c:pt>
              <c:pt idx="348">
                <c:v>7090.15130914171</c:v>
              </c:pt>
              <c:pt idx="349">
                <c:v>7076.54713407906</c:v>
              </c:pt>
              <c:pt idx="350">
                <c:v>7066.3757159462402</c:v>
              </c:pt>
              <c:pt idx="351">
                <c:v>7057.21387478202</c:v>
              </c:pt>
              <c:pt idx="352">
                <c:v>7046.1191348024204</c:v>
              </c:pt>
              <c:pt idx="353">
                <c:v>7040.39926186502</c:v>
              </c:pt>
              <c:pt idx="354">
                <c:v>7027.7162345258703</c:v>
              </c:pt>
              <c:pt idx="355">
                <c:v>7014.99950858583</c:v>
              </c:pt>
              <c:pt idx="356">
                <c:v>7006.1640366752899</c:v>
              </c:pt>
              <c:pt idx="357">
                <c:v>6994.6705327714699</c:v>
              </c:pt>
              <c:pt idx="358">
                <c:v>6975.2657311871199</c:v>
              </c:pt>
              <c:pt idx="359">
                <c:v>6963.67637834588</c:v>
              </c:pt>
              <c:pt idx="360">
                <c:v>6947.3529318601604</c:v>
              </c:pt>
              <c:pt idx="361">
                <c:v>6937.4663214656703</c:v>
              </c:pt>
              <c:pt idx="362">
                <c:v>6925.7534668277904</c:v>
              </c:pt>
              <c:pt idx="363">
                <c:v>6908.5053480885899</c:v>
              </c:pt>
              <c:pt idx="364">
                <c:v>6896.2632604598903</c:v>
              </c:pt>
              <c:pt idx="365">
                <c:v>6883.3235102627004</c:v>
              </c:pt>
              <c:pt idx="366">
                <c:v>6863.3836086724004</c:v>
              </c:pt>
              <c:pt idx="367">
                <c:v>6846.0254255288301</c:v>
              </c:pt>
              <c:pt idx="368">
                <c:v>6830.3353938812897</c:v>
              </c:pt>
              <c:pt idx="369">
                <c:v>6809.9589662723001</c:v>
              </c:pt>
              <c:pt idx="370">
                <c:v>6794.60627844595</c:v>
              </c:pt>
              <c:pt idx="371">
                <c:v>6777.2082241560101</c:v>
              </c:pt>
              <c:pt idx="372">
                <c:v>6762.6706180658402</c:v>
              </c:pt>
              <c:pt idx="373">
                <c:v>6740.1184593854896</c:v>
              </c:pt>
              <c:pt idx="374">
                <c:v>6706.9632130002301</c:v>
              </c:pt>
              <c:pt idx="375">
                <c:v>6684.4484506012896</c:v>
              </c:pt>
              <c:pt idx="376">
                <c:v>6663.9159315503803</c:v>
              </c:pt>
              <c:pt idx="377">
                <c:v>6650.9741871185397</c:v>
              </c:pt>
              <c:pt idx="378">
                <c:v>6632.5310016672702</c:v>
              </c:pt>
              <c:pt idx="379">
                <c:v>6608.1559257211902</c:v>
              </c:pt>
              <c:pt idx="380">
                <c:v>6588.0622129577696</c:v>
              </c:pt>
              <c:pt idx="381">
                <c:v>6567.4126253874301</c:v>
              </c:pt>
              <c:pt idx="382">
                <c:v>6548.7120937333302</c:v>
              </c:pt>
              <c:pt idx="383">
                <c:v>6533.0460606309198</c:v>
              </c:pt>
              <c:pt idx="384">
                <c:v>6500.74121053198</c:v>
              </c:pt>
              <c:pt idx="385">
                <c:v>6459.5890253726702</c:v>
              </c:pt>
              <c:pt idx="386">
                <c:v>6397.7806500379402</c:v>
              </c:pt>
              <c:pt idx="387">
                <c:v>6349.99413957261</c:v>
              </c:pt>
              <c:pt idx="388">
                <c:v>6307.3829625114204</c:v>
              </c:pt>
              <c:pt idx="389">
                <c:v>6277.5956469236498</c:v>
              </c:pt>
              <c:pt idx="390">
                <c:v>6252.0717552443703</c:v>
              </c:pt>
              <c:pt idx="391">
                <c:v>6222.4978048820803</c:v>
              </c:pt>
              <c:pt idx="392">
                <c:v>6182.9163026412398</c:v>
              </c:pt>
              <c:pt idx="393">
                <c:v>6141.13252233813</c:v>
              </c:pt>
              <c:pt idx="394">
                <c:v>6079.1907038912204</c:v>
              </c:pt>
              <c:pt idx="395">
                <c:v>6013.3851993245298</c:v>
              </c:pt>
              <c:pt idx="396">
                <c:v>5835.4682201570204</c:v>
              </c:pt>
              <c:pt idx="397">
                <c:v>5690.2364436532298</c:v>
              </c:pt>
              <c:pt idx="398">
                <c:v>5588.0622210568299</c:v>
              </c:pt>
              <c:pt idx="399">
                <c:v>5459.2279146385699</c:v>
              </c:pt>
              <c:pt idx="400">
                <c:v>5357.9515074027204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864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1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5078.8429999999998</c:v>
                </c:pt>
                <c:pt idx="1">
                  <c:v>4424.9449999999997</c:v>
                </c:pt>
                <c:pt idx="2">
                  <c:v>4210.8440000000001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28.306999999999999</c:v>
                </c:pt>
                <c:pt idx="1">
                  <c:v>24.446000000000002</c:v>
                </c:pt>
                <c:pt idx="2">
                  <c:v>22.202000000000002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1529.136</c:v>
                </c:pt>
                <c:pt idx="1">
                  <c:v>1220.922</c:v>
                </c:pt>
                <c:pt idx="2">
                  <c:v>1050.7940000000001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-3612.78</c:v>
                </c:pt>
                <c:pt idx="1">
                  <c:v>-3323.2159999999999</c:v>
                </c:pt>
                <c:pt idx="2">
                  <c:v>-3407.2139999999999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-2818.14</c:v>
                </c:pt>
                <c:pt idx="1">
                  <c:v>-2175.3389999999999</c:v>
                </c:pt>
                <c:pt idx="2">
                  <c:v>-1681.854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-107.535</c:v>
                </c:pt>
                <c:pt idx="1">
                  <c:v>-80.343999999999994</c:v>
                </c:pt>
                <c:pt idx="2">
                  <c:v>-96.837999999999994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-14.143000000000001</c:v>
                </c:pt>
                <c:pt idx="1">
                  <c:v>-15.414999999999999</c:v>
                </c:pt>
                <c:pt idx="2">
                  <c:v>-26.838000000000001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-83.688000000000002</c:v>
                </c:pt>
                <c:pt idx="1">
                  <c:v>-75.998999999999995</c:v>
                </c:pt>
                <c:pt idx="2">
                  <c:v>-71.096000000000004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3612.7797620000001</c:v>
                </c:pt>
                <c:pt idx="1">
                  <c:v>3323.2159080000001</c:v>
                </c:pt>
                <c:pt idx="2">
                  <c:v>3407.2142470000003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606.46849099999997</c:v>
                </c:pt>
                <c:pt idx="1">
                  <c:v>571.83064200000001</c:v>
                </c:pt>
                <c:pt idx="2">
                  <c:v>540.39821100000006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1339.2010510000002</c:v>
                </c:pt>
                <c:pt idx="1">
                  <c:v>1306.8609669999998</c:v>
                </c:pt>
                <c:pt idx="2">
                  <c:v>1392.9155190000001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253.83223900000002</c:v>
                </c:pt>
                <c:pt idx="1">
                  <c:v>221.887182</c:v>
                </c:pt>
                <c:pt idx="2">
                  <c:v>230.89178899999999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43.982870999999996</c:v>
                </c:pt>
                <c:pt idx="1">
                  <c:v>26.412834999999998</c:v>
                </c:pt>
                <c:pt idx="2">
                  <c:v>0.19533899999999998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-28.307262999999999</c:v>
                </c:pt>
                <c:pt idx="1">
                  <c:v>-24.446172000000001</c:v>
                </c:pt>
                <c:pt idx="2">
                  <c:v>-22.202071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-606.46849800000007</c:v>
                </c:pt>
                <c:pt idx="1">
                  <c:v>-571.83063500000003</c:v>
                </c:pt>
                <c:pt idx="2">
                  <c:v>-540.39821800000004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-1.0468060000000001</c:v>
                </c:pt>
                <c:pt idx="1">
                  <c:v>-2.2802389999999999</c:v>
                </c:pt>
                <c:pt idx="2">
                  <c:v>-0.100428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-601.75876300000004</c:v>
                </c:pt>
                <c:pt idx="1">
                  <c:v>-575.10934599999996</c:v>
                </c:pt>
                <c:pt idx="2">
                  <c:v>-614.18053399999997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-284.89665300000007</c:v>
                </c:pt>
                <c:pt idx="1">
                  <c:v>-259.26116899999988</c:v>
                </c:pt>
                <c:pt idx="2">
                  <c:v>-286.19448700000004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-6.5516529999999999</c:v>
                </c:pt>
                <c:pt idx="1">
                  <c:v>-5.1254629999999999</c:v>
                </c:pt>
                <c:pt idx="2">
                  <c:v>-6.7173729999999994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-115.03280399999998</c:v>
                </c:pt>
                <c:pt idx="1">
                  <c:v>-111.36353199999999</c:v>
                </c:pt>
                <c:pt idx="2">
                  <c:v>-134.40468099999998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-1576.1718960000001</c:v>
                </c:pt>
                <c:pt idx="1">
                  <c:v>-1466.1219209999999</c:v>
                </c:pt>
                <c:pt idx="2">
                  <c:v>-1592.9716539999999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-759.62346595218889</c:v>
                </c:pt>
                <c:pt idx="1">
                  <c:v>-696.53910118608508</c:v>
                </c:pt>
                <c:pt idx="2">
                  <c:v>-706.75104158954014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-1654.2179690478099</c:v>
                </c:pt>
                <c:pt idx="1">
                  <c:v>-1530.9425458139151</c:v>
                </c:pt>
                <c:pt idx="2">
                  <c:v>-1457.5124094104599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-7.842098</c:v>
                </c:pt>
                <c:pt idx="1">
                  <c:v>-7.3181000000000003</c:v>
                </c:pt>
                <c:pt idx="2">
                  <c:v>-6.5380890000000003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-214.34654499999999</c:v>
                </c:pt>
                <c:pt idx="1">
                  <c:v>-199.86930999999998</c:v>
                </c:pt>
                <c:pt idx="2">
                  <c:v>-203.64411900000002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1895.9859999999885</c:v>
                </c:pt>
                <c:pt idx="1">
                  <c:v>3620.2820000000006</c:v>
                </c:pt>
                <c:pt idx="2">
                  <c:v>6286.9879999999957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2686.6249999999986</c:v>
                </c:pt>
                <c:pt idx="1">
                  <c:v>5595.4389999999821</c:v>
                </c:pt>
                <c:pt idx="2">
                  <c:v>10382.707999999988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1193.0839999999992</c:v>
                </c:pt>
                <c:pt idx="1">
                  <c:v>2476.2129999999993</c:v>
                </c:pt>
                <c:pt idx="2">
                  <c:v>4834.841000000004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9751.8490000000002</c:v>
                </c:pt>
                <c:pt idx="1">
                  <c:v>21349.531000000057</c:v>
                </c:pt>
                <c:pt idx="2">
                  <c:v>39885.891999999971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21714.027999999995</c:v>
                </c:pt>
                <c:pt idx="1">
                  <c:v>47185.311000000009</c:v>
                </c:pt>
                <c:pt idx="2">
                  <c:v>87237.669000000053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7631.6889999999985</c:v>
                </c:pt>
                <c:pt idx="1">
                  <c:v>16503.765000000003</c:v>
                </c:pt>
                <c:pt idx="2">
                  <c:v>30146.005999999994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24006430446194227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6.6666666666666666E-2"/>
                  <c:y val="-0.1184336198662846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2.1428571428571429E-2"/>
                  <c:y val="-0.1680993314231136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1.1904761904761904E-2"/>
                  <c:y val="-0.1337153772683858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8468558.2899999991</c:v>
                </c:pt>
                <c:pt idx="1">
                  <c:v>9814872.3020000011</c:v>
                </c:pt>
                <c:pt idx="2">
                  <c:v>632782.27300000004</c:v>
                </c:pt>
                <c:pt idx="3">
                  <c:v>1014567.6539999997</c:v>
                </c:pt>
                <c:pt idx="4">
                  <c:v>753322.01899999997</c:v>
                </c:pt>
                <c:pt idx="5">
                  <c:v>234938.5</c:v>
                </c:pt>
                <c:pt idx="6">
                  <c:v>219921.34699999998</c:v>
                </c:pt>
                <c:pt idx="7">
                  <c:v>320377.90600000042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0952380952380956E-2"/>
                  <c:y val="-9.16905444126074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9435.8970000000008</c:v>
                </c:pt>
                <c:pt idx="2">
                  <c:v>1363.5</c:v>
                </c:pt>
                <c:pt idx="3">
                  <c:v>1024.6500000000001</c:v>
                </c:pt>
                <c:pt idx="4">
                  <c:v>1107.72398</c:v>
                </c:pt>
                <c:pt idx="5">
                  <c:v>1171.5</c:v>
                </c:pt>
                <c:pt idx="6">
                  <c:v>339.03479999999996</c:v>
                </c:pt>
                <c:pt idx="7">
                  <c:v>2081.6628299999975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2.3043999999999998</c:v>
                </c:pt>
                <c:pt idx="1">
                  <c:v>5.76</c:v>
                </c:pt>
                <c:pt idx="2">
                  <c:v>57.879999999999995</c:v>
                </c:pt>
                <c:pt idx="3">
                  <c:v>273.0904000000001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192.58199999999999</c:v>
                </c:pt>
                <c:pt idx="1">
                  <c:v>219.37800000000001</c:v>
                </c:pt>
                <c:pt idx="2">
                  <c:v>206.40300000000002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943.48300000000006</c:v>
                </c:pt>
                <c:pt idx="1">
                  <c:v>962.94799999999998</c:v>
                </c:pt>
                <c:pt idx="2">
                  <c:v>1109.789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12661.690000000002</c:v>
                </c:pt>
                <c:pt idx="1">
                  <c:v>12741.017999999998</c:v>
                </c:pt>
                <c:pt idx="2">
                  <c:v>13692.326999999997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60911.480000000047</c:v>
                </c:pt>
                <c:pt idx="1">
                  <c:v>54116.885000000038</c:v>
                </c:pt>
                <c:pt idx="2">
                  <c:v>62163.363999999987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8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2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7734.013214999999</c:v>
                </c:pt>
                <c:pt idx="1">
                  <c:v>6922.7792490000002</c:v>
                </c:pt>
                <c:pt idx="2">
                  <c:v>6802.5478269999994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-5569.5549999999985</c:v>
                </c:pt>
                <c:pt idx="1">
                  <c:v>-5176.1430559999862</c:v>
                </c:pt>
                <c:pt idx="2">
                  <c:v>-5373.6963779999942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-508.29919599999999</c:v>
                </c:pt>
                <c:pt idx="1">
                  <c:v>-449.81804099999994</c:v>
                </c:pt>
                <c:pt idx="2">
                  <c:v>-435.52469899999971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-298.03454499999998</c:v>
                </c:pt>
                <c:pt idx="1">
                  <c:v>-275.86830999999995</c:v>
                </c:pt>
                <c:pt idx="2">
                  <c:v>-274.74011900000005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-114.086653</c:v>
                </c:pt>
                <c:pt idx="1">
                  <c:v>-85.46946299999999</c:v>
                </c:pt>
                <c:pt idx="2">
                  <c:v>-103.55537299999999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-1226.4364940000005</c:v>
                </c:pt>
                <c:pt idx="1">
                  <c:v>-930.28540400000031</c:v>
                </c:pt>
                <c:pt idx="2">
                  <c:v>-630.96608900000024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8.0884498735381602E-2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0.33729784225136006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noFill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0.53777915935843135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4.4038499654827028E-2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15141.962000000001</c:v>
                </c:pt>
                <c:pt idx="1">
                  <c:v>14814.334000000001</c:v>
                </c:pt>
                <c:pt idx="2">
                  <c:v>17551.718000000001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69403.149000000005</c:v>
                </c:pt>
                <c:pt idx="1">
                  <c:v>52313.906000000003</c:v>
                </c:pt>
                <c:pt idx="2">
                  <c:v>76396.933000000005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94685.143999999971</c:v>
                </c:pt>
                <c:pt idx="1">
                  <c:v>96799.125999999975</c:v>
                </c:pt>
                <c:pt idx="2">
                  <c:v>124383.66800000001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8937.1730000000007</c:v>
                </c:pt>
                <c:pt idx="1">
                  <c:v>8144.1720000000005</c:v>
                </c:pt>
                <c:pt idx="2">
                  <c:v>8784.9420000000009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2.6960615699803247E-2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4.6834958312605854E-2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0.92620442598759078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5822.0379999999977</c:v>
                </c:pt>
                <c:pt idx="1">
                  <c:v>5200.9459999999981</c:v>
                </c:pt>
                <c:pt idx="2">
                  <c:v>6559.2559999999985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10609.718000000006</c:v>
                </c:pt>
                <c:pt idx="1">
                  <c:v>9120.5020000000004</c:v>
                </c:pt>
                <c:pt idx="2">
                  <c:v>10812.980000000003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209656.82699999996</c:v>
                </c:pt>
                <c:pt idx="1">
                  <c:v>187689.25899999996</c:v>
                </c:pt>
                <c:pt idx="2">
                  <c:v>206673.81800000023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4.1270039999999995</c:v>
                </c:pt>
                <c:pt idx="1">
                  <c:v>14.406377999999998</c:v>
                </c:pt>
                <c:pt idx="2">
                  <c:v>353.49244799999997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292.22957400000001</c:v>
                </c:pt>
                <c:pt idx="1">
                  <c:v>164.45683099999999</c:v>
                </c:pt>
                <c:pt idx="2">
                  <c:v>11.120215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8.3981E-2</c:v>
                </c:pt>
                <c:pt idx="1">
                  <c:v>11.700025</c:v>
                </c:pt>
                <c:pt idx="2">
                  <c:v>246.58987999999999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5.834676</c:v>
                </c:pt>
                <c:pt idx="1">
                  <c:v>9.9055259999999983</c:v>
                </c:pt>
                <c:pt idx="2">
                  <c:v>1360.2608049999999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</c:v>
                </c:pt>
                <c:pt idx="1">
                  <c:v>4.8360079999999996</c:v>
                </c:pt>
                <c:pt idx="2">
                  <c:v>4.2160000000000002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4.5739999999999998</c:v>
                </c:pt>
                <c:pt idx="2">
                  <c:v>2.098293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0.213588</c:v>
                </c:pt>
                <c:pt idx="1">
                  <c:v>3.3492679999999999</c:v>
                </c:pt>
                <c:pt idx="2">
                  <c:v>41.065201000000002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0.91716500000000001</c:v>
                </c:pt>
                <c:pt idx="1">
                  <c:v>17.273796000000001</c:v>
                </c:pt>
                <c:pt idx="2">
                  <c:v>60.464246000000003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1.2159629999999999</c:v>
                </c:pt>
                <c:pt idx="1">
                  <c:v>0.55230999999999997</c:v>
                </c:pt>
                <c:pt idx="2">
                  <c:v>0.64986199999999994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188.96343299999998</c:v>
                </c:pt>
                <c:pt idx="1">
                  <c:v>116.41552299999999</c:v>
                </c:pt>
                <c:pt idx="2">
                  <c:v>262.08528200000001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2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490.2180000000003</c:v>
                </c:pt>
                <c:pt idx="1">
                  <c:v>391.86899999999991</c:v>
                </c:pt>
                <c:pt idx="2">
                  <c:v>9020.010000000002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852.255</c:v>
                </c:pt>
                <c:pt idx="1">
                  <c:v>1155.1889999999994</c:v>
                </c:pt>
                <c:pt idx="2">
                  <c:v>17409.206999999991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9435.8970000000008</c:v>
                </c:pt>
                <c:pt idx="2">
                  <c:v>1363.5</c:v>
                </c:pt>
                <c:pt idx="3">
                  <c:v>1024.6500000000001</c:v>
                </c:pt>
                <c:pt idx="4">
                  <c:v>1107.72398</c:v>
                </c:pt>
                <c:pt idx="5">
                  <c:v>1171.5</c:v>
                </c:pt>
                <c:pt idx="6">
                  <c:v>339.03479999999996</c:v>
                </c:pt>
                <c:pt idx="7">
                  <c:v>2081.6628299999975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9415.8970000000008</c:v>
                </c:pt>
                <c:pt idx="1">
                  <c:v>9415.8970000000008</c:v>
                </c:pt>
                <c:pt idx="2">
                  <c:v>9435.8970000000008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1021.0060000000005</c:v>
                </c:pt>
                <c:pt idx="1">
                  <c:v>1021.9660000000003</c:v>
                </c:pt>
                <c:pt idx="2">
                  <c:v>1024.6500000000005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1110.5209799999971</c:v>
                </c:pt>
                <c:pt idx="1">
                  <c:v>1109.3274799999972</c:v>
                </c:pt>
                <c:pt idx="2">
                  <c:v>1107.7239799999975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339.19180000000006</c:v>
                </c:pt>
                <c:pt idx="1">
                  <c:v>339.18480000000005</c:v>
                </c:pt>
                <c:pt idx="2">
                  <c:v>339.03480000000008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2090.9908000000905</c:v>
                </c:pt>
                <c:pt idx="1">
                  <c:v>2090.1251300000886</c:v>
                </c:pt>
                <c:pt idx="2">
                  <c:v>2081.6628300000853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215.44500000000002</c:v>
                </c:pt>
                <c:pt idx="2">
                  <c:v>226.29999999999998</c:v>
                </c:pt>
                <c:pt idx="3">
                  <c:v>539.80600000000004</c:v>
                </c:pt>
                <c:pt idx="4">
                  <c:v>14.759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1260.1520000000003</c:v>
                </c:pt>
                <c:pt idx="8">
                  <c:v>100.43100000000001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1151.8600000000001</c:v>
                </c:pt>
                <c:pt idx="12">
                  <c:v>4034.8129999999996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31.115999999999982</c:v>
                </c:pt>
                <c:pt idx="1">
                  <c:v>53.084999999999994</c:v>
                </c:pt>
                <c:pt idx="2">
                  <c:v>82.307999999999964</c:v>
                </c:pt>
                <c:pt idx="3">
                  <c:v>22.75</c:v>
                </c:pt>
                <c:pt idx="4">
                  <c:v>87.925000000000011</c:v>
                </c:pt>
                <c:pt idx="5">
                  <c:v>59.543000000000021</c:v>
                </c:pt>
                <c:pt idx="6">
                  <c:v>41.739000000000019</c:v>
                </c:pt>
                <c:pt idx="7">
                  <c:v>93.838999999999984</c:v>
                </c:pt>
                <c:pt idx="8">
                  <c:v>122.77199999999991</c:v>
                </c:pt>
                <c:pt idx="9">
                  <c:v>67.580000000000027</c:v>
                </c:pt>
                <c:pt idx="10">
                  <c:v>71.066000000000003</c:v>
                </c:pt>
                <c:pt idx="11">
                  <c:v>210.99599999999998</c:v>
                </c:pt>
                <c:pt idx="12">
                  <c:v>45.637000000000029</c:v>
                </c:pt>
                <c:pt idx="13">
                  <c:v>34.294000000000004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174.77195000000009</c:v>
                </c:pt>
                <c:pt idx="2">
                  <c:v>35.033000000000001</c:v>
                </c:pt>
                <c:pt idx="3">
                  <c:v>6.9424999999999981</c:v>
                </c:pt>
                <c:pt idx="4">
                  <c:v>16.011599999999987</c:v>
                </c:pt>
                <c:pt idx="5">
                  <c:v>29.849899999999966</c:v>
                </c:pt>
                <c:pt idx="6">
                  <c:v>23.970149999999983</c:v>
                </c:pt>
                <c:pt idx="7">
                  <c:v>18.215399999999985</c:v>
                </c:pt>
                <c:pt idx="8">
                  <c:v>11.929539999999996</c:v>
                </c:pt>
                <c:pt idx="9">
                  <c:v>29.581300000000024</c:v>
                </c:pt>
                <c:pt idx="10">
                  <c:v>20.349799999999991</c:v>
                </c:pt>
                <c:pt idx="11">
                  <c:v>644.97370000000001</c:v>
                </c:pt>
                <c:pt idx="12">
                  <c:v>77.258639999999986</c:v>
                </c:pt>
                <c:pt idx="13">
                  <c:v>7.6304999999999996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8.2601999999999993</c:v>
                </c:pt>
                <c:pt idx="3">
                  <c:v>67.594999999999999</c:v>
                </c:pt>
                <c:pt idx="4">
                  <c:v>10.91</c:v>
                </c:pt>
                <c:pt idx="5">
                  <c:v>10.201000000000001</c:v>
                </c:pt>
                <c:pt idx="6">
                  <c:v>50.096199999999996</c:v>
                </c:pt>
                <c:pt idx="7">
                  <c:v>28.4</c:v>
                </c:pt>
                <c:pt idx="8">
                  <c:v>45.889999999999993</c:v>
                </c:pt>
                <c:pt idx="9">
                  <c:v>19.3004</c:v>
                </c:pt>
                <c:pt idx="10">
                  <c:v>5.3199999999999994</c:v>
                </c:pt>
                <c:pt idx="11">
                  <c:v>6.0369999999999999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21.05975000000003</c:v>
                </c:pt>
                <c:pt idx="1">
                  <c:v>239.92290000000028</c:v>
                </c:pt>
                <c:pt idx="2">
                  <c:v>447.778649999999</c:v>
                </c:pt>
                <c:pt idx="3">
                  <c:v>13.228149999999989</c:v>
                </c:pt>
                <c:pt idx="4">
                  <c:v>92.513109999999827</c:v>
                </c:pt>
                <c:pt idx="5">
                  <c:v>92.967559999999622</c:v>
                </c:pt>
                <c:pt idx="6">
                  <c:v>112.75900999999995</c:v>
                </c:pt>
                <c:pt idx="7">
                  <c:v>60.75478000000026</c:v>
                </c:pt>
                <c:pt idx="8">
                  <c:v>111.31792</c:v>
                </c:pt>
                <c:pt idx="9">
                  <c:v>95.987119999999763</c:v>
                </c:pt>
                <c:pt idx="10">
                  <c:v>211.67592999999869</c:v>
                </c:pt>
                <c:pt idx="11">
                  <c:v>248.09657999999914</c:v>
                </c:pt>
                <c:pt idx="12">
                  <c:v>172.42568</c:v>
                </c:pt>
                <c:pt idx="13">
                  <c:v>161.17569000000049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27429.148000000001</c:v>
                </c:pt>
                <c:pt idx="1">
                  <c:v>36037.646000000001</c:v>
                </c:pt>
                <c:pt idx="2">
                  <c:v>136627.85800000001</c:v>
                </c:pt>
                <c:pt idx="3">
                  <c:v>28814.406999999999</c:v>
                </c:pt>
                <c:pt idx="4">
                  <c:v>63644.41</c:v>
                </c:pt>
                <c:pt idx="5">
                  <c:v>126101.511</c:v>
                </c:pt>
                <c:pt idx="6">
                  <c:v>15323.687</c:v>
                </c:pt>
                <c:pt idx="7">
                  <c:v>348517.734</c:v>
                </c:pt>
                <c:pt idx="8">
                  <c:v>79411.543999999994</c:v>
                </c:pt>
                <c:pt idx="9">
                  <c:v>67323.701000000001</c:v>
                </c:pt>
                <c:pt idx="10">
                  <c:v>43452.117000000006</c:v>
                </c:pt>
                <c:pt idx="11">
                  <c:v>202247.99599999998</c:v>
                </c:pt>
                <c:pt idx="12">
                  <c:v>489841.24300000002</c:v>
                </c:pt>
                <c:pt idx="13">
                  <c:v>124291.212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749170.74900000007</c:v>
                </c:pt>
                <c:pt idx="1">
                  <c:v>285408.48700000014</c:v>
                </c:pt>
                <c:pt idx="2">
                  <c:v>621567.00800000003</c:v>
                </c:pt>
                <c:pt idx="3">
                  <c:v>125474.78199999999</c:v>
                </c:pt>
                <c:pt idx="4">
                  <c:v>310888.72700000001</c:v>
                </c:pt>
                <c:pt idx="5">
                  <c:v>343543.37400000001</c:v>
                </c:pt>
                <c:pt idx="6">
                  <c:v>337999.00099999999</c:v>
                </c:pt>
                <c:pt idx="7">
                  <c:v>620838.93400000001</c:v>
                </c:pt>
                <c:pt idx="8">
                  <c:v>388417.68900000001</c:v>
                </c:pt>
                <c:pt idx="9">
                  <c:v>249809.36100000003</c:v>
                </c:pt>
                <c:pt idx="10">
                  <c:v>369169.609</c:v>
                </c:pt>
                <c:pt idx="11">
                  <c:v>717437.52599999995</c:v>
                </c:pt>
                <c:pt idx="12">
                  <c:v>398700.56899999996</c:v>
                </c:pt>
                <c:pt idx="13">
                  <c:v>262650.989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335700</c:v>
                </c:pt>
                <c:pt idx="1">
                  <c:v>164618.60496976701</c:v>
                </c:pt>
                <c:pt idx="2">
                  <c:v>185733.82346052129</c:v>
                </c:pt>
                <c:pt idx="3">
                  <c:v>69126.955000000002</c:v>
                </c:pt>
                <c:pt idx="4">
                  <c:v>129509.9087671726</c:v>
                </c:pt>
                <c:pt idx="5">
                  <c:v>135836.815</c:v>
                </c:pt>
                <c:pt idx="6">
                  <c:v>96972.701000000001</c:v>
                </c:pt>
                <c:pt idx="7">
                  <c:v>184816.48300000001</c:v>
                </c:pt>
                <c:pt idx="8">
                  <c:v>111962.91757381578</c:v>
                </c:pt>
                <c:pt idx="9">
                  <c:v>107577.56200000001</c:v>
                </c:pt>
                <c:pt idx="10">
                  <c:v>133079.14799999999</c:v>
                </c:pt>
                <c:pt idx="11">
                  <c:v>286354.45299999998</c:v>
                </c:pt>
                <c:pt idx="12">
                  <c:v>151612.12699999998</c:v>
                </c:pt>
                <c:pt idx="13">
                  <c:v>101610.15573037195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442863.18499999994</c:v>
                </c:pt>
                <c:pt idx="1">
                  <c:v>327297.39063647698</c:v>
                </c:pt>
                <c:pt idx="2">
                  <c:v>448407.82965341001</c:v>
                </c:pt>
                <c:pt idx="3">
                  <c:v>117841.08899999999</c:v>
                </c:pt>
                <c:pt idx="4">
                  <c:v>213312.12655373928</c:v>
                </c:pt>
                <c:pt idx="5">
                  <c:v>292828.25199999998</c:v>
                </c:pt>
                <c:pt idx="6">
                  <c:v>227805.28700000001</c:v>
                </c:pt>
                <c:pt idx="7">
                  <c:v>420676.77500000002</c:v>
                </c:pt>
                <c:pt idx="8">
                  <c:v>245315.54325995536</c:v>
                </c:pt>
                <c:pt idx="9">
                  <c:v>222668.29300000001</c:v>
                </c:pt>
                <c:pt idx="10">
                  <c:v>277240.45400000003</c:v>
                </c:pt>
                <c:pt idx="11">
                  <c:v>883924.35700000008</c:v>
                </c:pt>
                <c:pt idx="12">
                  <c:v>327313.39199999999</c:v>
                </c:pt>
                <c:pt idx="13">
                  <c:v>220685.40539476971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ax val="2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0.11964496561971165"/>
                  <c:y val="0.1257419695577135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0.11075665921317053"/>
                  <c:y val="0.1582337510682409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9.2505599884414674E-2"/>
                  <c:y val="0.1763553046562433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9.298565970763022E-3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5334265.1407221034</c:v>
                </c:pt>
                <c:pt idx="1">
                  <c:v>917708.39920109848</c:v>
                </c:pt>
                <c:pt idx="2">
                  <c:v>186497.95918650224</c:v>
                </c:pt>
                <c:pt idx="3">
                  <c:v>127358.2575893942</c:v>
                </c:pt>
                <c:pt idx="4">
                  <c:v>255006.01680709078</c:v>
                </c:pt>
                <c:pt idx="5">
                  <c:v>4668233.2034983514</c:v>
                </c:pt>
                <c:pt idx="6">
                  <c:v>3400511.8991606529</c:v>
                </c:pt>
                <c:pt idx="7">
                  <c:v>510532.42983480566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88323.688794027999</c:v>
                </c:pt>
                <c:pt idx="1">
                  <c:v>250005.54356648968</c:v>
                </c:pt>
                <c:pt idx="2">
                  <c:v>467044.22725798999</c:v>
                </c:pt>
                <c:pt idx="3">
                  <c:v>118514.67599999999</c:v>
                </c:pt>
                <c:pt idx="4">
                  <c:v>279223.31885535992</c:v>
                </c:pt>
                <c:pt idx="5">
                  <c:v>322524.19</c:v>
                </c:pt>
                <c:pt idx="6">
                  <c:v>283800.17700000003</c:v>
                </c:pt>
                <c:pt idx="7">
                  <c:v>908780.11899999995</c:v>
                </c:pt>
                <c:pt idx="8">
                  <c:v>361471.31916427624</c:v>
                </c:pt>
                <c:pt idx="9">
                  <c:v>240346.266</c:v>
                </c:pt>
                <c:pt idx="10">
                  <c:v>297110.31299999997</c:v>
                </c:pt>
                <c:pt idx="11">
                  <c:v>722241.49899999995</c:v>
                </c:pt>
                <c:pt idx="12">
                  <c:v>697452.83299999998</c:v>
                </c:pt>
                <c:pt idx="13">
                  <c:v>297426.97008396027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61631.504905801194</c:v>
                </c:pt>
                <c:pt idx="1">
                  <c:v>25459.925279287112</c:v>
                </c:pt>
                <c:pt idx="2">
                  <c:v>36004.532970687702</c:v>
                </c:pt>
                <c:pt idx="3">
                  <c:v>65624.387999999992</c:v>
                </c:pt>
                <c:pt idx="4">
                  <c:v>13528.298150819061</c:v>
                </c:pt>
                <c:pt idx="5">
                  <c:v>70514.572</c:v>
                </c:pt>
                <c:pt idx="6">
                  <c:v>29958.624999999996</c:v>
                </c:pt>
                <c:pt idx="7">
                  <c:v>239905.8</c:v>
                </c:pt>
                <c:pt idx="8">
                  <c:v>7886.73452431239</c:v>
                </c:pt>
                <c:pt idx="9">
                  <c:v>30748.018</c:v>
                </c:pt>
                <c:pt idx="10">
                  <c:v>14889.637000000001</c:v>
                </c:pt>
                <c:pt idx="11">
                  <c:v>109727.16099999999</c:v>
                </c:pt>
                <c:pt idx="12">
                  <c:v>78622.173999999999</c:v>
                </c:pt>
                <c:pt idx="13">
                  <c:v>133207.02837019102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97077.294103239808</c:v>
                </c:pt>
                <c:pt idx="1">
                  <c:v>4163.0984534399395</c:v>
                </c:pt>
                <c:pt idx="2">
                  <c:v>9504.8702252977218</c:v>
                </c:pt>
                <c:pt idx="3">
                  <c:v>3513.24</c:v>
                </c:pt>
                <c:pt idx="4">
                  <c:v>1452.583992900855</c:v>
                </c:pt>
                <c:pt idx="5">
                  <c:v>8788.5290000000005</c:v>
                </c:pt>
                <c:pt idx="6">
                  <c:v>5432.5950000000003</c:v>
                </c:pt>
                <c:pt idx="7">
                  <c:v>15731.851999999999</c:v>
                </c:pt>
                <c:pt idx="8">
                  <c:v>4577.8901717648841</c:v>
                </c:pt>
                <c:pt idx="9">
                  <c:v>5015.1900000000005</c:v>
                </c:pt>
                <c:pt idx="10">
                  <c:v>8647.2829999999994</c:v>
                </c:pt>
                <c:pt idx="11">
                  <c:v>9207.2489999999998</c:v>
                </c:pt>
                <c:pt idx="12">
                  <c:v>9153.74</c:v>
                </c:pt>
                <c:pt idx="13">
                  <c:v>4232.5442398590103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22327.50485339381</c:v>
                </c:pt>
                <c:pt idx="1">
                  <c:v>4243.0699290217199</c:v>
                </c:pt>
                <c:pt idx="2">
                  <c:v>14429.962953014568</c:v>
                </c:pt>
                <c:pt idx="3">
                  <c:v>6141.1180000000004</c:v>
                </c:pt>
                <c:pt idx="4">
                  <c:v>3867.2570099930763</c:v>
                </c:pt>
                <c:pt idx="5">
                  <c:v>6284.335</c:v>
                </c:pt>
                <c:pt idx="6">
                  <c:v>6103.3310000000001</c:v>
                </c:pt>
                <c:pt idx="7">
                  <c:v>11200.687000000002</c:v>
                </c:pt>
                <c:pt idx="8">
                  <c:v>9776.2143170412692</c:v>
                </c:pt>
                <c:pt idx="9">
                  <c:v>5389.6769999999997</c:v>
                </c:pt>
                <c:pt idx="10">
                  <c:v>5085.0779999999995</c:v>
                </c:pt>
                <c:pt idx="11">
                  <c:v>19407.667000000001</c:v>
                </c:pt>
                <c:pt idx="12">
                  <c:v>9510.0759999999991</c:v>
                </c:pt>
                <c:pt idx="13">
                  <c:v>3592.2795269297467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2215.0028498414099</c:v>
                </c:pt>
                <c:pt idx="1">
                  <c:v>29208.395189730887</c:v>
                </c:pt>
                <c:pt idx="2">
                  <c:v>32935.307562802001</c:v>
                </c:pt>
                <c:pt idx="3">
                  <c:v>3693.2559999999999</c:v>
                </c:pt>
                <c:pt idx="4">
                  <c:v>28998.164202538566</c:v>
                </c:pt>
                <c:pt idx="5">
                  <c:v>18469.79</c:v>
                </c:pt>
                <c:pt idx="6">
                  <c:v>5755.3610000000008</c:v>
                </c:pt>
                <c:pt idx="7">
                  <c:v>11763.156999999999</c:v>
                </c:pt>
                <c:pt idx="8">
                  <c:v>19941.629843520554</c:v>
                </c:pt>
                <c:pt idx="9">
                  <c:v>19778.751999999997</c:v>
                </c:pt>
                <c:pt idx="10">
                  <c:v>20003.190000000002</c:v>
                </c:pt>
                <c:pt idx="11">
                  <c:v>35949.970999999998</c:v>
                </c:pt>
                <c:pt idx="12">
                  <c:v>9056.7290000000012</c:v>
                </c:pt>
                <c:pt idx="13">
                  <c:v>17237.31115865735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442863.18499999994</c:v>
                </c:pt>
                <c:pt idx="1">
                  <c:v>327297.39063647698</c:v>
                </c:pt>
                <c:pt idx="2">
                  <c:v>448409.12465340999</c:v>
                </c:pt>
                <c:pt idx="3">
                  <c:v>117842.549</c:v>
                </c:pt>
                <c:pt idx="4">
                  <c:v>213318.04055373927</c:v>
                </c:pt>
                <c:pt idx="5">
                  <c:v>292835.36199999996</c:v>
                </c:pt>
                <c:pt idx="6">
                  <c:v>227805.28700000001</c:v>
                </c:pt>
                <c:pt idx="7">
                  <c:v>420693.39400000003</c:v>
                </c:pt>
                <c:pt idx="8">
                  <c:v>245315.54325995536</c:v>
                </c:pt>
                <c:pt idx="9">
                  <c:v>222672.111</c:v>
                </c:pt>
                <c:pt idx="10">
                  <c:v>277240.45400000003</c:v>
                </c:pt>
                <c:pt idx="11">
                  <c:v>883941.96500000008</c:v>
                </c:pt>
                <c:pt idx="12">
                  <c:v>327313.39199999999</c:v>
                </c:pt>
                <c:pt idx="13">
                  <c:v>220685.40539476971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744372.76353718201</c:v>
                </c:pt>
                <c:pt idx="1">
                  <c:v>118554.7779943474</c:v>
                </c:pt>
                <c:pt idx="2">
                  <c:v>291900.63631828449</c:v>
                </c:pt>
                <c:pt idx="3">
                  <c:v>99688.957999999999</c:v>
                </c:pt>
                <c:pt idx="4">
                  <c:v>95240.159601285006</c:v>
                </c:pt>
                <c:pt idx="5">
                  <c:v>225215.603</c:v>
                </c:pt>
                <c:pt idx="6">
                  <c:v>124984.435</c:v>
                </c:pt>
                <c:pt idx="7">
                  <c:v>330153.00599999999</c:v>
                </c:pt>
                <c:pt idx="8">
                  <c:v>162858.52337453392</c:v>
                </c:pt>
                <c:pt idx="9">
                  <c:v>128882.932</c:v>
                </c:pt>
                <c:pt idx="10">
                  <c:v>201428.13700000002</c:v>
                </c:pt>
                <c:pt idx="11">
                  <c:v>473157.61500000005</c:v>
                </c:pt>
                <c:pt idx="12">
                  <c:v>305690.90000000002</c:v>
                </c:pt>
                <c:pt idx="13">
                  <c:v>98383.4523350198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97555.865956514404</c:v>
                </c:pt>
                <c:pt idx="1">
                  <c:v>56573.6935574503</c:v>
                </c:pt>
                <c:pt idx="2">
                  <c:v>97924.05617244351</c:v>
                </c:pt>
                <c:pt idx="3">
                  <c:v>607.28700000000003</c:v>
                </c:pt>
                <c:pt idx="4">
                  <c:v>84319.085954276103</c:v>
                </c:pt>
                <c:pt idx="5">
                  <c:v>587.15800000000013</c:v>
                </c:pt>
                <c:pt idx="6">
                  <c:v>0</c:v>
                </c:pt>
                <c:pt idx="7">
                  <c:v>617.9</c:v>
                </c:pt>
                <c:pt idx="8">
                  <c:v>14270.731178366517</c:v>
                </c:pt>
                <c:pt idx="9">
                  <c:v>1497.684</c:v>
                </c:pt>
                <c:pt idx="10">
                  <c:v>51.265999999999998</c:v>
                </c:pt>
                <c:pt idx="11">
                  <c:v>660.279</c:v>
                </c:pt>
                <c:pt idx="12">
                  <c:v>110599.607</c:v>
                </c:pt>
                <c:pt idx="13">
                  <c:v>45267.816015754797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3244661.0389999999</c:v>
                </c:pt>
                <c:pt idx="1">
                  <c:v>3029230.1689999998</c:v>
                </c:pt>
                <c:pt idx="2">
                  <c:v>3130355.0639999998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1200531.821</c:v>
                </c:pt>
                <c:pt idx="1">
                  <c:v>1113381.584</c:v>
                </c:pt>
                <c:pt idx="2">
                  <c:v>1144523.0109999999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540670.853</c:v>
                </c:pt>
                <c:pt idx="1">
                  <c:v>496602.81199999998</c:v>
                </c:pt>
                <c:pt idx="2">
                  <c:v>517889.41700000002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4971.0450000000001</c:v>
                </c:pt>
                <c:pt idx="1">
                  <c:v>4830.1629999999996</c:v>
                </c:pt>
                <c:pt idx="2">
                  <c:v>5185.0749999999998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  <c:max val="5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1448203.6329999999</c:v>
                </c:pt>
                <c:pt idx="1">
                  <c:v>3579579.557</c:v>
                </c:pt>
                <c:pt idx="2">
                  <c:v>1301781.6199999999</c:v>
                </c:pt>
                <c:pt idx="3">
                  <c:v>3074681.4619999998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27429.148000000001</c:v>
                </c:pt>
                <c:pt idx="1">
                  <c:v>749170.74900000007</c:v>
                </c:pt>
                <c:pt idx="2">
                  <c:v>335700</c:v>
                </c:pt>
                <c:pt idx="3">
                  <c:v>442863.18499999994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188.09571700000006</c:v>
                </c:pt>
                <c:pt idx="1">
                  <c:v>172.010458</c:v>
                </c:pt>
                <c:pt idx="2">
                  <c:v>227.03218100000004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0.94264499999999996</c:v>
                </c:pt>
                <c:pt idx="1">
                  <c:v>0.90369900000000003</c:v>
                </c:pt>
                <c:pt idx="2">
                  <c:v>1.0083039999999999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204.65878399999997</c:v>
                </c:pt>
                <c:pt idx="1">
                  <c:v>202.93576899999996</c:v>
                </c:pt>
                <c:pt idx="2">
                  <c:v>182.18271799999999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3093.4638470000004</c:v>
                </c:pt>
                <c:pt idx="1">
                  <c:v>2791.0588310000007</c:v>
                </c:pt>
                <c:pt idx="2">
                  <c:v>2327.6928619999999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5.192958</c:v>
                </c:pt>
                <c:pt idx="1">
                  <c:v>5.2766260000000003</c:v>
                </c:pt>
                <c:pt idx="2">
                  <c:v>6.2522140000000004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2.5808850000000003</c:v>
                </c:pt>
                <c:pt idx="1">
                  <c:v>2.2961859999999996</c:v>
                </c:pt>
                <c:pt idx="2">
                  <c:v>2.0274619999999999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22.607388999999994</c:v>
                </c:pt>
                <c:pt idx="1">
                  <c:v>19.873998000000004</c:v>
                </c:pt>
                <c:pt idx="2">
                  <c:v>20.488077000000001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53.851045999999997</c:v>
                </c:pt>
                <c:pt idx="1">
                  <c:v>51.069942999999988</c:v>
                </c:pt>
                <c:pt idx="2">
                  <c:v>54.466024000000004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1.425114</c:v>
                </c:pt>
                <c:pt idx="1">
                  <c:v>0.642706</c:v>
                </c:pt>
                <c:pt idx="2">
                  <c:v>0.73176500000000011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52.044924000000009</c:v>
                </c:pt>
                <c:pt idx="1">
                  <c:v>62.660871999999998</c:v>
                </c:pt>
                <c:pt idx="2">
                  <c:v>59.398298000000004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10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a.s.</a:t>
            </a: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313431.43300000002</c:v>
                </c:pt>
                <c:pt idx="1">
                  <c:v>1437629.496</c:v>
                </c:pt>
                <c:pt idx="2">
                  <c:v>556740.75450164895</c:v>
                </c:pt>
                <c:pt idx="3">
                  <c:v>1150634.732498351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9030986976"/>
          <c:y val="0.23562312312312311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1-4550-B953-8CF6B4D03A50}"/>
                </c:ext>
              </c:extLst>
            </c:dLbl>
            <c:dLbl>
              <c:idx val="2"/>
              <c:layout>
                <c:manualLayout>
                  <c:x val="-5.3475913311754886E-3"/>
                  <c:y val="-4.7555278524074676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864-A31C-CD29F2EB5A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864-A31C-CD29F2EB5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14697.003000000001</c:v>
                </c:pt>
                <c:pt idx="2">
                  <c:v>289.27999999999997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25390.904999999999</c:v>
                </c:pt>
                <c:pt idx="2">
                  <c:v>0</c:v>
                </c:pt>
                <c:pt idx="3">
                  <c:v>26384.243999999999</c:v>
                </c:pt>
                <c:pt idx="4">
                  <c:v>16248.855</c:v>
                </c:pt>
                <c:pt idx="5">
                  <c:v>0</c:v>
                </c:pt>
                <c:pt idx="6">
                  <c:v>0</c:v>
                </c:pt>
                <c:pt idx="7">
                  <c:v>2699.7539999999999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1.5331561486367084E-2</c:v>
                </c:pt>
                <c:pt idx="1">
                  <c:v>0.12959017398835615</c:v>
                </c:pt>
                <c:pt idx="2">
                  <c:v>0.15297253004392636</c:v>
                </c:pt>
                <c:pt idx="3">
                  <c:v>9.4868502042779398E-2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1.8482609549468375E-3</c:v>
                </c:pt>
                <c:pt idx="2">
                  <c:v>0</c:v>
                </c:pt>
                <c:pt idx="3">
                  <c:v>3.0367442541355552E-2</c:v>
                </c:pt>
                <c:pt idx="4">
                  <c:v>1.0116238523607652E-2</c:v>
                </c:pt>
                <c:pt idx="5">
                  <c:v>0</c:v>
                </c:pt>
                <c:pt idx="6">
                  <c:v>0</c:v>
                </c:pt>
                <c:pt idx="7">
                  <c:v>1.011679206473607E-2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3119.8231100000003</c:v>
                </c:pt>
                <c:pt idx="1">
                  <c:v>2602.5479500000001</c:v>
                </c:pt>
                <c:pt idx="2">
                  <c:v>2746.18723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9071.5869999999995</c:v>
                </c:pt>
                <c:pt idx="1">
                  <c:v>7119.99</c:v>
                </c:pt>
                <c:pt idx="2">
                  <c:v>9199.3279999999995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8326.8939999999984</c:v>
                </c:pt>
                <c:pt idx="1">
                  <c:v>8865.9250000000011</c:v>
                </c:pt>
                <c:pt idx="2">
                  <c:v>9191.4249999999975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5693.64</c:v>
                </c:pt>
                <c:pt idx="1">
                  <c:v>5106.7730000000001</c:v>
                </c:pt>
                <c:pt idx="2">
                  <c:v>5448.442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372.82000000000039</c:v>
                </c:pt>
                <c:pt idx="1">
                  <c:v>819.53700000000026</c:v>
                </c:pt>
                <c:pt idx="2">
                  <c:v>1507.396999999999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26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2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2.5869827154884157E-3</c:v>
                </c:pt>
                <c:pt idx="2">
                  <c:v>0</c:v>
                </c:pt>
                <c:pt idx="3">
                  <c:v>2.6005406239769602E-2</c:v>
                </c:pt>
                <c:pt idx="4">
                  <c:v>2.1569600503075166E-2</c:v>
                </c:pt>
                <c:pt idx="5">
                  <c:v>0</c:v>
                </c:pt>
                <c:pt idx="6">
                  <c:v>0</c:v>
                </c:pt>
                <c:pt idx="7">
                  <c:v>8.4267795919734743E-3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4756076.63</c:v>
                </c:pt>
                <c:pt idx="1">
                  <c:v>144184.21799999999</c:v>
                </c:pt>
                <c:pt idx="2">
                  <c:v>0</c:v>
                </c:pt>
                <c:pt idx="3">
                  <c:v>79469.135999999984</c:v>
                </c:pt>
                <c:pt idx="4">
                  <c:v>93053.804999999993</c:v>
                </c:pt>
                <c:pt idx="5">
                  <c:v>0</c:v>
                </c:pt>
                <c:pt idx="6">
                  <c:v>0</c:v>
                </c:pt>
                <c:pt idx="7">
                  <c:v>39197.688999999926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2.0143293749879901E-2</c:v>
                </c:pt>
                <c:pt idx="1">
                  <c:v>4.9369433520266154E-2</c:v>
                </c:pt>
                <c:pt idx="2">
                  <c:v>7.5013775676279204E-2</c:v>
                </c:pt>
                <c:pt idx="3">
                  <c:v>7.0112428000067312E-2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2.2832487467805127E-2</c:v>
                </c:pt>
                <c:pt idx="2">
                  <c:v>0</c:v>
                </c:pt>
                <c:pt idx="3">
                  <c:v>5.1807934416630036E-2</c:v>
                </c:pt>
                <c:pt idx="4">
                  <c:v>0.15777572134892304</c:v>
                </c:pt>
                <c:pt idx="5">
                  <c:v>0</c:v>
                </c:pt>
                <c:pt idx="6">
                  <c:v>0</c:v>
                </c:pt>
                <c:pt idx="7">
                  <c:v>0.11525540858122559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1639095.78</c:v>
                </c:pt>
                <c:pt idx="1">
                  <c:v>1481533.18</c:v>
                </c:pt>
                <c:pt idx="2">
                  <c:v>1635447.67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48398.361000000012</c:v>
                </c:pt>
                <c:pt idx="1">
                  <c:v>46304.502</c:v>
                </c:pt>
                <c:pt idx="2">
                  <c:v>49481.354999999996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27726.030000000002</c:v>
                </c:pt>
                <c:pt idx="1">
                  <c:v>24726.563999999998</c:v>
                </c:pt>
                <c:pt idx="2">
                  <c:v>27016.54199999999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26183.681000000004</c:v>
                </c:pt>
                <c:pt idx="1">
                  <c:v>27803.913999999982</c:v>
                </c:pt>
                <c:pt idx="2">
                  <c:v>39066.21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5231.5389999999916</c:v>
                </c:pt>
                <c:pt idx="1">
                  <c:v>12145.143999999955</c:v>
                </c:pt>
                <c:pt idx="2">
                  <c:v>21821.005999999979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0.56161585799275404</c:v>
                </c:pt>
                <c:pt idx="1">
                  <c:v>1.4690381450059133E-2</c:v>
                </c:pt>
                <c:pt idx="2">
                  <c:v>0</c:v>
                </c:pt>
                <c:pt idx="3">
                  <c:v>7.8328079637358522E-2</c:v>
                </c:pt>
                <c:pt idx="4">
                  <c:v>0.12352460521932519</c:v>
                </c:pt>
                <c:pt idx="5">
                  <c:v>0</c:v>
                </c:pt>
                <c:pt idx="6">
                  <c:v>0</c:v>
                </c:pt>
                <c:pt idx="7">
                  <c:v>0.1223482901470736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107373.72</c:v>
                </c:pt>
                <c:pt idx="2">
                  <c:v>121535.103</c:v>
                </c:pt>
                <c:pt idx="3">
                  <c:v>93829.611999999994</c:v>
                </c:pt>
                <c:pt idx="4">
                  <c:v>24038.394</c:v>
                </c:pt>
                <c:pt idx="5">
                  <c:v>0</c:v>
                </c:pt>
                <c:pt idx="6">
                  <c:v>4555.9500000000007</c:v>
                </c:pt>
                <c:pt idx="7">
                  <c:v>79203.01999999999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7.1710999999999997E-2</c:v>
                </c:pt>
                <c:pt idx="1">
                  <c:v>6.1079999999999995E-2</c:v>
                </c:pt>
                <c:pt idx="2">
                  <c:v>8.5080000000000003E-2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225.14593800000006</c:v>
                </c:pt>
                <c:pt idx="1">
                  <c:v>201.10700799999998</c:v>
                </c:pt>
                <c:pt idx="2">
                  <c:v>223.03775000000016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2.1750000000000003E-3</c:v>
                </c:pt>
                <c:pt idx="1">
                  <c:v>2.977E-3</c:v>
                </c:pt>
                <c:pt idx="2">
                  <c:v>8.2249999999999997E-3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21.761351999999995</c:v>
                </c:pt>
                <c:pt idx="1">
                  <c:v>18.066663000000002</c:v>
                </c:pt>
                <c:pt idx="2">
                  <c:v>21.72833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2.5000000000000001E-3</c:v>
                </c:pt>
                <c:pt idx="1">
                  <c:v>4.3E-3</c:v>
                </c:pt>
                <c:pt idx="2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0.738672</c:v>
                </c:pt>
                <c:pt idx="1">
                  <c:v>0.68914000000000009</c:v>
                </c:pt>
                <c:pt idx="2">
                  <c:v>0.75662099999999999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102.36872100000001</c:v>
                </c:pt>
                <c:pt idx="1">
                  <c:v>102.92455999999997</c:v>
                </c:pt>
                <c:pt idx="2">
                  <c:v>95.959850999999873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7.6368336547589122E-2</c:v>
                </c:pt>
                <c:pt idx="1">
                  <c:v>0.10751751429118057</c:v>
                </c:pt>
                <c:pt idx="2">
                  <c:v>8.4635605866809377E-2</c:v>
                </c:pt>
                <c:pt idx="3">
                  <c:v>9.6056255169353968E-2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2.3982881542687459E-2</c:v>
                </c:pt>
                <c:pt idx="2">
                  <c:v>8.690869086908691E-2</c:v>
                </c:pt>
                <c:pt idx="3">
                  <c:v>8.03279168496559E-2</c:v>
                </c:pt>
                <c:pt idx="4">
                  <c:v>3.1626109601780021E-2</c:v>
                </c:pt>
                <c:pt idx="5">
                  <c:v>0</c:v>
                </c:pt>
                <c:pt idx="6">
                  <c:v>2.4363870611512434E-2</c:v>
                </c:pt>
                <c:pt idx="7">
                  <c:v>0.21510623312613938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36732.527000000002</c:v>
                </c:pt>
                <c:pt idx="1">
                  <c:v>43244.376000000004</c:v>
                </c:pt>
                <c:pt idx="2">
                  <c:v>27396.816999999999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43270.603000000003</c:v>
                </c:pt>
                <c:pt idx="1">
                  <c:v>38428.300000000003</c:v>
                </c:pt>
                <c:pt idx="2">
                  <c:v>39836.199999999997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32526.325999999997</c:v>
                </c:pt>
                <c:pt idx="1">
                  <c:v>30252.470999999994</c:v>
                </c:pt>
                <c:pt idx="2">
                  <c:v>31050.814999999999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8078.4000000000033</c:v>
                </c:pt>
                <c:pt idx="1">
                  <c:v>8537.7989999999991</c:v>
                </c:pt>
                <c:pt idx="2">
                  <c:v>7422.1949999999997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1264.8140000000001</c:v>
                </c:pt>
                <c:pt idx="1">
                  <c:v>1687.0540000000001</c:v>
                </c:pt>
                <c:pt idx="2">
                  <c:v>1604.0819999999999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10732.439000000004</c:v>
                </c:pt>
                <c:pt idx="1">
                  <c:v>24193.341999999957</c:v>
                </c:pt>
                <c:pt idx="2">
                  <c:v>44277.239000000038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1.0939899847512044E-2</c:v>
                </c:pt>
                <c:pt idx="2">
                  <c:v>0.19206464559098038</c:v>
                </c:pt>
                <c:pt idx="3">
                  <c:v>9.2482360964368002E-2</c:v>
                </c:pt>
                <c:pt idx="4">
                  <c:v>3.190985182128335E-2</c:v>
                </c:pt>
                <c:pt idx="5">
                  <c:v>0</c:v>
                </c:pt>
                <c:pt idx="6">
                  <c:v>2.0716269985378004E-2</c:v>
                </c:pt>
                <c:pt idx="7">
                  <c:v>0.24721748446660952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513346.97100000002</c:v>
                </c:pt>
                <c:pt idx="2">
                  <c:v>52117.630000000005</c:v>
                </c:pt>
                <c:pt idx="3">
                  <c:v>21034.157999999996</c:v>
                </c:pt>
                <c:pt idx="4">
                  <c:v>8003.8459999999995</c:v>
                </c:pt>
                <c:pt idx="5">
                  <c:v>0</c:v>
                </c:pt>
                <c:pt idx="6">
                  <c:v>46789.54</c:v>
                </c:pt>
                <c:pt idx="7">
                  <c:v>1629.184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1.610585398473573E-2</c:v>
                </c:pt>
                <c:pt idx="1">
                  <c:v>2.1704396297153157E-2</c:v>
                </c:pt>
                <c:pt idx="2">
                  <c:v>3.1499926126251555E-2</c:v>
                </c:pt>
                <c:pt idx="3">
                  <c:v>2.524347918538284E-2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5.7207703729703706E-2</c:v>
                </c:pt>
                <c:pt idx="2">
                  <c:v>0.29336266960029334</c:v>
                </c:pt>
                <c:pt idx="3">
                  <c:v>2.2202703362123641E-2</c:v>
                </c:pt>
                <c:pt idx="4">
                  <c:v>6.2673555193776646E-3</c:v>
                </c:pt>
                <c:pt idx="5">
                  <c:v>0</c:v>
                </c:pt>
                <c:pt idx="6">
                  <c:v>0.19937481344098001</c:v>
                </c:pt>
                <c:pt idx="7">
                  <c:v>6.3546073885558064E-3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169728.94499999998</c:v>
                </c:pt>
                <c:pt idx="1">
                  <c:v>168500.00900000002</c:v>
                </c:pt>
                <c:pt idx="2">
                  <c:v>175118.01700000002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17927.22</c:v>
                </c:pt>
                <c:pt idx="1">
                  <c:v>16157.4</c:v>
                </c:pt>
                <c:pt idx="2">
                  <c:v>18033.009999999998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7446.9639999999999</c:v>
                </c:pt>
                <c:pt idx="1">
                  <c:v>6604.9079999999985</c:v>
                </c:pt>
                <c:pt idx="2">
                  <c:v>6982.2859999999982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2769.82</c:v>
                </c:pt>
                <c:pt idx="1">
                  <c:v>2268.6200000000003</c:v>
                </c:pt>
                <c:pt idx="2">
                  <c:v>2965.4059999999995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15750.179</c:v>
                </c:pt>
                <c:pt idx="1">
                  <c:v>13977.344999999998</c:v>
                </c:pt>
                <c:pt idx="2">
                  <c:v>17062.016000000003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187.90700000000007</c:v>
                </c:pt>
                <c:pt idx="1">
                  <c:v>550.79999999999984</c:v>
                </c:pt>
                <c:pt idx="2">
                  <c:v>890.47700000000009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5.2302969942399968E-2</c:v>
                </c:pt>
                <c:pt idx="2">
                  <c:v>8.2362658095512103E-2</c:v>
                </c:pt>
                <c:pt idx="3">
                  <c:v>2.0732139367021455E-2</c:v>
                </c:pt>
                <c:pt idx="4">
                  <c:v>1.0624733909443844E-2</c:v>
                </c:pt>
                <c:pt idx="5">
                  <c:v>0</c:v>
                </c:pt>
                <c:pt idx="6">
                  <c:v>0.21275579036899953</c:v>
                </c:pt>
                <c:pt idx="7">
                  <c:v>5.0851946076456277E-3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17.927220000000002</c:v>
                </c:pt>
                <c:pt idx="1">
                  <c:v>16.157399999999999</c:v>
                </c:pt>
                <c:pt idx="2">
                  <c:v>18.033009999999997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164.99748300000002</c:v>
                </c:pt>
                <c:pt idx="1">
                  <c:v>221.60441999999998</c:v>
                </c:pt>
                <c:pt idx="2">
                  <c:v>194.06273999999999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3712481.66</c:v>
                </c:pt>
                <c:pt idx="1">
                  <c:v>21450.546999999999</c:v>
                </c:pt>
                <c:pt idx="2">
                  <c:v>0</c:v>
                </c:pt>
                <c:pt idx="3">
                  <c:v>128649.243</c:v>
                </c:pt>
                <c:pt idx="4">
                  <c:v>20105.429000000004</c:v>
                </c:pt>
                <c:pt idx="5">
                  <c:v>91584.920000000013</c:v>
                </c:pt>
                <c:pt idx="6">
                  <c:v>7645.777</c:v>
                </c:pt>
                <c:pt idx="7">
                  <c:v>14745.19900000001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3.5574133953360711E-2</c:v>
                </c:pt>
                <c:pt idx="1">
                  <c:v>5.3776958426000367E-2</c:v>
                </c:pt>
                <c:pt idx="2">
                  <c:v>5.9015366130093755E-2</c:v>
                </c:pt>
                <c:pt idx="3">
                  <c:v>4.5694929267405766E-2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1.5641332244300673E-3</c:v>
                </c:pt>
                <c:pt idx="2">
                  <c:v>0</c:v>
                </c:pt>
                <c:pt idx="3">
                  <c:v>8.5809788708339399E-2</c:v>
                </c:pt>
                <c:pt idx="4">
                  <c:v>1.445450336824881E-2</c:v>
                </c:pt>
                <c:pt idx="5">
                  <c:v>0.40546308151941957</c:v>
                </c:pt>
                <c:pt idx="6">
                  <c:v>3.2179587464177706E-2</c:v>
                </c:pt>
                <c:pt idx="7">
                  <c:v>4.4441928186804314E-2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1480727.33</c:v>
                </c:pt>
                <c:pt idx="1">
                  <c:v>1121014.77</c:v>
                </c:pt>
                <c:pt idx="2">
                  <c:v>1110739.56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7737.3069999999998</c:v>
                </c:pt>
                <c:pt idx="1">
                  <c:v>6891.8919999999998</c:v>
                </c:pt>
                <c:pt idx="2">
                  <c:v>6821.348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44452.165999999997</c:v>
                </c:pt>
                <c:pt idx="1">
                  <c:v>40636.44</c:v>
                </c:pt>
                <c:pt idx="2">
                  <c:v>43560.637000000002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5697.0789999999997</c:v>
                </c:pt>
                <c:pt idx="1">
                  <c:v>5190.4620000000014</c:v>
                </c:pt>
                <c:pt idx="2">
                  <c:v>9217.8880000000026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37880.800000000003</c:v>
                </c:pt>
                <c:pt idx="1">
                  <c:v>27683.93</c:v>
                </c:pt>
                <c:pt idx="2">
                  <c:v>26020.19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2357.451</c:v>
                </c:pt>
                <c:pt idx="1">
                  <c:v>2598.4059999999999</c:v>
                </c:pt>
                <c:pt idx="2">
                  <c:v>2689.9199999999996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1958.020000000002</c:v>
                </c:pt>
                <c:pt idx="1">
                  <c:v>4521.5819999999912</c:v>
                </c:pt>
                <c:pt idx="2">
                  <c:v>8265.5970000000161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1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0.43838414200724601</c:v>
                </c:pt>
                <c:pt idx="1">
                  <c:v>2.1855146292253814E-3</c:v>
                </c:pt>
                <c:pt idx="2">
                  <c:v>0</c:v>
                </c:pt>
                <c:pt idx="3">
                  <c:v>0.12680203483009919</c:v>
                </c:pt>
                <c:pt idx="4">
                  <c:v>2.6689023409522832E-2</c:v>
                </c:pt>
                <c:pt idx="5">
                  <c:v>0.3898250818831312</c:v>
                </c:pt>
                <c:pt idx="6">
                  <c:v>3.4765961123364712E-2</c:v>
                </c:pt>
                <c:pt idx="7">
                  <c:v>4.6024394079159724E-2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100859.318</c:v>
                </c:pt>
                <c:pt idx="2">
                  <c:v>0</c:v>
                </c:pt>
                <c:pt idx="3">
                  <c:v>91187.693999999989</c:v>
                </c:pt>
                <c:pt idx="4">
                  <c:v>37789.384000000005</c:v>
                </c:pt>
                <c:pt idx="5">
                  <c:v>0</c:v>
                </c:pt>
                <c:pt idx="6">
                  <c:v>6331.75</c:v>
                </c:pt>
                <c:pt idx="7">
                  <c:v>12984.316999999992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7.0484619843835292E-2</c:v>
                </c:pt>
                <c:pt idx="1">
                  <c:v>5.9425499018257728E-2</c:v>
                </c:pt>
                <c:pt idx="2">
                  <c:v>6.1898424973663296E-2</c:v>
                </c:pt>
                <c:pt idx="3">
                  <c:v>6.2728577501978453E-2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1.9351525350478075E-2</c:v>
                </c:pt>
                <c:pt idx="2">
                  <c:v>0</c:v>
                </c:pt>
                <c:pt idx="3">
                  <c:v>5.8110574342458386E-2</c:v>
                </c:pt>
                <c:pt idx="4">
                  <c:v>2.6947055890222716E-2</c:v>
                </c:pt>
                <c:pt idx="5">
                  <c:v>0</c:v>
                </c:pt>
                <c:pt idx="6">
                  <c:v>3.0088356711464419E-2</c:v>
                </c:pt>
                <c:pt idx="7">
                  <c:v>4.4660239237686555E-2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33591.816999999995</c:v>
                </c:pt>
                <c:pt idx="1">
                  <c:v>34386.100999999995</c:v>
                </c:pt>
                <c:pt idx="2">
                  <c:v>32881.4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29901.761000000002</c:v>
                </c:pt>
                <c:pt idx="1">
                  <c:v>30012.95</c:v>
                </c:pt>
                <c:pt idx="2">
                  <c:v>31272.982999999989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12385.465000000002</c:v>
                </c:pt>
                <c:pt idx="1">
                  <c:v>10114.216999999999</c:v>
                </c:pt>
                <c:pt idx="2">
                  <c:v>15289.702000000005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2143.5610000000001</c:v>
                </c:pt>
                <c:pt idx="1">
                  <c:v>2021.0540000000001</c:v>
                </c:pt>
                <c:pt idx="2">
                  <c:v>2167.1349999999998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2092.9669999999987</c:v>
                </c:pt>
                <c:pt idx="1">
                  <c:v>3795.4019999999982</c:v>
                </c:pt>
                <c:pt idx="2">
                  <c:v>7095.947999999994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1.0276172210559239E-2</c:v>
                </c:pt>
                <c:pt idx="2">
                  <c:v>0</c:v>
                </c:pt>
                <c:pt idx="3">
                  <c:v>8.9878376903192711E-2</c:v>
                </c:pt>
                <c:pt idx="4">
                  <c:v>5.0163652524273294E-2</c:v>
                </c:pt>
                <c:pt idx="5">
                  <c:v>0</c:v>
                </c:pt>
                <c:pt idx="6">
                  <c:v>2.8790974984342927E-2</c:v>
                </c:pt>
                <c:pt idx="7">
                  <c:v>4.0528128678136668E-2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6600.7560000000003</c:v>
                </c:pt>
                <c:pt idx="2">
                  <c:v>0</c:v>
                </c:pt>
                <c:pt idx="3">
                  <c:v>29105.171000000002</c:v>
                </c:pt>
                <c:pt idx="4">
                  <c:v>28434.106000000011</c:v>
                </c:pt>
                <c:pt idx="5">
                  <c:v>0</c:v>
                </c:pt>
                <c:pt idx="6">
                  <c:v>37923.864000000001</c:v>
                </c:pt>
                <c:pt idx="7">
                  <c:v>13676.794999999995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8.5651967548661719E-3</c:v>
                </c:pt>
                <c:pt idx="1">
                  <c:v>5.8466443605742754E-2</c:v>
                </c:pt>
                <c:pt idx="2">
                  <c:v>4.4188738210197163E-2</c:v>
                </c:pt>
                <c:pt idx="3">
                  <c:v>4.8799600118297148E-2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5.1240491497522704E-4</c:v>
                </c:pt>
                <c:pt idx="2">
                  <c:v>0</c:v>
                </c:pt>
                <c:pt idx="3">
                  <c:v>4.0734885082711163E-2</c:v>
                </c:pt>
                <c:pt idx="4">
                  <c:v>2.163910002201087E-2</c:v>
                </c:pt>
                <c:pt idx="5">
                  <c:v>0</c:v>
                </c:pt>
                <c:pt idx="6">
                  <c:v>0.14776123277020523</c:v>
                </c:pt>
                <c:pt idx="7">
                  <c:v>5.4167758762354398E-2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2286.2850000000003</c:v>
                </c:pt>
                <c:pt idx="1">
                  <c:v>2090.904</c:v>
                </c:pt>
                <c:pt idx="2">
                  <c:v>2223.567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10239.022999999997</c:v>
                </c:pt>
                <c:pt idx="1">
                  <c:v>9581.7290000000012</c:v>
                </c:pt>
                <c:pt idx="2">
                  <c:v>9284.4189999999999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8538.2100000000046</c:v>
                </c:pt>
                <c:pt idx="1">
                  <c:v>7797.2449999999963</c:v>
                </c:pt>
                <c:pt idx="2">
                  <c:v>12098.651000000009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13170.790999999999</c:v>
                </c:pt>
                <c:pt idx="1">
                  <c:v>11205.916999999999</c:v>
                </c:pt>
                <c:pt idx="2">
                  <c:v>13547.156000000003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1659.6529999999993</c:v>
                </c:pt>
                <c:pt idx="1">
                  <c:v>4196.0500000000011</c:v>
                </c:pt>
                <c:pt idx="2">
                  <c:v>7821.0919999999951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6.7252591749512088E-4</c:v>
                </c:pt>
                <c:pt idx="2">
                  <c:v>0</c:v>
                </c:pt>
                <c:pt idx="3">
                  <c:v>2.86872648514379E-2</c:v>
                </c:pt>
                <c:pt idx="4">
                  <c:v>3.7744955388062287E-2</c:v>
                </c:pt>
                <c:pt idx="5">
                  <c:v>0</c:v>
                </c:pt>
                <c:pt idx="6">
                  <c:v>0.17244285067060819</c:v>
                </c:pt>
                <c:pt idx="7">
                  <c:v>4.2689569860663162E-2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897534.58899999992</c:v>
                </c:pt>
                <c:pt idx="2">
                  <c:v>0</c:v>
                </c:pt>
                <c:pt idx="3">
                  <c:v>117501.57199999999</c:v>
                </c:pt>
                <c:pt idx="4">
                  <c:v>13960.153000000002</c:v>
                </c:pt>
                <c:pt idx="5">
                  <c:v>0</c:v>
                </c:pt>
                <c:pt idx="6">
                  <c:v>25065.616000000002</c:v>
                </c:pt>
                <c:pt idx="7">
                  <c:v>8682.9949999999953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0.19480448564827196</c:v>
                </c:pt>
                <c:pt idx="1">
                  <c:v>0.10739157339391205</c:v>
                </c:pt>
                <c:pt idx="2">
                  <c:v>8.4217590105243698E-2</c:v>
                </c:pt>
                <c:pt idx="3">
                  <c:v>9.0115811926063258E-2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0.13354872356067474</c:v>
                </c:pt>
                <c:pt idx="2">
                  <c:v>0</c:v>
                </c:pt>
                <c:pt idx="3">
                  <c:v>9.1581515639486591E-2</c:v>
                </c:pt>
                <c:pt idx="4">
                  <c:v>1.6443988149466598E-2</c:v>
                </c:pt>
                <c:pt idx="5">
                  <c:v>0</c:v>
                </c:pt>
                <c:pt idx="6">
                  <c:v>8.3767212097401178E-2</c:v>
                </c:pt>
                <c:pt idx="7">
                  <c:v>2.9185696705743776E-2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310729.91800000001</c:v>
                </c:pt>
                <c:pt idx="1">
                  <c:v>296842.43899999995</c:v>
                </c:pt>
                <c:pt idx="2">
                  <c:v>289962.23199999996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41454.155999999995</c:v>
                </c:pt>
                <c:pt idx="1">
                  <c:v>35857.207000000002</c:v>
                </c:pt>
                <c:pt idx="2">
                  <c:v>40190.208999999995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4426.920000000001</c:v>
                </c:pt>
                <c:pt idx="1">
                  <c:v>3666.8509999999987</c:v>
                </c:pt>
                <c:pt idx="2">
                  <c:v>5866.3820000000023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7464.6610000000001</c:v>
                </c:pt>
                <c:pt idx="1">
                  <c:v>8196.5280000000002</c:v>
                </c:pt>
                <c:pt idx="2">
                  <c:v>9404.4269999999997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1458.2110000000007</c:v>
                </c:pt>
                <c:pt idx="1">
                  <c:v>2369.9489999999973</c:v>
                </c:pt>
                <c:pt idx="2">
                  <c:v>4854.8349999999973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4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9.1446384770294667E-2</c:v>
                </c:pt>
                <c:pt idx="2">
                  <c:v>0</c:v>
                </c:pt>
                <c:pt idx="3">
                  <c:v>0.1158144274920872</c:v>
                </c:pt>
                <c:pt idx="4">
                  <c:v>1.8531454873085294E-2</c:v>
                </c:pt>
                <c:pt idx="5">
                  <c:v>0</c:v>
                </c:pt>
                <c:pt idx="6">
                  <c:v>0.11397536592934748</c:v>
                </c:pt>
                <c:pt idx="7">
                  <c:v>2.7102352682210191E-2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62921.360000000008</c:v>
                </c:pt>
                <c:pt idx="2">
                  <c:v>0</c:v>
                </c:pt>
                <c:pt idx="3">
                  <c:v>86774.781000000003</c:v>
                </c:pt>
                <c:pt idx="4">
                  <c:v>12851.98</c:v>
                </c:pt>
                <c:pt idx="5">
                  <c:v>129903</c:v>
                </c:pt>
                <c:pt idx="6">
                  <c:v>30279.565000000002</c:v>
                </c:pt>
                <c:pt idx="7">
                  <c:v>18096.540999999994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4.4387196042813465E-2</c:v>
                </c:pt>
                <c:pt idx="1">
                  <c:v>6.7187775236623934E-2</c:v>
                </c:pt>
                <c:pt idx="2">
                  <c:v>5.1019513769336271E-2</c:v>
                </c:pt>
                <c:pt idx="3">
                  <c:v>5.2550581997197664E-2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1.0643503209074878E-2</c:v>
                </c:pt>
                <c:pt idx="2">
                  <c:v>0</c:v>
                </c:pt>
                <c:pt idx="3">
                  <c:v>0.11981847460108314</c:v>
                </c:pt>
                <c:pt idx="4">
                  <c:v>1.0769415680610244E-2</c:v>
                </c:pt>
                <c:pt idx="5">
                  <c:v>0.55484421681604779</c:v>
                </c:pt>
                <c:pt idx="6">
                  <c:v>0.13535483673062462</c:v>
                </c:pt>
                <c:pt idx="7">
                  <c:v>5.3475480464816684E-2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23294.181</c:v>
                </c:pt>
                <c:pt idx="1">
                  <c:v>20981.120000000003</c:v>
                </c:pt>
                <c:pt idx="2">
                  <c:v>18646.059000000001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29568.938000000009</c:v>
                </c:pt>
                <c:pt idx="1">
                  <c:v>27845.845000000005</c:v>
                </c:pt>
                <c:pt idx="2">
                  <c:v>29359.997999999996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4291.9880000000003</c:v>
                </c:pt>
                <c:pt idx="1">
                  <c:v>3382.2129999999984</c:v>
                </c:pt>
                <c:pt idx="2">
                  <c:v>5177.7789999999995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46491.85</c:v>
                </c:pt>
                <c:pt idx="1">
                  <c:v>34206.03</c:v>
                </c:pt>
                <c:pt idx="2">
                  <c:v>49205.120000000003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10051.337</c:v>
                </c:pt>
                <c:pt idx="1">
                  <c:v>9483.268</c:v>
                </c:pt>
                <c:pt idx="2">
                  <c:v>10744.960000000001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2692.4309999999946</c:v>
                </c:pt>
                <c:pt idx="1">
                  <c:v>5173.4189999999962</c:v>
                </c:pt>
                <c:pt idx="2">
                  <c:v>10230.691000000003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6.4108179978234012E-3</c:v>
                </c:pt>
                <c:pt idx="2">
                  <c:v>0</c:v>
                </c:pt>
                <c:pt idx="3">
                  <c:v>8.5528826646389444E-2</c:v>
                </c:pt>
                <c:pt idx="4">
                  <c:v>1.7060406673178631E-2</c:v>
                </c:pt>
                <c:pt idx="5">
                  <c:v>0.55292342464091671</c:v>
                </c:pt>
                <c:pt idx="6">
                  <c:v>0.13768361013176228</c:v>
                </c:pt>
                <c:pt idx="7">
                  <c:v>5.6484984329724562E-2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4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5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6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7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8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9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0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1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3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4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5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6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7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8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304B669-5E23-48F9-A4B2-D79CE4D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2272393</xdr:colOff>
      <xdr:row>1</xdr:row>
      <xdr:rowOff>4476751</xdr:rowOff>
    </xdr:from>
    <xdr:to>
      <xdr:col>2</xdr:col>
      <xdr:colOff>59509</xdr:colOff>
      <xdr:row>2</xdr:row>
      <xdr:rowOff>32289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23D06C9-4775-4CCB-89C8-8BB27A0A9A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48250" y="9552215"/>
          <a:ext cx="1148080" cy="6310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3048000</xdr:rowOff>
    </xdr:from>
    <xdr:to>
      <xdr:col>2</xdr:col>
      <xdr:colOff>368119</xdr:colOff>
      <xdr:row>1</xdr:row>
      <xdr:rowOff>4477476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A6DC5B9-D610-4C24-BFEC-685F8D4C2E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6504940" cy="6504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38100</xdr:rowOff>
    </xdr:from>
    <xdr:to>
      <xdr:col>9</xdr:col>
      <xdr:colOff>1038224</xdr:colOff>
      <xdr:row>44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18</xdr:row>
      <xdr:rowOff>0</xdr:rowOff>
    </xdr:from>
    <xdr:to>
      <xdr:col>13</xdr:col>
      <xdr:colOff>57147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600074</xdr:colOff>
      <xdr:row>18</xdr:row>
      <xdr:rowOff>0</xdr:rowOff>
    </xdr:from>
    <xdr:to>
      <xdr:col>10</xdr:col>
      <xdr:colOff>179624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9525</xdr:rowOff>
    </xdr:from>
    <xdr:to>
      <xdr:col>12</xdr:col>
      <xdr:colOff>600072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17</xdr:row>
      <xdr:rowOff>0</xdr:rowOff>
    </xdr:from>
    <xdr:to>
      <xdr:col>10</xdr:col>
      <xdr:colOff>180975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9525</xdr:rowOff>
    </xdr:from>
    <xdr:to>
      <xdr:col>12</xdr:col>
      <xdr:colOff>600072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10</xdr:col>
      <xdr:colOff>227249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0</xdr:rowOff>
    </xdr:from>
    <xdr:to>
      <xdr:col>12</xdr:col>
      <xdr:colOff>600072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217724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866775</xdr:colOff>
      <xdr:row>17</xdr:row>
      <xdr:rowOff>0</xdr:rowOff>
    </xdr:from>
    <xdr:to>
      <xdr:col>12</xdr:col>
      <xdr:colOff>600072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10</xdr:col>
      <xdr:colOff>265349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17</xdr:row>
      <xdr:rowOff>9525</xdr:rowOff>
    </xdr:from>
    <xdr:to>
      <xdr:col>12</xdr:col>
      <xdr:colOff>590547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10</xdr:col>
      <xdr:colOff>236774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0</xdr:rowOff>
    </xdr:from>
    <xdr:to>
      <xdr:col>12</xdr:col>
      <xdr:colOff>571497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9525</xdr:rowOff>
    </xdr:from>
    <xdr:to>
      <xdr:col>12</xdr:col>
      <xdr:colOff>571497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208199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0</xdr:rowOff>
    </xdr:from>
    <xdr:to>
      <xdr:col>12</xdr:col>
      <xdr:colOff>571497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217724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838200</xdr:colOff>
      <xdr:row>17</xdr:row>
      <xdr:rowOff>19050</xdr:rowOff>
    </xdr:from>
    <xdr:to>
      <xdr:col>12</xdr:col>
      <xdr:colOff>571497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217724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847725</xdr:colOff>
      <xdr:row>17</xdr:row>
      <xdr:rowOff>0</xdr:rowOff>
    </xdr:from>
    <xdr:to>
      <xdr:col>12</xdr:col>
      <xdr:colOff>581022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189149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16</xdr:row>
      <xdr:rowOff>142875</xdr:rowOff>
    </xdr:from>
    <xdr:to>
      <xdr:col>12</xdr:col>
      <xdr:colOff>590547</xdr:colOff>
      <xdr:row>27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819150</xdr:colOff>
      <xdr:row>17</xdr:row>
      <xdr:rowOff>9525</xdr:rowOff>
    </xdr:from>
    <xdr:to>
      <xdr:col>12</xdr:col>
      <xdr:colOff>552447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217724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17</xdr:row>
      <xdr:rowOff>9525</xdr:rowOff>
    </xdr:from>
    <xdr:to>
      <xdr:col>12</xdr:col>
      <xdr:colOff>590547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198674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155348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685926"/>
          <a:ext cx="9579398" cy="5124449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76201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23812</xdr:rowOff>
    </xdr:from>
    <xdr:to>
      <xdr:col>5</xdr:col>
      <xdr:colOff>423393</xdr:colOff>
      <xdr:row>57</xdr:row>
      <xdr:rowOff>155878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02C8D10-4E73-4874-8A96-FAEF43B9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0587"/>
          <a:ext cx="3471393" cy="9416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70" zoomScalePageLayoutView="70" workbookViewId="0">
      <selection sqref="A1:B1"/>
    </sheetView>
  </sheetViews>
  <sheetFormatPr defaultColWidth="9.140625" defaultRowHeight="12.75"/>
  <cols>
    <col min="1" max="1" width="41.5703125" style="178" customWidth="1"/>
    <col min="2" max="2" width="50.42578125" style="178" customWidth="1"/>
    <col min="3" max="9" width="9.85546875" style="178" customWidth="1"/>
    <col min="10" max="10" width="10.28515625" style="178" customWidth="1"/>
    <col min="11" max="16384" width="9.140625" style="178"/>
  </cols>
  <sheetData>
    <row r="1" spans="1:11" ht="399.75" customHeight="1">
      <c r="A1" s="460" t="s">
        <v>432</v>
      </c>
      <c r="B1" s="461"/>
    </row>
    <row r="2" spans="1:11" ht="400.15" customHeight="1">
      <c r="A2" s="179"/>
      <c r="B2" s="180"/>
      <c r="C2" s="181"/>
      <c r="D2" s="181"/>
      <c r="E2" s="181"/>
      <c r="F2" s="181"/>
      <c r="G2" s="181"/>
      <c r="H2" s="181"/>
      <c r="I2" s="181"/>
      <c r="J2" s="181"/>
      <c r="K2" s="178" t="s">
        <v>333</v>
      </c>
    </row>
    <row r="3" spans="1:11">
      <c r="B3" s="182"/>
      <c r="D3" s="183"/>
      <c r="E3" s="184"/>
      <c r="F3" s="184"/>
      <c r="G3" s="184"/>
      <c r="J3" s="185"/>
    </row>
    <row r="9" spans="1:11">
      <c r="B9" s="186"/>
      <c r="I9" s="187"/>
    </row>
    <row r="10" spans="1:11">
      <c r="B10" s="188"/>
      <c r="C10" s="189"/>
    </row>
    <row r="11" spans="1:11">
      <c r="B11" s="188"/>
      <c r="C11" s="189"/>
    </row>
    <row r="12" spans="1:11">
      <c r="B12" s="188"/>
      <c r="C12" s="189"/>
    </row>
    <row r="13" spans="1:11">
      <c r="A13" s="190"/>
      <c r="B13" s="191"/>
      <c r="C13" s="192"/>
      <c r="D13" s="190"/>
      <c r="E13" s="190"/>
      <c r="F13" s="190"/>
      <c r="G13" s="190"/>
      <c r="H13" s="190"/>
      <c r="I13" s="190"/>
      <c r="J13" s="190"/>
    </row>
    <row r="14" spans="1:11">
      <c r="A14" s="190"/>
      <c r="B14" s="191"/>
      <c r="C14" s="192"/>
      <c r="D14" s="190"/>
      <c r="E14" s="190"/>
      <c r="F14" s="190"/>
      <c r="G14" s="190"/>
      <c r="H14" s="190"/>
      <c r="I14" s="190"/>
      <c r="J14" s="190"/>
    </row>
    <row r="15" spans="1:11">
      <c r="A15" s="190"/>
      <c r="B15" s="191"/>
      <c r="C15" s="192"/>
      <c r="D15" s="190"/>
      <c r="E15" s="190"/>
      <c r="F15" s="190"/>
      <c r="G15" s="190"/>
      <c r="H15" s="190"/>
      <c r="I15" s="190"/>
      <c r="J15" s="190"/>
    </row>
    <row r="16" spans="1:11">
      <c r="A16" s="190"/>
      <c r="B16" s="191"/>
      <c r="C16" s="192"/>
      <c r="D16" s="190"/>
      <c r="E16" s="190"/>
      <c r="F16" s="190"/>
      <c r="G16" s="190"/>
      <c r="H16" s="190"/>
      <c r="I16" s="190"/>
      <c r="J16" s="190"/>
    </row>
    <row r="17" spans="1:10">
      <c r="A17" s="190"/>
      <c r="B17" s="191"/>
      <c r="C17" s="192"/>
      <c r="D17" s="190"/>
      <c r="E17" s="190"/>
      <c r="F17" s="190"/>
      <c r="G17" s="190"/>
      <c r="H17" s="190"/>
      <c r="I17" s="190"/>
      <c r="J17" s="190"/>
    </row>
    <row r="18" spans="1:10">
      <c r="A18" s="190"/>
      <c r="B18" s="191"/>
      <c r="C18" s="192"/>
      <c r="D18" s="190"/>
      <c r="E18" s="190"/>
      <c r="F18" s="190"/>
      <c r="G18" s="190"/>
      <c r="H18" s="190"/>
      <c r="I18" s="190"/>
      <c r="J18" s="190"/>
    </row>
    <row r="19" spans="1:10">
      <c r="A19" s="190"/>
      <c r="B19" s="191"/>
      <c r="C19" s="192"/>
      <c r="D19" s="190"/>
      <c r="E19" s="190"/>
      <c r="F19" s="190"/>
      <c r="G19" s="190"/>
      <c r="H19" s="190"/>
      <c r="I19" s="190"/>
      <c r="J19" s="190"/>
    </row>
    <row r="21" spans="1:10">
      <c r="A21" s="190"/>
      <c r="B21" s="191"/>
      <c r="C21" s="192"/>
      <c r="D21" s="190"/>
      <c r="E21" s="190"/>
      <c r="F21" s="190"/>
      <c r="G21" s="190"/>
      <c r="H21" s="190"/>
      <c r="I21" s="190"/>
      <c r="J21" s="190"/>
    </row>
    <row r="22" spans="1:10">
      <c r="A22" s="190"/>
      <c r="B22" s="191"/>
      <c r="C22" s="192"/>
      <c r="D22" s="190"/>
      <c r="E22" s="190"/>
      <c r="F22" s="190"/>
      <c r="G22" s="190"/>
      <c r="H22" s="190"/>
      <c r="I22" s="190"/>
      <c r="J22" s="190"/>
    </row>
    <row r="23" spans="1:10">
      <c r="A23" s="190"/>
      <c r="B23" s="191"/>
      <c r="C23" s="192"/>
      <c r="D23" s="190"/>
      <c r="E23" s="190"/>
      <c r="F23" s="190"/>
      <c r="G23" s="190"/>
      <c r="H23" s="190"/>
      <c r="I23" s="190"/>
      <c r="J23" s="190"/>
    </row>
    <row r="25" spans="1:10">
      <c r="A25" s="190"/>
      <c r="C25" s="192"/>
      <c r="D25" s="190"/>
      <c r="E25" s="190"/>
      <c r="F25" s="190"/>
      <c r="G25" s="190"/>
      <c r="H25" s="190"/>
      <c r="I25" s="190"/>
      <c r="J25" s="190"/>
    </row>
    <row r="26" spans="1:10">
      <c r="A26" s="190"/>
      <c r="C26" s="192"/>
      <c r="D26" s="190"/>
      <c r="E26" s="190"/>
      <c r="F26" s="190"/>
      <c r="G26" s="190"/>
      <c r="H26" s="190"/>
      <c r="I26" s="190"/>
      <c r="J26" s="190"/>
    </row>
    <row r="27" spans="1:10">
      <c r="A27" s="190"/>
      <c r="C27" s="192"/>
      <c r="D27" s="190"/>
      <c r="E27" s="190"/>
      <c r="F27" s="190"/>
      <c r="G27" s="190"/>
      <c r="H27" s="190"/>
      <c r="I27" s="190"/>
      <c r="J27" s="190"/>
    </row>
    <row r="28" spans="1:10">
      <c r="A28" s="462"/>
      <c r="B28" s="462"/>
      <c r="C28" s="462"/>
      <c r="D28" s="462"/>
      <c r="E28" s="462"/>
      <c r="F28" s="462"/>
      <c r="G28" s="462"/>
      <c r="H28" s="462"/>
      <c r="I28" s="462"/>
      <c r="J28" s="462"/>
    </row>
    <row r="29" spans="1:10">
      <c r="A29" s="190"/>
      <c r="B29" s="191"/>
      <c r="C29" s="192"/>
      <c r="D29" s="190"/>
      <c r="E29" s="190"/>
      <c r="F29" s="190"/>
      <c r="G29" s="190"/>
      <c r="H29" s="190"/>
      <c r="I29" s="190"/>
      <c r="J29" s="190"/>
    </row>
    <row r="31" spans="1:10">
      <c r="A31" s="190"/>
      <c r="B31" s="191"/>
      <c r="C31" s="192"/>
      <c r="D31" s="190"/>
      <c r="E31" s="190"/>
      <c r="F31" s="190"/>
      <c r="G31" s="190"/>
      <c r="H31" s="190"/>
      <c r="I31" s="190"/>
      <c r="J31" s="190"/>
    </row>
    <row r="32" spans="1:10">
      <c r="A32" s="190"/>
      <c r="B32" s="191"/>
      <c r="C32" s="192"/>
      <c r="D32" s="190"/>
      <c r="E32" s="190"/>
      <c r="F32" s="190"/>
      <c r="G32" s="190"/>
      <c r="H32" s="190"/>
      <c r="I32" s="190"/>
      <c r="J32" s="190"/>
    </row>
    <row r="33" spans="1:10">
      <c r="A33" s="463"/>
      <c r="B33" s="463"/>
      <c r="C33" s="463"/>
      <c r="D33" s="463"/>
      <c r="E33" s="463"/>
      <c r="F33" s="463"/>
      <c r="G33" s="463"/>
      <c r="H33" s="463"/>
      <c r="I33" s="463"/>
      <c r="J33" s="463"/>
    </row>
    <row r="34" spans="1:10">
      <c r="B34" s="185"/>
      <c r="C34" s="185"/>
      <c r="D34" s="185"/>
      <c r="E34" s="185"/>
      <c r="F34" s="185"/>
      <c r="G34" s="185"/>
      <c r="H34" s="185"/>
      <c r="I34" s="185"/>
      <c r="J34" s="185"/>
    </row>
    <row r="35" spans="1:10" ht="26.25">
      <c r="A35" s="465" t="s">
        <v>428</v>
      </c>
      <c r="B35" s="465"/>
      <c r="C35" s="465"/>
      <c r="D35" s="465"/>
      <c r="E35" s="465"/>
      <c r="F35" s="465"/>
      <c r="G35" s="465"/>
      <c r="H35" s="465"/>
      <c r="I35" s="465"/>
      <c r="J35" s="465"/>
    </row>
    <row r="37" spans="1:10">
      <c r="B37" s="188"/>
      <c r="C37" s="189"/>
    </row>
    <row r="39" spans="1:10">
      <c r="B39" s="193"/>
      <c r="C39" s="193"/>
      <c r="D39" s="193"/>
      <c r="E39" s="193"/>
      <c r="F39" s="193"/>
      <c r="G39" s="193"/>
      <c r="H39" s="193"/>
      <c r="I39" s="193"/>
    </row>
    <row r="50" spans="1:10">
      <c r="A50" s="464"/>
      <c r="B50" s="464"/>
      <c r="C50" s="464"/>
      <c r="D50" s="464"/>
      <c r="E50" s="464"/>
      <c r="F50" s="464"/>
      <c r="G50" s="464"/>
      <c r="H50" s="464"/>
      <c r="I50" s="464"/>
      <c r="J50" s="464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>
      <c r="A1" s="274" t="s">
        <v>392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17" t="str">
        <f>'3.1'!N1</f>
        <v>I. čtvrtletí 2023</v>
      </c>
      <c r="Q1" s="2"/>
      <c r="R1" s="2"/>
      <c r="S1" s="2"/>
      <c r="T1" s="2"/>
      <c r="U1" s="2"/>
      <c r="V1" s="2"/>
      <c r="W1" s="2"/>
    </row>
    <row r="2" spans="1:23" s="22" customFormat="1" ht="6" customHeight="1">
      <c r="Q2" s="9"/>
      <c r="R2" s="9"/>
      <c r="S2" s="9"/>
      <c r="T2" s="9"/>
      <c r="U2" s="9"/>
      <c r="V2" s="9"/>
      <c r="W2" s="9"/>
    </row>
    <row r="3" spans="1:23" s="22" customFormat="1" ht="12">
      <c r="A3" s="534" t="str">
        <f>'3.1'!A4</f>
        <v>2023</v>
      </c>
      <c r="B3" s="527" t="s">
        <v>187</v>
      </c>
      <c r="C3" s="526"/>
      <c r="D3" s="528"/>
      <c r="E3" s="527" t="s">
        <v>19</v>
      </c>
      <c r="F3" s="526"/>
      <c r="G3" s="528"/>
      <c r="H3" s="527" t="s">
        <v>193</v>
      </c>
      <c r="I3" s="526"/>
      <c r="J3" s="528"/>
      <c r="K3" s="527" t="s">
        <v>6</v>
      </c>
      <c r="L3" s="526"/>
      <c r="M3" s="528"/>
      <c r="N3" s="526" t="s">
        <v>181</v>
      </c>
      <c r="O3" s="526"/>
      <c r="P3" s="526"/>
      <c r="Q3" s="9"/>
      <c r="R3" s="9"/>
      <c r="S3" s="9"/>
      <c r="T3" s="9"/>
      <c r="U3" s="9"/>
      <c r="V3" s="9"/>
      <c r="W3" s="9"/>
    </row>
    <row r="4" spans="1:23" s="22" customFormat="1" ht="12.75" customHeight="1">
      <c r="A4" s="535"/>
      <c r="B4" s="522" t="s">
        <v>168</v>
      </c>
      <c r="C4" s="523"/>
      <c r="D4" s="524"/>
      <c r="E4" s="532" t="s">
        <v>5</v>
      </c>
      <c r="F4" s="529"/>
      <c r="G4" s="533"/>
      <c r="H4" s="532" t="s">
        <v>5</v>
      </c>
      <c r="I4" s="529"/>
      <c r="J4" s="533"/>
      <c r="K4" s="532" t="s">
        <v>5</v>
      </c>
      <c r="L4" s="529"/>
      <c r="M4" s="533"/>
      <c r="N4" s="529" t="s">
        <v>5</v>
      </c>
      <c r="O4" s="529"/>
      <c r="P4" s="529"/>
      <c r="Q4" s="9"/>
      <c r="R4" s="9"/>
      <c r="S4" s="9"/>
      <c r="T4" s="9"/>
      <c r="U4" s="9"/>
      <c r="V4" s="9"/>
      <c r="W4" s="9"/>
    </row>
    <row r="5" spans="1:23" s="22" customFormat="1" ht="12">
      <c r="A5" s="275"/>
      <c r="B5" s="383" t="s">
        <v>60</v>
      </c>
      <c r="C5" s="382" t="s">
        <v>61</v>
      </c>
      <c r="D5" s="387" t="s">
        <v>62</v>
      </c>
      <c r="E5" s="383" t="s">
        <v>60</v>
      </c>
      <c r="F5" s="382" t="s">
        <v>61</v>
      </c>
      <c r="G5" s="387" t="s">
        <v>62</v>
      </c>
      <c r="H5" s="383" t="s">
        <v>60</v>
      </c>
      <c r="I5" s="382" t="s">
        <v>61</v>
      </c>
      <c r="J5" s="387" t="s">
        <v>62</v>
      </c>
      <c r="K5" s="383" t="s">
        <v>60</v>
      </c>
      <c r="L5" s="382" t="s">
        <v>61</v>
      </c>
      <c r="M5" s="387" t="s">
        <v>62</v>
      </c>
      <c r="N5" s="382" t="s">
        <v>60</v>
      </c>
      <c r="O5" s="382" t="s">
        <v>61</v>
      </c>
      <c r="P5" s="382" t="s">
        <v>62</v>
      </c>
      <c r="Q5" s="9"/>
      <c r="R5" s="9"/>
      <c r="S5" s="9"/>
      <c r="T5" s="9"/>
      <c r="U5" s="9"/>
      <c r="V5" s="9"/>
      <c r="W5" s="9"/>
    </row>
    <row r="6" spans="1:23" s="22" customFormat="1" ht="12">
      <c r="A6" s="530" t="s">
        <v>296</v>
      </c>
      <c r="B6" s="514">
        <f>D7</f>
        <v>1107.7239800000007</v>
      </c>
      <c r="C6" s="511"/>
      <c r="D6" s="515"/>
      <c r="E6" s="514">
        <f>SUM(E7:G7)</f>
        <v>753322.01899999962</v>
      </c>
      <c r="F6" s="511"/>
      <c r="G6" s="515"/>
      <c r="H6" s="514">
        <f>SUM(H7:J7)</f>
        <v>5507.5759999999946</v>
      </c>
      <c r="I6" s="511"/>
      <c r="J6" s="515"/>
      <c r="K6" s="514">
        <f>SUM(K7:M7)</f>
        <v>747814.44299999974</v>
      </c>
      <c r="L6" s="511"/>
      <c r="M6" s="515"/>
      <c r="N6" s="511">
        <f>SUM(N7:P7)</f>
        <v>723428.99099999992</v>
      </c>
      <c r="O6" s="511"/>
      <c r="P6" s="511"/>
      <c r="Q6" s="9"/>
      <c r="R6" s="9"/>
      <c r="S6" s="9"/>
      <c r="T6" s="9"/>
      <c r="U6" s="9"/>
      <c r="V6" s="9"/>
      <c r="W6" s="9"/>
    </row>
    <row r="7" spans="1:23" s="22" customFormat="1" ht="12">
      <c r="A7" s="531"/>
      <c r="B7" s="279">
        <f>SUM(B8:B10)</f>
        <v>1110.5209800000007</v>
      </c>
      <c r="C7" s="278">
        <f t="shared" ref="C7:P7" si="0">SUM(C8:C10)</f>
        <v>1109.3274800000008</v>
      </c>
      <c r="D7" s="280">
        <f t="shared" si="0"/>
        <v>1107.7239800000007</v>
      </c>
      <c r="E7" s="279">
        <f t="shared" si="0"/>
        <v>247559.40799999985</v>
      </c>
      <c r="F7" s="278">
        <f t="shared" si="0"/>
        <v>220538.60299999983</v>
      </c>
      <c r="G7" s="280">
        <f t="shared" si="0"/>
        <v>285224.00799999991</v>
      </c>
      <c r="H7" s="279">
        <f t="shared" si="0"/>
        <v>1832.0489999999977</v>
      </c>
      <c r="I7" s="278">
        <f t="shared" si="0"/>
        <v>1685.062999999999</v>
      </c>
      <c r="J7" s="280">
        <f t="shared" si="0"/>
        <v>1990.4639999999981</v>
      </c>
      <c r="K7" s="279">
        <f t="shared" si="0"/>
        <v>245727.35899999985</v>
      </c>
      <c r="L7" s="278">
        <f t="shared" si="0"/>
        <v>218853.53999999986</v>
      </c>
      <c r="M7" s="280">
        <f t="shared" si="0"/>
        <v>283233.54399999999</v>
      </c>
      <c r="N7" s="278">
        <f t="shared" si="0"/>
        <v>238441.39199999999</v>
      </c>
      <c r="O7" s="278">
        <f t="shared" si="0"/>
        <v>212522.41099999996</v>
      </c>
      <c r="P7" s="278">
        <f t="shared" si="0"/>
        <v>272465.18800000002</v>
      </c>
      <c r="Q7" s="9"/>
      <c r="R7" s="9"/>
      <c r="S7" s="9"/>
      <c r="T7" s="9"/>
      <c r="U7" s="9"/>
      <c r="V7" s="9"/>
      <c r="W7" s="9"/>
    </row>
    <row r="8" spans="1:23" s="22" customFormat="1" ht="12">
      <c r="A8" s="276" t="s">
        <v>192</v>
      </c>
      <c r="B8" s="268">
        <v>155.75498000000073</v>
      </c>
      <c r="C8" s="7">
        <v>154.56148000000076</v>
      </c>
      <c r="D8" s="265">
        <v>152.9579800000007</v>
      </c>
      <c r="E8" s="268">
        <v>62140.735999999844</v>
      </c>
      <c r="F8" s="7">
        <v>53646.64099999985</v>
      </c>
      <c r="G8" s="265">
        <v>71002.388000000006</v>
      </c>
      <c r="H8" s="268">
        <v>651.61399999999833</v>
      </c>
      <c r="I8" s="7">
        <v>556.48799999999858</v>
      </c>
      <c r="J8" s="265">
        <v>697.90699999999833</v>
      </c>
      <c r="K8" s="268">
        <v>61489.121999999843</v>
      </c>
      <c r="L8" s="7">
        <v>53090.152999999853</v>
      </c>
      <c r="M8" s="265">
        <v>70304.481000000014</v>
      </c>
      <c r="N8" s="7">
        <v>57403.361999999979</v>
      </c>
      <c r="O8" s="7">
        <v>49481.850999999973</v>
      </c>
      <c r="P8" s="7">
        <v>66395.715000000026</v>
      </c>
      <c r="Q8" s="9"/>
      <c r="R8" s="9"/>
      <c r="S8" s="9"/>
      <c r="T8" s="9"/>
      <c r="U8" s="9"/>
      <c r="V8" s="9"/>
      <c r="W8" s="9"/>
    </row>
    <row r="9" spans="1:23" s="22" customFormat="1" ht="12">
      <c r="A9" s="276" t="s">
        <v>225</v>
      </c>
      <c r="B9" s="268">
        <v>182.98600000000002</v>
      </c>
      <c r="C9" s="7">
        <v>182.98600000000002</v>
      </c>
      <c r="D9" s="265">
        <v>182.98600000000002</v>
      </c>
      <c r="E9" s="268">
        <v>65939.301000000007</v>
      </c>
      <c r="F9" s="7">
        <v>61671.169999999991</v>
      </c>
      <c r="G9" s="265">
        <v>73762.887999999963</v>
      </c>
      <c r="H9" s="268">
        <v>672.46999999999946</v>
      </c>
      <c r="I9" s="7">
        <v>694.44400000000019</v>
      </c>
      <c r="J9" s="265">
        <v>745.33399999999995</v>
      </c>
      <c r="K9" s="268">
        <v>65266.831000000006</v>
      </c>
      <c r="L9" s="7">
        <v>60976.725999999988</v>
      </c>
      <c r="M9" s="265">
        <v>73017.55399999996</v>
      </c>
      <c r="N9" s="7">
        <v>62241.453999999998</v>
      </c>
      <c r="O9" s="7">
        <v>57553.66899999998</v>
      </c>
      <c r="P9" s="7">
        <v>68576.803999999989</v>
      </c>
      <c r="Q9" s="9"/>
      <c r="R9" s="9"/>
      <c r="S9" s="9"/>
      <c r="T9" s="9"/>
      <c r="U9" s="9"/>
      <c r="V9" s="9"/>
      <c r="W9" s="9"/>
    </row>
    <row r="10" spans="1:23" s="22" customFormat="1" ht="12">
      <c r="A10" s="277" t="s">
        <v>226</v>
      </c>
      <c r="B10" s="269">
        <v>771.78</v>
      </c>
      <c r="C10" s="264">
        <v>771.78</v>
      </c>
      <c r="D10" s="266">
        <v>771.78</v>
      </c>
      <c r="E10" s="269">
        <v>119479.371</v>
      </c>
      <c r="F10" s="264">
        <v>105220.792</v>
      </c>
      <c r="G10" s="266">
        <v>140458.73199999999</v>
      </c>
      <c r="H10" s="269">
        <v>507.96499999999997</v>
      </c>
      <c r="I10" s="264">
        <v>434.13100000000003</v>
      </c>
      <c r="J10" s="266">
        <v>547.22299999999996</v>
      </c>
      <c r="K10" s="269">
        <v>118971.406</v>
      </c>
      <c r="L10" s="264">
        <v>104786.66100000001</v>
      </c>
      <c r="M10" s="266">
        <v>139911.50899999999</v>
      </c>
      <c r="N10" s="264">
        <v>118796.576</v>
      </c>
      <c r="O10" s="264">
        <v>105486.891</v>
      </c>
      <c r="P10" s="264">
        <v>137492.66899999999</v>
      </c>
      <c r="Q10" s="9"/>
      <c r="R10" s="9"/>
      <c r="S10" s="9"/>
      <c r="T10" s="9"/>
      <c r="U10" s="9"/>
      <c r="V10" s="9"/>
      <c r="W10" s="9"/>
    </row>
    <row r="11" spans="1:23" s="15" customFormat="1" ht="11.25">
      <c r="A11" s="15" t="s">
        <v>396</v>
      </c>
      <c r="H11" s="114"/>
      <c r="P11" s="14"/>
      <c r="Q11" s="17"/>
      <c r="R11" s="17"/>
      <c r="S11" s="17"/>
      <c r="T11" s="17"/>
      <c r="U11" s="17"/>
      <c r="V11" s="17"/>
      <c r="W11" s="17"/>
    </row>
    <row r="12" spans="1:23" s="22" customFormat="1" ht="1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>
      <c r="A13" s="534" t="str">
        <f>'3.1'!A4</f>
        <v>2023</v>
      </c>
      <c r="B13" s="527" t="s">
        <v>187</v>
      </c>
      <c r="C13" s="526"/>
      <c r="D13" s="528"/>
      <c r="E13" s="527" t="s">
        <v>19</v>
      </c>
      <c r="F13" s="526"/>
      <c r="G13" s="528"/>
      <c r="H13" s="527" t="s">
        <v>198</v>
      </c>
      <c r="I13" s="526"/>
      <c r="J13" s="528"/>
      <c r="K13" s="527" t="s">
        <v>6</v>
      </c>
      <c r="L13" s="526"/>
      <c r="M13" s="528"/>
      <c r="N13" s="526" t="s">
        <v>181</v>
      </c>
      <c r="O13" s="526"/>
      <c r="P13" s="526"/>
      <c r="Q13" s="9"/>
      <c r="R13" s="9"/>
      <c r="S13" s="9"/>
      <c r="T13" s="9"/>
      <c r="U13" s="9"/>
      <c r="V13" s="9"/>
      <c r="W13" s="9"/>
    </row>
    <row r="14" spans="1:23" s="22" customFormat="1" ht="12">
      <c r="A14" s="535"/>
      <c r="B14" s="522" t="s">
        <v>168</v>
      </c>
      <c r="C14" s="523"/>
      <c r="D14" s="524"/>
      <c r="E14" s="532" t="s">
        <v>5</v>
      </c>
      <c r="F14" s="529"/>
      <c r="G14" s="533"/>
      <c r="H14" s="532" t="s">
        <v>5</v>
      </c>
      <c r="I14" s="529"/>
      <c r="J14" s="533"/>
      <c r="K14" s="532" t="s">
        <v>5</v>
      </c>
      <c r="L14" s="529"/>
      <c r="M14" s="533"/>
      <c r="N14" s="529" t="s">
        <v>5</v>
      </c>
      <c r="O14" s="529"/>
      <c r="P14" s="529"/>
      <c r="Q14" s="9"/>
      <c r="R14" s="9"/>
      <c r="S14" s="9"/>
      <c r="T14" s="9"/>
      <c r="U14" s="9"/>
      <c r="V14" s="9"/>
      <c r="W14" s="9"/>
    </row>
    <row r="15" spans="1:23" s="22" customFormat="1" ht="12">
      <c r="A15" s="275"/>
      <c r="B15" s="383" t="s">
        <v>60</v>
      </c>
      <c r="C15" s="382" t="s">
        <v>61</v>
      </c>
      <c r="D15" s="387" t="s">
        <v>62</v>
      </c>
      <c r="E15" s="383" t="s">
        <v>60</v>
      </c>
      <c r="F15" s="382" t="s">
        <v>61</v>
      </c>
      <c r="G15" s="387" t="s">
        <v>62</v>
      </c>
      <c r="H15" s="383" t="s">
        <v>60</v>
      </c>
      <c r="I15" s="382" t="s">
        <v>61</v>
      </c>
      <c r="J15" s="387" t="s">
        <v>62</v>
      </c>
      <c r="K15" s="383" t="s">
        <v>60</v>
      </c>
      <c r="L15" s="382" t="s">
        <v>61</v>
      </c>
      <c r="M15" s="387" t="s">
        <v>62</v>
      </c>
      <c r="N15" s="382" t="s">
        <v>60</v>
      </c>
      <c r="O15" s="382" t="s">
        <v>61</v>
      </c>
      <c r="P15" s="382" t="s">
        <v>62</v>
      </c>
      <c r="Q15" s="9"/>
      <c r="R15" s="9"/>
      <c r="S15" s="9"/>
      <c r="T15" s="9"/>
      <c r="U15" s="9"/>
      <c r="V15" s="9"/>
      <c r="W15" s="9"/>
    </row>
    <row r="16" spans="1:23" s="22" customFormat="1" ht="12">
      <c r="A16" s="530" t="s">
        <v>18</v>
      </c>
      <c r="B16" s="536">
        <f>D17</f>
        <v>1171.5</v>
      </c>
      <c r="C16" s="537"/>
      <c r="D16" s="538"/>
      <c r="E16" s="536">
        <f>SUM(E17:G17)</f>
        <v>234938.5</v>
      </c>
      <c r="F16" s="537"/>
      <c r="G16" s="538"/>
      <c r="H16" s="536">
        <f>SUM(H17:J17)</f>
        <v>300255.17</v>
      </c>
      <c r="I16" s="537"/>
      <c r="J16" s="538"/>
      <c r="K16" s="536">
        <f>SUM(K17:M17)</f>
        <v>231851.83000000002</v>
      </c>
      <c r="L16" s="537"/>
      <c r="M16" s="538"/>
      <c r="N16" s="539">
        <f>SUM(N17:P17)</f>
        <v>233705.16999999998</v>
      </c>
      <c r="O16" s="537"/>
      <c r="P16" s="537"/>
      <c r="Q16" s="9"/>
      <c r="R16" s="9"/>
      <c r="S16" s="9"/>
      <c r="T16" s="9"/>
      <c r="U16" s="9"/>
      <c r="V16" s="9"/>
      <c r="W16" s="9"/>
    </row>
    <row r="17" spans="1:23" s="22" customFormat="1" ht="12">
      <c r="A17" s="531"/>
      <c r="B17" s="279">
        <v>1171.5</v>
      </c>
      <c r="C17" s="278">
        <v>1171.5</v>
      </c>
      <c r="D17" s="280">
        <v>1171.5</v>
      </c>
      <c r="E17" s="279">
        <v>89169.12</v>
      </c>
      <c r="F17" s="278">
        <v>65575.290000000008</v>
      </c>
      <c r="G17" s="280">
        <v>80194.09</v>
      </c>
      <c r="H17" s="279">
        <v>113157.78</v>
      </c>
      <c r="I17" s="278">
        <v>84550.66</v>
      </c>
      <c r="J17" s="280">
        <v>102546.73</v>
      </c>
      <c r="K17" s="279">
        <v>88015.28</v>
      </c>
      <c r="L17" s="278">
        <v>64731.110000000008</v>
      </c>
      <c r="M17" s="280">
        <v>79105.440000000002</v>
      </c>
      <c r="N17" s="278">
        <v>88719.85</v>
      </c>
      <c r="O17" s="278">
        <v>65226.270000000004</v>
      </c>
      <c r="P17" s="278">
        <v>79759.05</v>
      </c>
      <c r="Q17" s="9"/>
      <c r="R17" s="9"/>
      <c r="S17" s="9"/>
      <c r="T17" s="9"/>
      <c r="U17" s="9"/>
      <c r="V17" s="9"/>
      <c r="W17" s="9"/>
    </row>
    <row r="18" spans="1:23" s="15" customFormat="1" ht="11.25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>
      <c r="Q19" s="9"/>
      <c r="R19" s="9"/>
      <c r="S19" s="9"/>
      <c r="T19" s="9"/>
      <c r="U19" s="9"/>
      <c r="V19" s="9"/>
      <c r="W19" s="9"/>
    </row>
    <row r="20" spans="1:23" s="22" customFormat="1" ht="12">
      <c r="Q20" s="9"/>
      <c r="R20" s="9"/>
      <c r="S20" s="9"/>
      <c r="T20" s="9"/>
      <c r="U20" s="9"/>
      <c r="V20" s="9"/>
      <c r="W20" s="9"/>
    </row>
    <row r="21" spans="1:23" s="22" customFormat="1" ht="12">
      <c r="Q21" s="9"/>
      <c r="R21" s="9"/>
      <c r="S21" s="9"/>
      <c r="T21" s="9"/>
      <c r="U21" s="9"/>
      <c r="V21" s="9"/>
      <c r="W21" s="9"/>
    </row>
    <row r="22" spans="1:23" s="22" customFormat="1" ht="1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>
      <c r="Q30" s="9"/>
      <c r="R30" s="9"/>
      <c r="S30" s="9"/>
      <c r="T30" s="9"/>
      <c r="U30" s="9"/>
      <c r="V30" s="9"/>
      <c r="W30" s="9"/>
    </row>
    <row r="31" spans="1:23" s="22" customFormat="1" ht="12">
      <c r="Q31" s="9"/>
      <c r="R31" s="9"/>
      <c r="S31" s="9"/>
      <c r="T31" s="9"/>
      <c r="U31" s="9"/>
      <c r="V31" s="9"/>
      <c r="W31" s="9"/>
    </row>
    <row r="32" spans="1:23" s="22" customFormat="1" ht="12">
      <c r="Q32" s="9"/>
      <c r="R32" s="9"/>
      <c r="S32" s="9"/>
      <c r="T32" s="9"/>
      <c r="U32" s="9"/>
      <c r="V32" s="9"/>
      <c r="W32" s="9"/>
    </row>
    <row r="33" spans="17:23" s="22" customFormat="1" ht="12">
      <c r="Q33" s="9"/>
      <c r="R33" s="9"/>
      <c r="S33" s="9"/>
      <c r="T33" s="9"/>
      <c r="U33" s="9"/>
      <c r="V33" s="9"/>
      <c r="W33" s="9"/>
    </row>
    <row r="34" spans="17:23" s="22" customFormat="1" ht="12">
      <c r="Q34" s="9"/>
      <c r="R34" s="9"/>
      <c r="S34" s="9"/>
      <c r="T34" s="9"/>
      <c r="U34" s="9"/>
      <c r="V34" s="9"/>
      <c r="W34" s="9"/>
    </row>
    <row r="35" spans="17:23" s="22" customFormat="1" ht="12">
      <c r="Q35" s="9"/>
      <c r="R35" s="9"/>
      <c r="S35" s="9"/>
      <c r="T35" s="9"/>
      <c r="U35" s="9"/>
      <c r="V35" s="9"/>
      <c r="W35" s="9"/>
    </row>
    <row r="36" spans="17:23" s="22" customFormat="1" ht="12">
      <c r="Q36" s="9"/>
      <c r="R36" s="9"/>
      <c r="S36" s="9"/>
      <c r="T36" s="9"/>
      <c r="U36" s="9"/>
      <c r="V36" s="9"/>
      <c r="W36" s="9"/>
    </row>
    <row r="37" spans="17:23" s="22" customFormat="1" ht="12">
      <c r="Q37" s="9"/>
      <c r="R37" s="9"/>
      <c r="S37" s="9"/>
      <c r="T37" s="9"/>
      <c r="U37" s="9"/>
      <c r="V37" s="9"/>
      <c r="W37" s="9"/>
    </row>
    <row r="38" spans="17:23" s="22" customFormat="1" ht="12">
      <c r="Q38" s="9"/>
      <c r="R38" s="9"/>
      <c r="S38" s="9"/>
      <c r="T38" s="9"/>
      <c r="U38" s="9"/>
      <c r="V38" s="9"/>
      <c r="W38" s="9"/>
    </row>
    <row r="39" spans="17:23" s="22" customFormat="1" ht="12">
      <c r="Q39" s="9"/>
      <c r="R39" s="9"/>
      <c r="S39" s="9"/>
      <c r="T39" s="9"/>
      <c r="U39" s="9"/>
      <c r="V39" s="9"/>
      <c r="W39" s="9"/>
    </row>
    <row r="40" spans="17:23" s="22" customFormat="1" ht="12">
      <c r="Q40" s="9"/>
      <c r="R40" s="9"/>
      <c r="S40" s="9"/>
      <c r="T40" s="9"/>
      <c r="U40" s="9"/>
      <c r="V40" s="9"/>
      <c r="W40" s="9"/>
    </row>
    <row r="41" spans="17:23" s="22" customFormat="1" ht="12">
      <c r="Q41" s="9"/>
      <c r="R41" s="9"/>
      <c r="S41" s="9"/>
      <c r="T41" s="9"/>
      <c r="U41" s="9"/>
      <c r="V41" s="9"/>
      <c r="W41" s="9"/>
    </row>
    <row r="42" spans="17:23" s="22" customFormat="1" ht="12">
      <c r="Q42" s="9"/>
      <c r="R42" s="9"/>
      <c r="S42" s="9"/>
      <c r="T42" s="9"/>
      <c r="U42" s="9"/>
      <c r="V42" s="9"/>
      <c r="W42" s="9"/>
    </row>
    <row r="43" spans="17:23" s="22" customFormat="1" ht="12">
      <c r="Q43" s="9"/>
      <c r="R43" s="9"/>
      <c r="S43" s="9"/>
      <c r="T43" s="9"/>
      <c r="U43" s="9"/>
      <c r="V43" s="9"/>
      <c r="W43" s="9"/>
    </row>
    <row r="44" spans="17:23" s="22" customFormat="1" ht="12">
      <c r="Q44" s="9"/>
      <c r="R44" s="9"/>
      <c r="S44" s="9"/>
      <c r="T44" s="9"/>
      <c r="U44" s="9"/>
      <c r="V44" s="9"/>
      <c r="W44" s="9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>
      <c r="A1" s="274" t="s">
        <v>393</v>
      </c>
      <c r="P1" s="217" t="str">
        <f>'3.1'!N1</f>
        <v>I. čtvrtletí 2023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>
      <c r="A3" s="534" t="str">
        <f>'3.1'!A4</f>
        <v>2023</v>
      </c>
      <c r="B3" s="527" t="s">
        <v>187</v>
      </c>
      <c r="C3" s="526"/>
      <c r="D3" s="528"/>
      <c r="E3" s="527" t="s">
        <v>19</v>
      </c>
      <c r="F3" s="526"/>
      <c r="G3" s="528"/>
      <c r="H3" s="527" t="s">
        <v>193</v>
      </c>
      <c r="I3" s="526"/>
      <c r="J3" s="528"/>
      <c r="K3" s="527" t="s">
        <v>6</v>
      </c>
      <c r="L3" s="526"/>
      <c r="M3" s="528"/>
      <c r="N3" s="526" t="s">
        <v>181</v>
      </c>
      <c r="O3" s="526"/>
      <c r="P3" s="526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>
      <c r="A4" s="535"/>
      <c r="B4" s="522" t="s">
        <v>168</v>
      </c>
      <c r="C4" s="523"/>
      <c r="D4" s="524"/>
      <c r="E4" s="532" t="s">
        <v>5</v>
      </c>
      <c r="F4" s="529"/>
      <c r="G4" s="533"/>
      <c r="H4" s="532" t="s">
        <v>5</v>
      </c>
      <c r="I4" s="529"/>
      <c r="J4" s="533"/>
      <c r="K4" s="532" t="s">
        <v>5</v>
      </c>
      <c r="L4" s="529"/>
      <c r="M4" s="533"/>
      <c r="N4" s="529" t="s">
        <v>5</v>
      </c>
      <c r="O4" s="529"/>
      <c r="P4" s="52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275"/>
      <c r="B5" s="383" t="s">
        <v>60</v>
      </c>
      <c r="C5" s="382" t="s">
        <v>61</v>
      </c>
      <c r="D5" s="387" t="s">
        <v>62</v>
      </c>
      <c r="E5" s="383" t="s">
        <v>60</v>
      </c>
      <c r="F5" s="382" t="s">
        <v>61</v>
      </c>
      <c r="G5" s="387" t="s">
        <v>62</v>
      </c>
      <c r="H5" s="383" t="s">
        <v>60</v>
      </c>
      <c r="I5" s="382" t="s">
        <v>61</v>
      </c>
      <c r="J5" s="387" t="s">
        <v>62</v>
      </c>
      <c r="K5" s="383" t="s">
        <v>60</v>
      </c>
      <c r="L5" s="382" t="s">
        <v>61</v>
      </c>
      <c r="M5" s="387" t="s">
        <v>62</v>
      </c>
      <c r="N5" s="382" t="s">
        <v>60</v>
      </c>
      <c r="O5" s="382" t="s">
        <v>61</v>
      </c>
      <c r="P5" s="382" t="s">
        <v>62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>
      <c r="A6" s="530" t="s">
        <v>297</v>
      </c>
      <c r="B6" s="514">
        <f>D7</f>
        <v>2081.6628299999998</v>
      </c>
      <c r="C6" s="511"/>
      <c r="D6" s="515"/>
      <c r="E6" s="514">
        <f>SUM(E7:G7)</f>
        <v>320377.90600000002</v>
      </c>
      <c r="F6" s="511"/>
      <c r="G6" s="515"/>
      <c r="H6" s="514">
        <f>SUM(H7:J7)</f>
        <v>3131.0579999999991</v>
      </c>
      <c r="I6" s="511"/>
      <c r="J6" s="515"/>
      <c r="K6" s="514">
        <f>SUM(K7:M7)</f>
        <v>317246.848</v>
      </c>
      <c r="L6" s="511"/>
      <c r="M6" s="515"/>
      <c r="N6" s="511">
        <f>SUM(N7:P7)</f>
        <v>293776.30299999996</v>
      </c>
      <c r="O6" s="511"/>
      <c r="P6" s="511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>
      <c r="A7" s="531"/>
      <c r="B7" s="279">
        <f>SUM(B8:B13)</f>
        <v>2090.9908000000005</v>
      </c>
      <c r="C7" s="278">
        <f t="shared" ref="C7:P7" si="0">SUM(C8:C13)</f>
        <v>2090.1251300000004</v>
      </c>
      <c r="D7" s="280">
        <f t="shared" si="0"/>
        <v>2081.6628299999998</v>
      </c>
      <c r="E7" s="279">
        <f t="shared" si="0"/>
        <v>44873.260999999984</v>
      </c>
      <c r="F7" s="278">
        <f t="shared" si="0"/>
        <v>96730.541000000041</v>
      </c>
      <c r="G7" s="280">
        <f t="shared" si="0"/>
        <v>178774.10399999999</v>
      </c>
      <c r="H7" s="279">
        <f t="shared" si="0"/>
        <v>763.5089999999999</v>
      </c>
      <c r="I7" s="278">
        <f t="shared" si="0"/>
        <v>981.52599999999995</v>
      </c>
      <c r="J7" s="280">
        <f t="shared" si="0"/>
        <v>1386.0229999999992</v>
      </c>
      <c r="K7" s="279">
        <f t="shared" si="0"/>
        <v>44109.751999999979</v>
      </c>
      <c r="L7" s="278">
        <f t="shared" si="0"/>
        <v>95749.015000000043</v>
      </c>
      <c r="M7" s="280">
        <f t="shared" si="0"/>
        <v>177388.08100000001</v>
      </c>
      <c r="N7" s="278">
        <f t="shared" si="0"/>
        <v>41049.852999999988</v>
      </c>
      <c r="O7" s="278">
        <f t="shared" si="0"/>
        <v>88270.950000000012</v>
      </c>
      <c r="P7" s="278">
        <f t="shared" si="0"/>
        <v>164455.49999999997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276" t="s">
        <v>223</v>
      </c>
      <c r="B8" s="288">
        <v>87.593550000001372</v>
      </c>
      <c r="C8" s="7">
        <v>85.985140000001337</v>
      </c>
      <c r="D8" s="265">
        <v>82.307480000000865</v>
      </c>
      <c r="E8" s="268">
        <v>1895.9859999999885</v>
      </c>
      <c r="F8" s="7">
        <v>3620.2820000000006</v>
      </c>
      <c r="G8" s="265">
        <v>6286.9879999999957</v>
      </c>
      <c r="H8" s="268">
        <v>3.6929999999999987</v>
      </c>
      <c r="I8" s="7">
        <v>3.5459999999999985</v>
      </c>
      <c r="J8" s="265">
        <v>3.8279999999999963</v>
      </c>
      <c r="K8" s="268">
        <v>1892.2929999999885</v>
      </c>
      <c r="L8" s="7">
        <v>3616.7360000000008</v>
      </c>
      <c r="M8" s="265">
        <v>6283.1599999999953</v>
      </c>
      <c r="N8" s="7">
        <v>954.95199999998454</v>
      </c>
      <c r="O8" s="7">
        <v>2056.0160000000024</v>
      </c>
      <c r="P8" s="7">
        <v>4095.6759999999717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276" t="s">
        <v>188</v>
      </c>
      <c r="B9" s="288">
        <v>147.03430999999915</v>
      </c>
      <c r="C9" s="7">
        <v>145.72797999999904</v>
      </c>
      <c r="D9" s="265">
        <v>141.52813999999901</v>
      </c>
      <c r="E9" s="268">
        <v>2686.6249999999986</v>
      </c>
      <c r="F9" s="7">
        <v>5595.4389999999821</v>
      </c>
      <c r="G9" s="265">
        <v>10382.707999999988</v>
      </c>
      <c r="H9" s="268">
        <v>48.014999999999993</v>
      </c>
      <c r="I9" s="7">
        <v>44.896999999999991</v>
      </c>
      <c r="J9" s="265">
        <v>13.98899999999999</v>
      </c>
      <c r="K9" s="268">
        <v>2638.6099999999988</v>
      </c>
      <c r="L9" s="7">
        <v>5550.5419999999822</v>
      </c>
      <c r="M9" s="265">
        <v>10368.718999999988</v>
      </c>
      <c r="N9" s="7">
        <v>1406.0999999999935</v>
      </c>
      <c r="O9" s="7">
        <v>2938.4499999999994</v>
      </c>
      <c r="P9" s="7">
        <v>6078.6489999999876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276" t="s">
        <v>201</v>
      </c>
      <c r="B10" s="288">
        <v>63.848719999999894</v>
      </c>
      <c r="C10" s="7">
        <v>63.474229999999892</v>
      </c>
      <c r="D10" s="265">
        <v>63.321169999999917</v>
      </c>
      <c r="E10" s="268">
        <v>1193.0839999999992</v>
      </c>
      <c r="F10" s="7">
        <v>2476.2129999999993</v>
      </c>
      <c r="G10" s="265">
        <v>4834.841000000004</v>
      </c>
      <c r="H10" s="268">
        <v>47.770999999999994</v>
      </c>
      <c r="I10" s="7">
        <v>49.228999999999992</v>
      </c>
      <c r="J10" s="265">
        <v>58.266000000000005</v>
      </c>
      <c r="K10" s="268">
        <v>1145.3129999999992</v>
      </c>
      <c r="L10" s="7">
        <v>2426.9839999999995</v>
      </c>
      <c r="M10" s="265">
        <v>4776.5750000000044</v>
      </c>
      <c r="N10" s="7">
        <v>973.54600000000062</v>
      </c>
      <c r="O10" s="7">
        <v>1673.6570000000008</v>
      </c>
      <c r="P10" s="7">
        <v>3222.8020000000015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276" t="s">
        <v>189</v>
      </c>
      <c r="B11" s="288">
        <v>469.44606999999985</v>
      </c>
      <c r="C11" s="7">
        <v>471.86870999999985</v>
      </c>
      <c r="D11" s="265">
        <v>471.43696999999986</v>
      </c>
      <c r="E11" s="268">
        <v>9751.8490000000002</v>
      </c>
      <c r="F11" s="7">
        <v>21349.531000000057</v>
      </c>
      <c r="G11" s="265">
        <v>39885.891999999971</v>
      </c>
      <c r="H11" s="268">
        <v>144.85600000000005</v>
      </c>
      <c r="I11" s="7">
        <v>204.41099999999994</v>
      </c>
      <c r="J11" s="265">
        <v>322.09799999999984</v>
      </c>
      <c r="K11" s="268">
        <v>9606.9930000000004</v>
      </c>
      <c r="L11" s="7">
        <v>21145.120000000057</v>
      </c>
      <c r="M11" s="265">
        <v>39563.793999999973</v>
      </c>
      <c r="N11" s="7">
        <v>8969.417999999996</v>
      </c>
      <c r="O11" s="7">
        <v>19045.35500000001</v>
      </c>
      <c r="P11" s="7">
        <v>35499.578999999976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276" t="s">
        <v>190</v>
      </c>
      <c r="B12" s="288">
        <v>977.83999000000017</v>
      </c>
      <c r="C12" s="7">
        <v>977.84091000000012</v>
      </c>
      <c r="D12" s="265">
        <v>977.84091000000012</v>
      </c>
      <c r="E12" s="268">
        <v>21714.027999999995</v>
      </c>
      <c r="F12" s="7">
        <v>47185.311000000009</v>
      </c>
      <c r="G12" s="265">
        <v>87237.669000000053</v>
      </c>
      <c r="H12" s="268">
        <v>322.66699999999986</v>
      </c>
      <c r="I12" s="7">
        <v>413.303</v>
      </c>
      <c r="J12" s="265">
        <v>580.53699999999947</v>
      </c>
      <c r="K12" s="268">
        <v>21391.360999999994</v>
      </c>
      <c r="L12" s="7">
        <v>46772.008000000009</v>
      </c>
      <c r="M12" s="265">
        <v>86657.132000000056</v>
      </c>
      <c r="N12" s="7">
        <v>21222.305000000015</v>
      </c>
      <c r="O12" s="7">
        <v>46252.146999999983</v>
      </c>
      <c r="P12" s="7">
        <v>85763.902000000046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>
      <c r="A13" s="277" t="s">
        <v>191</v>
      </c>
      <c r="B13" s="289">
        <v>345.22815999999995</v>
      </c>
      <c r="C13" s="264">
        <v>345.22815999999995</v>
      </c>
      <c r="D13" s="266">
        <v>345.22815999999995</v>
      </c>
      <c r="E13" s="269">
        <v>7631.6889999999985</v>
      </c>
      <c r="F13" s="264">
        <v>16503.765000000003</v>
      </c>
      <c r="G13" s="266">
        <v>30146.005999999994</v>
      </c>
      <c r="H13" s="269">
        <v>196.50699999999998</v>
      </c>
      <c r="I13" s="264">
        <v>266.14</v>
      </c>
      <c r="J13" s="266">
        <v>407.30499999999995</v>
      </c>
      <c r="K13" s="269">
        <v>7435.1819999999989</v>
      </c>
      <c r="L13" s="264">
        <v>16237.625000000004</v>
      </c>
      <c r="M13" s="266">
        <v>29738.700999999994</v>
      </c>
      <c r="N13" s="264">
        <v>7523.5320000000011</v>
      </c>
      <c r="O13" s="264">
        <v>16305.325000000006</v>
      </c>
      <c r="P13" s="264">
        <v>29794.891999999996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1.25">
      <c r="A14" s="15" t="s">
        <v>396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>
      <c r="A27" s="534" t="str">
        <f>'3.1'!A4</f>
        <v>2023</v>
      </c>
      <c r="B27" s="527" t="s">
        <v>187</v>
      </c>
      <c r="C27" s="526"/>
      <c r="D27" s="528"/>
      <c r="E27" s="527" t="s">
        <v>19</v>
      </c>
      <c r="F27" s="526"/>
      <c r="G27" s="528"/>
      <c r="H27" s="527" t="s">
        <v>193</v>
      </c>
      <c r="I27" s="526"/>
      <c r="J27" s="528"/>
      <c r="K27" s="527" t="s">
        <v>6</v>
      </c>
      <c r="L27" s="526"/>
      <c r="M27" s="528"/>
      <c r="N27" s="526" t="s">
        <v>181</v>
      </c>
      <c r="O27" s="526"/>
      <c r="P27" s="526"/>
    </row>
    <row r="28" spans="1:28" ht="12" customHeight="1">
      <c r="A28" s="535"/>
      <c r="B28" s="522" t="s">
        <v>168</v>
      </c>
      <c r="C28" s="523"/>
      <c r="D28" s="524"/>
      <c r="E28" s="532" t="s">
        <v>5</v>
      </c>
      <c r="F28" s="529"/>
      <c r="G28" s="533"/>
      <c r="H28" s="532" t="s">
        <v>5</v>
      </c>
      <c r="I28" s="529"/>
      <c r="J28" s="533"/>
      <c r="K28" s="532" t="s">
        <v>5</v>
      </c>
      <c r="L28" s="529"/>
      <c r="M28" s="533"/>
      <c r="N28" s="529" t="s">
        <v>5</v>
      </c>
      <c r="O28" s="529"/>
      <c r="P28" s="529"/>
    </row>
    <row r="29" spans="1:28">
      <c r="A29" s="275"/>
      <c r="B29" s="383" t="s">
        <v>60</v>
      </c>
      <c r="C29" s="382" t="s">
        <v>61</v>
      </c>
      <c r="D29" s="387" t="s">
        <v>62</v>
      </c>
      <c r="E29" s="383" t="s">
        <v>60</v>
      </c>
      <c r="F29" s="382" t="s">
        <v>61</v>
      </c>
      <c r="G29" s="387" t="s">
        <v>62</v>
      </c>
      <c r="H29" s="383" t="s">
        <v>60</v>
      </c>
      <c r="I29" s="382" t="s">
        <v>61</v>
      </c>
      <c r="J29" s="387" t="s">
        <v>62</v>
      </c>
      <c r="K29" s="383" t="s">
        <v>60</v>
      </c>
      <c r="L29" s="382" t="s">
        <v>61</v>
      </c>
      <c r="M29" s="387" t="s">
        <v>62</v>
      </c>
      <c r="N29" s="382" t="s">
        <v>60</v>
      </c>
      <c r="O29" s="382" t="s">
        <v>61</v>
      </c>
      <c r="P29" s="382" t="s">
        <v>62</v>
      </c>
    </row>
    <row r="30" spans="1:28">
      <c r="A30" s="530" t="s">
        <v>298</v>
      </c>
      <c r="B30" s="514">
        <f>D31</f>
        <v>339.03480000000013</v>
      </c>
      <c r="C30" s="511"/>
      <c r="D30" s="515"/>
      <c r="E30" s="514">
        <f>SUM(E31:G31)</f>
        <v>219921.34700000007</v>
      </c>
      <c r="F30" s="511"/>
      <c r="G30" s="515"/>
      <c r="H30" s="514">
        <f>SUM(H31:J31)</f>
        <v>2609.096</v>
      </c>
      <c r="I30" s="511"/>
      <c r="J30" s="515"/>
      <c r="K30" s="514">
        <f>SUM(K31:M31)</f>
        <v>217312.25100000005</v>
      </c>
      <c r="L30" s="511"/>
      <c r="M30" s="515"/>
      <c r="N30" s="511">
        <f>SUM(N31:P31)</f>
        <v>217307.41800000001</v>
      </c>
      <c r="O30" s="511"/>
      <c r="P30" s="511"/>
    </row>
    <row r="31" spans="1:28">
      <c r="A31" s="531"/>
      <c r="B31" s="279">
        <f>SUM(B32:B35)</f>
        <v>339.19180000000011</v>
      </c>
      <c r="C31" s="278">
        <f t="shared" ref="C31:P31" si="1">SUM(C32:C35)</f>
        <v>339.18480000000011</v>
      </c>
      <c r="D31" s="280">
        <f t="shared" si="1"/>
        <v>339.03480000000013</v>
      </c>
      <c r="E31" s="279">
        <f t="shared" si="1"/>
        <v>74709.235000000044</v>
      </c>
      <c r="F31" s="278">
        <f t="shared" si="1"/>
        <v>68040.229000000036</v>
      </c>
      <c r="G31" s="280">
        <f t="shared" si="1"/>
        <v>77171.882999999987</v>
      </c>
      <c r="H31" s="279">
        <f t="shared" si="1"/>
        <v>913.09799999999984</v>
      </c>
      <c r="I31" s="278">
        <f t="shared" si="1"/>
        <v>765.90599999999995</v>
      </c>
      <c r="J31" s="280">
        <f t="shared" si="1"/>
        <v>930.09199999999998</v>
      </c>
      <c r="K31" s="279">
        <f t="shared" si="1"/>
        <v>73796.137000000046</v>
      </c>
      <c r="L31" s="278">
        <f t="shared" si="1"/>
        <v>67274.323000000033</v>
      </c>
      <c r="M31" s="280">
        <f t="shared" si="1"/>
        <v>76241.790999999983</v>
      </c>
      <c r="N31" s="278">
        <f t="shared" si="1"/>
        <v>73812.717999999993</v>
      </c>
      <c r="O31" s="278">
        <f t="shared" si="1"/>
        <v>67267.709000000003</v>
      </c>
      <c r="P31" s="278">
        <f t="shared" si="1"/>
        <v>76226.991000000009</v>
      </c>
    </row>
    <row r="32" spans="1:28">
      <c r="A32" s="276" t="s">
        <v>199</v>
      </c>
      <c r="B32" s="288">
        <v>2.4613999999999998</v>
      </c>
      <c r="C32" s="7">
        <v>2.4543999999999997</v>
      </c>
      <c r="D32" s="265">
        <v>2.3043999999999998</v>
      </c>
      <c r="E32" s="268">
        <v>192.58199999999999</v>
      </c>
      <c r="F32" s="7">
        <v>219.37800000000001</v>
      </c>
      <c r="G32" s="265">
        <v>206.40300000000002</v>
      </c>
      <c r="H32" s="268">
        <v>4.6079999999999997</v>
      </c>
      <c r="I32" s="7">
        <v>4.7619999999999996</v>
      </c>
      <c r="J32" s="265">
        <v>5.0950000000000006</v>
      </c>
      <c r="K32" s="268">
        <v>187.97399999999999</v>
      </c>
      <c r="L32" s="7">
        <v>214.61600000000001</v>
      </c>
      <c r="M32" s="265">
        <v>201.30800000000002</v>
      </c>
      <c r="N32" s="7">
        <v>185.958</v>
      </c>
      <c r="O32" s="7">
        <v>212.75400000000002</v>
      </c>
      <c r="P32" s="7">
        <v>199.47000000000003</v>
      </c>
    </row>
    <row r="33" spans="1:16">
      <c r="A33" s="276" t="s">
        <v>200</v>
      </c>
      <c r="B33" s="288">
        <v>5.76</v>
      </c>
      <c r="C33" s="7">
        <v>5.76</v>
      </c>
      <c r="D33" s="265">
        <v>5.76</v>
      </c>
      <c r="E33" s="268">
        <v>943.48300000000006</v>
      </c>
      <c r="F33" s="7">
        <v>962.94799999999998</v>
      </c>
      <c r="G33" s="265">
        <v>1109.789</v>
      </c>
      <c r="H33" s="268">
        <v>9.9110000000000014</v>
      </c>
      <c r="I33" s="7">
        <v>13.110000000000001</v>
      </c>
      <c r="J33" s="265">
        <v>11.944000000000001</v>
      </c>
      <c r="K33" s="268">
        <v>933.57200000000012</v>
      </c>
      <c r="L33" s="7">
        <v>949.83799999999997</v>
      </c>
      <c r="M33" s="265">
        <v>1097.845</v>
      </c>
      <c r="N33" s="7">
        <v>930.83199999999999</v>
      </c>
      <c r="O33" s="7">
        <v>946.39599999999996</v>
      </c>
      <c r="P33" s="7">
        <v>1094.211</v>
      </c>
    </row>
    <row r="34" spans="1:16">
      <c r="A34" s="276" t="s">
        <v>202</v>
      </c>
      <c r="B34" s="288">
        <v>57.879999999999995</v>
      </c>
      <c r="C34" s="7">
        <v>57.879999999999995</v>
      </c>
      <c r="D34" s="265">
        <v>57.879999999999995</v>
      </c>
      <c r="E34" s="268">
        <v>12661.690000000002</v>
      </c>
      <c r="F34" s="7">
        <v>12741.017999999998</v>
      </c>
      <c r="G34" s="265">
        <v>13692.326999999997</v>
      </c>
      <c r="H34" s="268">
        <v>100.09700000000001</v>
      </c>
      <c r="I34" s="7">
        <v>95.75500000000001</v>
      </c>
      <c r="J34" s="265">
        <v>122.652</v>
      </c>
      <c r="K34" s="268">
        <v>12561.593000000003</v>
      </c>
      <c r="L34" s="7">
        <v>12645.262999999999</v>
      </c>
      <c r="M34" s="265">
        <v>13569.674999999997</v>
      </c>
      <c r="N34" s="7">
        <v>12564.525999999998</v>
      </c>
      <c r="O34" s="7">
        <v>12645.704</v>
      </c>
      <c r="P34" s="7">
        <v>13569.813999999998</v>
      </c>
    </row>
    <row r="35" spans="1:16">
      <c r="A35" s="277" t="s">
        <v>203</v>
      </c>
      <c r="B35" s="289">
        <v>273.0904000000001</v>
      </c>
      <c r="C35" s="264">
        <v>273.0904000000001</v>
      </c>
      <c r="D35" s="266">
        <v>273.0904000000001</v>
      </c>
      <c r="E35" s="269">
        <v>60911.480000000047</v>
      </c>
      <c r="F35" s="264">
        <v>54116.885000000038</v>
      </c>
      <c r="G35" s="266">
        <v>62163.363999999987</v>
      </c>
      <c r="H35" s="269">
        <v>798.48199999999986</v>
      </c>
      <c r="I35" s="264">
        <v>652.27899999999988</v>
      </c>
      <c r="J35" s="266">
        <v>790.40099999999995</v>
      </c>
      <c r="K35" s="269">
        <v>60112.998000000051</v>
      </c>
      <c r="L35" s="264">
        <v>53464.606000000036</v>
      </c>
      <c r="M35" s="266">
        <v>61372.962999999989</v>
      </c>
      <c r="N35" s="264">
        <v>60131.402000000002</v>
      </c>
      <c r="O35" s="264">
        <v>53462.855000000003</v>
      </c>
      <c r="P35" s="264">
        <v>61363.496000000014</v>
      </c>
    </row>
    <row r="36" spans="1:16" s="15" customFormat="1" ht="11.25">
      <c r="A36" s="15" t="s">
        <v>396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>
      <c r="A1" s="281" t="s">
        <v>394</v>
      </c>
      <c r="B1" s="99"/>
      <c r="C1" s="99"/>
      <c r="D1" s="99"/>
      <c r="M1" s="217" t="str">
        <f>'3.1'!N1</f>
        <v>I. čtvrtletí 2023</v>
      </c>
    </row>
    <row r="2" spans="1:13" ht="6" customHeight="1"/>
    <row r="3" spans="1:13" ht="12.75" customHeight="1">
      <c r="A3" s="534" t="str">
        <f>'3.1'!A4</f>
        <v>2023</v>
      </c>
      <c r="B3" s="527" t="s">
        <v>19</v>
      </c>
      <c r="C3" s="526"/>
      <c r="D3" s="528"/>
      <c r="E3" s="527" t="s">
        <v>193</v>
      </c>
      <c r="F3" s="526"/>
      <c r="G3" s="528"/>
      <c r="H3" s="527" t="s">
        <v>195</v>
      </c>
      <c r="I3" s="526"/>
      <c r="J3" s="528"/>
      <c r="K3" s="526" t="s">
        <v>6</v>
      </c>
      <c r="L3" s="526"/>
      <c r="M3" s="526"/>
    </row>
    <row r="4" spans="1:13" ht="12.75" customHeight="1">
      <c r="A4" s="535"/>
      <c r="B4" s="522" t="s">
        <v>103</v>
      </c>
      <c r="C4" s="523"/>
      <c r="D4" s="524"/>
      <c r="E4" s="532" t="s">
        <v>103</v>
      </c>
      <c r="F4" s="529"/>
      <c r="G4" s="533"/>
      <c r="H4" s="532" t="s">
        <v>103</v>
      </c>
      <c r="I4" s="529"/>
      <c r="J4" s="533"/>
      <c r="K4" s="529" t="s">
        <v>103</v>
      </c>
      <c r="L4" s="529"/>
      <c r="M4" s="529"/>
    </row>
    <row r="5" spans="1:13" ht="12.75" customHeight="1">
      <c r="A5" s="275"/>
      <c r="B5" s="383" t="s">
        <v>60</v>
      </c>
      <c r="C5" s="382" t="s">
        <v>61</v>
      </c>
      <c r="D5" s="387" t="s">
        <v>62</v>
      </c>
      <c r="E5" s="383" t="s">
        <v>60</v>
      </c>
      <c r="F5" s="382" t="s">
        <v>61</v>
      </c>
      <c r="G5" s="387" t="s">
        <v>62</v>
      </c>
      <c r="H5" s="383" t="s">
        <v>60</v>
      </c>
      <c r="I5" s="382" t="s">
        <v>61</v>
      </c>
      <c r="J5" s="387" t="s">
        <v>62</v>
      </c>
      <c r="K5" s="382" t="s">
        <v>60</v>
      </c>
      <c r="L5" s="382" t="s">
        <v>61</v>
      </c>
      <c r="M5" s="382" t="s">
        <v>62</v>
      </c>
    </row>
    <row r="6" spans="1:13" ht="12.75" customHeight="1">
      <c r="A6" s="530" t="s">
        <v>150</v>
      </c>
      <c r="B6" s="514">
        <f>SUM(B7:D7)</f>
        <v>587356.22699999996</v>
      </c>
      <c r="C6" s="511"/>
      <c r="D6" s="515"/>
      <c r="E6" s="514">
        <f>SUM(E7:G7)</f>
        <v>39947.201999999997</v>
      </c>
      <c r="F6" s="511"/>
      <c r="G6" s="515"/>
      <c r="H6" s="514">
        <f>SUM(H7:J7)</f>
        <v>29444.11</v>
      </c>
      <c r="I6" s="511"/>
      <c r="J6" s="515"/>
      <c r="K6" s="511">
        <f>SUM(K7:M7)</f>
        <v>547409.02500000002</v>
      </c>
      <c r="L6" s="511"/>
      <c r="M6" s="511"/>
    </row>
    <row r="7" spans="1:13">
      <c r="A7" s="531"/>
      <c r="B7" s="279">
        <f>SUM(B8:B14)</f>
        <v>188167.42799999999</v>
      </c>
      <c r="C7" s="278">
        <f t="shared" ref="C7:M7" si="0">SUM(C8:C14)</f>
        <v>172071.53799999997</v>
      </c>
      <c r="D7" s="280">
        <f t="shared" si="0"/>
        <v>227117.26100000003</v>
      </c>
      <c r="E7" s="279">
        <f t="shared" si="0"/>
        <v>12225.773000000001</v>
      </c>
      <c r="F7" s="278">
        <f t="shared" si="0"/>
        <v>11844.636999999999</v>
      </c>
      <c r="G7" s="280">
        <f t="shared" si="0"/>
        <v>15876.791999999998</v>
      </c>
      <c r="H7" s="279">
        <f t="shared" si="0"/>
        <v>9719.4900000000034</v>
      </c>
      <c r="I7" s="278">
        <f t="shared" si="0"/>
        <v>8772.59</v>
      </c>
      <c r="J7" s="280">
        <f t="shared" si="0"/>
        <v>10952.029999999999</v>
      </c>
      <c r="K7" s="278">
        <f t="shared" si="0"/>
        <v>175941.655</v>
      </c>
      <c r="L7" s="278">
        <f t="shared" si="0"/>
        <v>160226.90099999998</v>
      </c>
      <c r="M7" s="278">
        <f t="shared" si="0"/>
        <v>211240.46900000004</v>
      </c>
    </row>
    <row r="8" spans="1:13">
      <c r="A8" s="290" t="s">
        <v>87</v>
      </c>
      <c r="B8" s="296">
        <v>15141.962000000001</v>
      </c>
      <c r="C8" s="297">
        <v>14814.334000000001</v>
      </c>
      <c r="D8" s="298">
        <v>17551.718000000001</v>
      </c>
      <c r="E8" s="296">
        <v>1935.9010000000001</v>
      </c>
      <c r="F8" s="297">
        <v>2015.7849999999999</v>
      </c>
      <c r="G8" s="298">
        <v>2481.8820000000001</v>
      </c>
      <c r="H8" s="296">
        <v>453.89800000000002</v>
      </c>
      <c r="I8" s="297">
        <v>463.73200000000003</v>
      </c>
      <c r="J8" s="298">
        <v>463.27199999999999</v>
      </c>
      <c r="K8" s="297">
        <v>13206.061000000002</v>
      </c>
      <c r="L8" s="297">
        <v>12798.549000000001</v>
      </c>
      <c r="M8" s="297">
        <v>15069.836000000001</v>
      </c>
    </row>
    <row r="9" spans="1:13">
      <c r="A9" s="290" t="s">
        <v>171</v>
      </c>
      <c r="B9" s="296">
        <v>69403.149000000005</v>
      </c>
      <c r="C9" s="297">
        <v>52313.906000000003</v>
      </c>
      <c r="D9" s="298">
        <v>76396.933000000005</v>
      </c>
      <c r="E9" s="296">
        <v>1616.3529999999998</v>
      </c>
      <c r="F9" s="297">
        <v>1167.7049999999999</v>
      </c>
      <c r="G9" s="298">
        <v>1789.298</v>
      </c>
      <c r="H9" s="296">
        <v>3174.5880000000002</v>
      </c>
      <c r="I9" s="297">
        <v>2357.4349999999999</v>
      </c>
      <c r="J9" s="298">
        <v>3456.3940000000002</v>
      </c>
      <c r="K9" s="297">
        <v>67786.796000000002</v>
      </c>
      <c r="L9" s="297">
        <v>51146.201000000001</v>
      </c>
      <c r="M9" s="297">
        <v>74607.635000000009</v>
      </c>
    </row>
    <row r="10" spans="1:13">
      <c r="A10" s="290" t="s">
        <v>88</v>
      </c>
      <c r="B10" s="296">
        <v>0</v>
      </c>
      <c r="C10" s="297">
        <v>0</v>
      </c>
      <c r="D10" s="298">
        <v>0</v>
      </c>
      <c r="E10" s="296">
        <v>0</v>
      </c>
      <c r="F10" s="297">
        <v>0</v>
      </c>
      <c r="G10" s="298">
        <v>0</v>
      </c>
      <c r="H10" s="296">
        <v>0</v>
      </c>
      <c r="I10" s="297">
        <v>0</v>
      </c>
      <c r="J10" s="298">
        <v>0</v>
      </c>
      <c r="K10" s="297">
        <v>0</v>
      </c>
      <c r="L10" s="297">
        <v>0</v>
      </c>
      <c r="M10" s="297">
        <v>0</v>
      </c>
    </row>
    <row r="11" spans="1:13">
      <c r="A11" s="290" t="s">
        <v>89</v>
      </c>
      <c r="B11" s="296">
        <v>0</v>
      </c>
      <c r="C11" s="297">
        <v>0</v>
      </c>
      <c r="D11" s="298">
        <v>0</v>
      </c>
      <c r="E11" s="296">
        <v>0</v>
      </c>
      <c r="F11" s="297">
        <v>0</v>
      </c>
      <c r="G11" s="298">
        <v>0</v>
      </c>
      <c r="H11" s="296">
        <v>0</v>
      </c>
      <c r="I11" s="297">
        <v>0</v>
      </c>
      <c r="J11" s="298">
        <v>0</v>
      </c>
      <c r="K11" s="297">
        <v>0</v>
      </c>
      <c r="L11" s="297">
        <v>0</v>
      </c>
      <c r="M11" s="297">
        <v>0</v>
      </c>
    </row>
    <row r="12" spans="1:13">
      <c r="A12" s="290" t="s">
        <v>90</v>
      </c>
      <c r="B12" s="296">
        <v>0</v>
      </c>
      <c r="C12" s="297">
        <v>0</v>
      </c>
      <c r="D12" s="298">
        <v>0</v>
      </c>
      <c r="E12" s="296">
        <v>0</v>
      </c>
      <c r="F12" s="297">
        <v>0</v>
      </c>
      <c r="G12" s="298">
        <v>0</v>
      </c>
      <c r="H12" s="296">
        <v>0</v>
      </c>
      <c r="I12" s="297">
        <v>0</v>
      </c>
      <c r="J12" s="298">
        <v>0</v>
      </c>
      <c r="K12" s="297">
        <v>0</v>
      </c>
      <c r="L12" s="297">
        <v>0</v>
      </c>
      <c r="M12" s="297">
        <v>0</v>
      </c>
    </row>
    <row r="13" spans="1:13">
      <c r="A13" s="291" t="s">
        <v>91</v>
      </c>
      <c r="B13" s="296">
        <v>94685.143999999971</v>
      </c>
      <c r="C13" s="297">
        <v>96799.125999999975</v>
      </c>
      <c r="D13" s="298">
        <v>124383.66800000001</v>
      </c>
      <c r="E13" s="296">
        <v>8016.0920000000015</v>
      </c>
      <c r="F13" s="297">
        <v>8056.3249999999989</v>
      </c>
      <c r="G13" s="298">
        <v>10955.505999999998</v>
      </c>
      <c r="H13" s="296">
        <v>5963.8840000000018</v>
      </c>
      <c r="I13" s="297">
        <v>5831.7059999999992</v>
      </c>
      <c r="J13" s="298">
        <v>6927.1859999999988</v>
      </c>
      <c r="K13" s="297">
        <v>86669.051999999967</v>
      </c>
      <c r="L13" s="297">
        <v>88742.800999999978</v>
      </c>
      <c r="M13" s="297">
        <v>113428.16200000001</v>
      </c>
    </row>
    <row r="14" spans="1:13" ht="24">
      <c r="A14" s="292" t="s">
        <v>164</v>
      </c>
      <c r="B14" s="293">
        <v>8937.1730000000007</v>
      </c>
      <c r="C14" s="294">
        <v>8144.1720000000005</v>
      </c>
      <c r="D14" s="295">
        <v>8784.9420000000009</v>
      </c>
      <c r="E14" s="293">
        <v>657.42700000000002</v>
      </c>
      <c r="F14" s="294">
        <v>604.822</v>
      </c>
      <c r="G14" s="295">
        <v>650.10599999999999</v>
      </c>
      <c r="H14" s="293">
        <v>127.12</v>
      </c>
      <c r="I14" s="294">
        <v>119.717</v>
      </c>
      <c r="J14" s="295">
        <v>105.17800000000001</v>
      </c>
      <c r="K14" s="294">
        <v>8279.746000000001</v>
      </c>
      <c r="L14" s="294">
        <v>7539.35</v>
      </c>
      <c r="M14" s="294">
        <v>8134.8360000000011</v>
      </c>
    </row>
    <row r="15" spans="1:13" s="15" customFormat="1" ht="11.25">
      <c r="M15" s="14"/>
    </row>
    <row r="16" spans="1:13" ht="11.25" customHeight="1">
      <c r="A16" s="26" t="s">
        <v>87</v>
      </c>
      <c r="B16" s="31">
        <f>SUM(B8:D8)/$B$6</f>
        <v>8.0884498735381602E-2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>
      <c r="A17" s="26" t="s">
        <v>171</v>
      </c>
      <c r="B17" s="31">
        <f t="shared" ref="B17:B22" si="1">SUM(B9:D9)/$B$6</f>
        <v>0.33729784225136006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>
      <c r="A18" s="26" t="s">
        <v>88</v>
      </c>
      <c r="B18" s="31">
        <f t="shared" si="1"/>
        <v>0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>
      <c r="A20" s="26" t="s">
        <v>90</v>
      </c>
      <c r="B20" s="31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>
      <c r="A21" s="26" t="s">
        <v>91</v>
      </c>
      <c r="B21" s="31">
        <f t="shared" si="1"/>
        <v>0.53777915935843135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>
      <c r="A22" s="26" t="s">
        <v>164</v>
      </c>
      <c r="B22" s="31">
        <f t="shared" si="1"/>
        <v>4.4038499654827028E-2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>
      <c r="A24" s="117"/>
      <c r="B24" s="99"/>
      <c r="C24" s="99"/>
      <c r="D24" s="99"/>
      <c r="N24" s="139"/>
      <c r="O24" s="9"/>
      <c r="P24" s="9"/>
      <c r="Q24" s="9"/>
      <c r="R24" s="9"/>
      <c r="S24" s="9"/>
    </row>
    <row r="25" spans="1:19" ht="4.5" customHeight="1">
      <c r="N25" s="139"/>
      <c r="O25" s="9"/>
      <c r="P25" s="9"/>
      <c r="Q25" s="9"/>
      <c r="R25" s="9"/>
      <c r="S25" s="9"/>
    </row>
    <row r="26" spans="1:19" ht="13.5" customHeight="1">
      <c r="A26" s="534" t="str">
        <f>'3.1'!A4</f>
        <v>2023</v>
      </c>
      <c r="B26" s="527" t="s">
        <v>19</v>
      </c>
      <c r="C26" s="526"/>
      <c r="D26" s="528"/>
      <c r="E26" s="527" t="s">
        <v>193</v>
      </c>
      <c r="F26" s="526"/>
      <c r="G26" s="528"/>
      <c r="H26" s="527" t="s">
        <v>195</v>
      </c>
      <c r="I26" s="526"/>
      <c r="J26" s="528"/>
      <c r="K26" s="526" t="s">
        <v>6</v>
      </c>
      <c r="L26" s="526"/>
      <c r="M26" s="526"/>
      <c r="N26" s="139"/>
      <c r="O26" s="9"/>
      <c r="P26" s="9"/>
      <c r="Q26" s="9"/>
      <c r="R26" s="9"/>
      <c r="S26" s="9"/>
    </row>
    <row r="27" spans="1:19" ht="12.75" customHeight="1">
      <c r="A27" s="535"/>
      <c r="B27" s="522" t="s">
        <v>103</v>
      </c>
      <c r="C27" s="523"/>
      <c r="D27" s="524"/>
      <c r="E27" s="532" t="s">
        <v>103</v>
      </c>
      <c r="F27" s="529"/>
      <c r="G27" s="533"/>
      <c r="H27" s="532" t="s">
        <v>103</v>
      </c>
      <c r="I27" s="529"/>
      <c r="J27" s="533"/>
      <c r="K27" s="529" t="s">
        <v>103</v>
      </c>
      <c r="L27" s="529"/>
      <c r="M27" s="529"/>
      <c r="N27" s="139"/>
      <c r="O27" s="9"/>
      <c r="P27" s="9"/>
      <c r="Q27" s="9"/>
      <c r="R27" s="9"/>
      <c r="S27" s="9"/>
    </row>
    <row r="28" spans="1:19" ht="12.75" customHeight="1">
      <c r="A28" s="275"/>
      <c r="B28" s="383" t="s">
        <v>60</v>
      </c>
      <c r="C28" s="382" t="s">
        <v>61</v>
      </c>
      <c r="D28" s="387" t="s">
        <v>62</v>
      </c>
      <c r="E28" s="383" t="s">
        <v>60</v>
      </c>
      <c r="F28" s="382" t="s">
        <v>61</v>
      </c>
      <c r="G28" s="387" t="s">
        <v>62</v>
      </c>
      <c r="H28" s="383" t="s">
        <v>60</v>
      </c>
      <c r="I28" s="382" t="s">
        <v>61</v>
      </c>
      <c r="J28" s="387" t="s">
        <v>62</v>
      </c>
      <c r="K28" s="382" t="s">
        <v>60</v>
      </c>
      <c r="L28" s="382" t="s">
        <v>61</v>
      </c>
      <c r="M28" s="382" t="s">
        <v>62</v>
      </c>
      <c r="N28" s="139"/>
      <c r="O28" s="9"/>
      <c r="P28" s="9"/>
      <c r="Q28" s="9"/>
      <c r="R28" s="9"/>
      <c r="S28" s="9"/>
    </row>
    <row r="29" spans="1:19" ht="12.75" customHeight="1">
      <c r="A29" s="530" t="s">
        <v>149</v>
      </c>
      <c r="B29" s="514">
        <f>SUM(B30:D30)</f>
        <v>652145.34400000016</v>
      </c>
      <c r="C29" s="511"/>
      <c r="D29" s="515"/>
      <c r="E29" s="514">
        <f>SUM(E30:G30)</f>
        <v>45568.815000000017</v>
      </c>
      <c r="F29" s="511"/>
      <c r="G29" s="515"/>
      <c r="H29" s="514">
        <f>SUM(H30:J30)</f>
        <v>5801.5469999999996</v>
      </c>
      <c r="I29" s="511"/>
      <c r="J29" s="515"/>
      <c r="K29" s="511">
        <f>SUM(K30:M30)</f>
        <v>606576.5290000001</v>
      </c>
      <c r="L29" s="511"/>
      <c r="M29" s="511"/>
      <c r="N29" s="139"/>
      <c r="O29" s="9"/>
      <c r="P29" s="9"/>
      <c r="Q29" s="9"/>
      <c r="R29" s="9"/>
      <c r="S29" s="9"/>
    </row>
    <row r="30" spans="1:19" ht="12.75" customHeight="1">
      <c r="A30" s="531"/>
      <c r="B30" s="279">
        <f>SUM(B31:B33)</f>
        <v>226088.58299999996</v>
      </c>
      <c r="C30" s="278">
        <f t="shared" ref="C30:M30" si="2">SUM(C31:C33)</f>
        <v>202010.70699999997</v>
      </c>
      <c r="D30" s="280">
        <f t="shared" si="2"/>
        <v>224046.05400000024</v>
      </c>
      <c r="E30" s="279">
        <f t="shared" si="2"/>
        <v>15385.519000000009</v>
      </c>
      <c r="F30" s="278">
        <f t="shared" si="2"/>
        <v>14382.553000000007</v>
      </c>
      <c r="G30" s="280">
        <f t="shared" si="2"/>
        <v>15800.743</v>
      </c>
      <c r="H30" s="279">
        <f t="shared" si="2"/>
        <v>2010.5790000000002</v>
      </c>
      <c r="I30" s="278">
        <f t="shared" si="2"/>
        <v>1811.4689999999991</v>
      </c>
      <c r="J30" s="280">
        <f t="shared" si="2"/>
        <v>1979.4990000000003</v>
      </c>
      <c r="K30" s="278">
        <f t="shared" si="2"/>
        <v>210703.06399999995</v>
      </c>
      <c r="L30" s="278">
        <f t="shared" si="2"/>
        <v>187628.15399999995</v>
      </c>
      <c r="M30" s="278">
        <f t="shared" si="2"/>
        <v>208245.31100000022</v>
      </c>
      <c r="N30" s="139"/>
      <c r="O30" s="9"/>
      <c r="P30" s="9"/>
      <c r="Q30" s="9"/>
      <c r="R30" s="9"/>
      <c r="S30" s="9"/>
    </row>
    <row r="31" spans="1:19" ht="12.75" customHeight="1">
      <c r="A31" s="290" t="s">
        <v>100</v>
      </c>
      <c r="B31" s="268">
        <v>5822.0379999999977</v>
      </c>
      <c r="C31" s="7">
        <v>5200.9459999999981</v>
      </c>
      <c r="D31" s="265">
        <v>6559.2559999999985</v>
      </c>
      <c r="E31" s="268">
        <v>394.89099999999996</v>
      </c>
      <c r="F31" s="7">
        <v>404.17899999999997</v>
      </c>
      <c r="G31" s="265">
        <v>491.12900000000002</v>
      </c>
      <c r="H31" s="268">
        <v>0</v>
      </c>
      <c r="I31" s="7">
        <v>0</v>
      </c>
      <c r="J31" s="265">
        <v>11.641999999999999</v>
      </c>
      <c r="K31" s="7">
        <v>5427.1469999999981</v>
      </c>
      <c r="L31" s="7">
        <v>4796.766999999998</v>
      </c>
      <c r="M31" s="7">
        <v>6068.1269999999986</v>
      </c>
      <c r="N31" s="139"/>
      <c r="O31" s="9"/>
      <c r="P31" s="9"/>
      <c r="Q31" s="9"/>
      <c r="R31" s="9"/>
      <c r="S31" s="9"/>
    </row>
    <row r="32" spans="1:19" ht="12.75" customHeight="1">
      <c r="A32" s="290" t="s">
        <v>101</v>
      </c>
      <c r="B32" s="268">
        <v>10609.718000000006</v>
      </c>
      <c r="C32" s="7">
        <v>9120.5020000000004</v>
      </c>
      <c r="D32" s="265">
        <v>10812.980000000003</v>
      </c>
      <c r="E32" s="268">
        <v>765.51699999999983</v>
      </c>
      <c r="F32" s="7">
        <v>681.74000000000012</v>
      </c>
      <c r="G32" s="265">
        <v>803.02999999999975</v>
      </c>
      <c r="H32" s="268">
        <v>335.23400000000004</v>
      </c>
      <c r="I32" s="7">
        <v>289.66899999999993</v>
      </c>
      <c r="J32" s="265">
        <v>339.88</v>
      </c>
      <c r="K32" s="7">
        <v>9844.2010000000064</v>
      </c>
      <c r="L32" s="7">
        <v>8438.7620000000006</v>
      </c>
      <c r="M32" s="7">
        <v>10009.950000000004</v>
      </c>
      <c r="N32" s="139"/>
      <c r="O32" s="9"/>
      <c r="P32" s="9"/>
      <c r="Q32" s="9"/>
      <c r="R32" s="9"/>
      <c r="S32" s="9"/>
    </row>
    <row r="33" spans="1:19" ht="13.5" customHeight="1">
      <c r="A33" s="292" t="s">
        <v>102</v>
      </c>
      <c r="B33" s="269">
        <v>209656.82699999996</v>
      </c>
      <c r="C33" s="264">
        <v>187689.25899999996</v>
      </c>
      <c r="D33" s="266">
        <v>206673.81800000023</v>
      </c>
      <c r="E33" s="269">
        <v>14225.11100000001</v>
      </c>
      <c r="F33" s="264">
        <v>13296.634000000007</v>
      </c>
      <c r="G33" s="266">
        <v>14506.584000000001</v>
      </c>
      <c r="H33" s="269">
        <v>1675.345</v>
      </c>
      <c r="I33" s="264">
        <v>1521.7999999999993</v>
      </c>
      <c r="J33" s="266">
        <v>1627.9770000000003</v>
      </c>
      <c r="K33" s="264">
        <v>195431.71599999996</v>
      </c>
      <c r="L33" s="264">
        <v>174392.62499999994</v>
      </c>
      <c r="M33" s="264">
        <v>192167.23400000023</v>
      </c>
      <c r="N33" s="139"/>
      <c r="O33" s="9"/>
      <c r="P33" s="9"/>
      <c r="Q33" s="9"/>
      <c r="R33" s="9"/>
      <c r="S33" s="9"/>
    </row>
    <row r="34" spans="1:19" s="15" customFormat="1" ht="11.25">
      <c r="M34" s="14"/>
      <c r="N34" s="17"/>
      <c r="O34" s="17"/>
      <c r="P34" s="17"/>
      <c r="Q34" s="17"/>
      <c r="R34" s="17"/>
      <c r="S34" s="17"/>
    </row>
    <row r="35" spans="1:19" s="15" customFormat="1" ht="11.25">
      <c r="N35" s="17"/>
      <c r="O35" s="17"/>
      <c r="P35" s="17"/>
      <c r="Q35" s="17"/>
      <c r="R35" s="17"/>
      <c r="S35" s="17"/>
    </row>
    <row r="36" spans="1:19" s="51" customFormat="1" ht="12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>
      <c r="A37" s="105" t="s">
        <v>100</v>
      </c>
      <c r="B37" s="31">
        <f>SUM(B31:D31)/$B$29</f>
        <v>2.6960615699803247E-2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>
      <c r="A38" s="26" t="s">
        <v>101</v>
      </c>
      <c r="B38" s="31">
        <f>SUM(B32:D32)/$B$29</f>
        <v>4.6834958312605854E-2</v>
      </c>
      <c r="N38" s="9"/>
      <c r="O38" s="9"/>
      <c r="P38" s="9"/>
      <c r="Q38" s="9"/>
      <c r="R38" s="9"/>
      <c r="S38" s="9"/>
    </row>
    <row r="39" spans="1:19">
      <c r="A39" s="26" t="s">
        <v>102</v>
      </c>
      <c r="B39" s="31">
        <f>SUM(B33:D33)/$B$29</f>
        <v>0.92620442598759078</v>
      </c>
      <c r="N39" s="9"/>
      <c r="O39" s="9"/>
      <c r="P39" s="9"/>
      <c r="Q39" s="9"/>
      <c r="R39" s="9"/>
      <c r="S39" s="9"/>
    </row>
    <row r="40" spans="1:19">
      <c r="N40" s="9"/>
      <c r="O40" s="9"/>
      <c r="P40" s="9"/>
      <c r="Q40" s="9"/>
      <c r="R40" s="9"/>
      <c r="S40" s="9"/>
    </row>
    <row r="41" spans="1:19">
      <c r="N41" s="9"/>
      <c r="O41" s="9"/>
      <c r="P41" s="9"/>
      <c r="Q41" s="9"/>
      <c r="R41" s="9"/>
      <c r="S41" s="9"/>
    </row>
    <row r="42" spans="1:19">
      <c r="N42" s="9"/>
      <c r="O42" s="9"/>
      <c r="P42" s="9"/>
      <c r="Q42" s="9"/>
      <c r="R42" s="9"/>
      <c r="S42" s="9"/>
    </row>
    <row r="43" spans="1:19">
      <c r="N43" s="9"/>
      <c r="O43" s="9"/>
      <c r="P43" s="9"/>
      <c r="Q43" s="9"/>
      <c r="R43" s="9"/>
      <c r="S43" s="9"/>
    </row>
    <row r="44" spans="1:19">
      <c r="N44" s="9"/>
      <c r="O44" s="9"/>
      <c r="P44" s="9"/>
      <c r="Q44" s="9"/>
      <c r="R44" s="9"/>
      <c r="S44" s="9"/>
    </row>
    <row r="45" spans="1:19">
      <c r="N45" s="9"/>
      <c r="O45" s="9"/>
      <c r="P45" s="9"/>
      <c r="Q45" s="9"/>
      <c r="R45" s="9"/>
      <c r="S45" s="9"/>
    </row>
    <row r="46" spans="1:19">
      <c r="N46" s="9"/>
      <c r="O46" s="9"/>
      <c r="P46" s="9"/>
      <c r="Q46" s="9"/>
      <c r="R46" s="9"/>
      <c r="S46" s="9"/>
    </row>
    <row r="53" spans="1:13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>
      <c r="A1" s="282" t="s">
        <v>395</v>
      </c>
      <c r="B1" s="138"/>
      <c r="C1" s="138"/>
      <c r="D1" s="138"/>
      <c r="M1" s="217" t="str">
        <f>'3.1'!N1</f>
        <v>I. čtvrtletí 2023</v>
      </c>
    </row>
    <row r="2" spans="1:13" ht="6" customHeight="1"/>
    <row r="3" spans="1:13" ht="16.5" customHeight="1">
      <c r="A3" s="543" t="str">
        <f>'3.1'!A4</f>
        <v>2023</v>
      </c>
      <c r="B3" s="540" t="s">
        <v>169</v>
      </c>
      <c r="C3" s="537"/>
      <c r="D3" s="538"/>
      <c r="E3" s="540" t="s">
        <v>176</v>
      </c>
      <c r="F3" s="537"/>
      <c r="G3" s="538"/>
      <c r="H3" s="540" t="s">
        <v>170</v>
      </c>
      <c r="I3" s="537"/>
      <c r="J3" s="538"/>
      <c r="K3" s="537" t="s">
        <v>166</v>
      </c>
      <c r="L3" s="537"/>
      <c r="M3" s="537"/>
    </row>
    <row r="4" spans="1:13">
      <c r="A4" s="544"/>
      <c r="B4" s="383" t="s">
        <v>60</v>
      </c>
      <c r="C4" s="382" t="s">
        <v>61</v>
      </c>
      <c r="D4" s="387" t="s">
        <v>62</v>
      </c>
      <c r="E4" s="383" t="s">
        <v>60</v>
      </c>
      <c r="F4" s="382" t="s">
        <v>61</v>
      </c>
      <c r="G4" s="387" t="s">
        <v>62</v>
      </c>
      <c r="H4" s="383" t="s">
        <v>60</v>
      </c>
      <c r="I4" s="382" t="s">
        <v>61</v>
      </c>
      <c r="J4" s="387" t="s">
        <v>62</v>
      </c>
      <c r="K4" s="382" t="s">
        <v>60</v>
      </c>
      <c r="L4" s="382" t="s">
        <v>61</v>
      </c>
      <c r="M4" s="382" t="s">
        <v>62</v>
      </c>
    </row>
    <row r="5" spans="1:13" ht="12.75" customHeight="1">
      <c r="A5" s="541" t="s">
        <v>205</v>
      </c>
      <c r="B5" s="514">
        <f>SUM(B6:D6)</f>
        <v>493.58538399999998</v>
      </c>
      <c r="C5" s="511"/>
      <c r="D5" s="515"/>
      <c r="E5" s="514">
        <f>SUM(E6:G6)</f>
        <v>347.46966499999996</v>
      </c>
      <c r="F5" s="511"/>
      <c r="G5" s="515"/>
      <c r="H5" s="514">
        <f>SUM(H6:J6)</f>
        <v>2342.0422319999998</v>
      </c>
      <c r="I5" s="511"/>
      <c r="J5" s="515"/>
      <c r="K5" s="511">
        <f>SUM(K6:M6)</f>
        <v>3183.0972809999994</v>
      </c>
      <c r="L5" s="511"/>
      <c r="M5" s="511"/>
    </row>
    <row r="6" spans="1:13">
      <c r="A6" s="542"/>
      <c r="B6" s="302">
        <f>SUM(B7:B18)</f>
        <v>169.26522500000002</v>
      </c>
      <c r="C6" s="300">
        <f t="shared" ref="C6:M6" si="0">SUM(C7:C18)</f>
        <v>158.98311000000001</v>
      </c>
      <c r="D6" s="301">
        <f t="shared" si="0"/>
        <v>165.33704899999998</v>
      </c>
      <c r="E6" s="302">
        <f t="shared" si="0"/>
        <v>124.00899700000001</v>
      </c>
      <c r="F6" s="300">
        <f t="shared" si="0"/>
        <v>110.575925</v>
      </c>
      <c r="G6" s="301">
        <f t="shared" si="0"/>
        <v>112.88474299999999</v>
      </c>
      <c r="H6" s="302">
        <f t="shared" si="0"/>
        <v>824.1587219999999</v>
      </c>
      <c r="I6" s="300">
        <f t="shared" si="0"/>
        <v>779.21439299999997</v>
      </c>
      <c r="J6" s="301">
        <f t="shared" si="0"/>
        <v>738.66911700000003</v>
      </c>
      <c r="K6" s="300">
        <f t="shared" si="0"/>
        <v>1117.4329439999999</v>
      </c>
      <c r="L6" s="300">
        <f t="shared" si="0"/>
        <v>1048.773428</v>
      </c>
      <c r="M6" s="300">
        <f t="shared" si="0"/>
        <v>1016.890909</v>
      </c>
    </row>
    <row r="7" spans="1:13">
      <c r="A7" s="261" t="s">
        <v>150</v>
      </c>
      <c r="B7" s="268">
        <v>1.4242519999999999</v>
      </c>
      <c r="C7" s="7">
        <v>1.3351570000000001</v>
      </c>
      <c r="D7" s="265">
        <v>1.3675950000000001</v>
      </c>
      <c r="E7" s="268">
        <v>5.0170699999999995</v>
      </c>
      <c r="F7" s="7">
        <v>4.1656759999999995</v>
      </c>
      <c r="G7" s="265">
        <v>5.2236320000000003</v>
      </c>
      <c r="H7" s="268">
        <v>114.95151199999999</v>
      </c>
      <c r="I7" s="7">
        <v>106.72039399999998</v>
      </c>
      <c r="J7" s="265">
        <v>131.82054199999999</v>
      </c>
      <c r="K7" s="7">
        <v>121.39283399999999</v>
      </c>
      <c r="L7" s="7">
        <v>112.22122699999998</v>
      </c>
      <c r="M7" s="7">
        <v>138.41176899999999</v>
      </c>
    </row>
    <row r="8" spans="1:13">
      <c r="A8" s="261" t="s">
        <v>149</v>
      </c>
      <c r="B8" s="268">
        <v>100.61085500000003</v>
      </c>
      <c r="C8" s="7">
        <v>90.821180999999996</v>
      </c>
      <c r="D8" s="265">
        <v>100.79753799999997</v>
      </c>
      <c r="E8" s="268">
        <v>57.249909000000017</v>
      </c>
      <c r="F8" s="7">
        <v>51.287066999999993</v>
      </c>
      <c r="G8" s="265">
        <v>55.919854999999991</v>
      </c>
      <c r="H8" s="268">
        <v>3.801876</v>
      </c>
      <c r="I8" s="7">
        <v>3.516362</v>
      </c>
      <c r="J8" s="265">
        <v>3.8019769999999999</v>
      </c>
      <c r="K8" s="7">
        <v>161.66264000000004</v>
      </c>
      <c r="L8" s="7">
        <v>145.62460999999999</v>
      </c>
      <c r="M8" s="7">
        <v>160.51936999999995</v>
      </c>
    </row>
    <row r="9" spans="1:13">
      <c r="A9" s="261" t="s">
        <v>148</v>
      </c>
      <c r="B9" s="268">
        <v>4.8686E-2</v>
      </c>
      <c r="C9" s="7">
        <v>2.3004999999999998E-2</v>
      </c>
      <c r="D9" s="265">
        <v>1.2289999999999999E-2</v>
      </c>
      <c r="E9" s="268">
        <v>6.0440709999999997</v>
      </c>
      <c r="F9" s="7">
        <v>2.8323040000000002</v>
      </c>
      <c r="G9" s="265">
        <v>2.8236500000000002</v>
      </c>
      <c r="H9" s="268">
        <v>94.748717999999997</v>
      </c>
      <c r="I9" s="7">
        <v>80.448652999999993</v>
      </c>
      <c r="J9" s="265">
        <v>71.392509000000004</v>
      </c>
      <c r="K9" s="7">
        <v>100.841475</v>
      </c>
      <c r="L9" s="7">
        <v>83.303961999999999</v>
      </c>
      <c r="M9" s="7">
        <v>74.228448999999998</v>
      </c>
    </row>
    <row r="10" spans="1:13">
      <c r="A10" s="261" t="s">
        <v>147</v>
      </c>
      <c r="B10" s="268">
        <v>2.4356749999999998</v>
      </c>
      <c r="C10" s="7">
        <v>1.774259</v>
      </c>
      <c r="D10" s="265">
        <v>1.6247419999999999</v>
      </c>
      <c r="E10" s="268">
        <v>5.578157</v>
      </c>
      <c r="F10" s="7">
        <v>2.7887579999999996</v>
      </c>
      <c r="G10" s="265">
        <v>1.538611</v>
      </c>
      <c r="H10" s="268">
        <v>488.81054599999999</v>
      </c>
      <c r="I10" s="7">
        <v>461.15315699999991</v>
      </c>
      <c r="J10" s="265">
        <v>410.29710200000011</v>
      </c>
      <c r="K10" s="7">
        <v>496.82437799999997</v>
      </c>
      <c r="L10" s="7">
        <v>465.71617399999991</v>
      </c>
      <c r="M10" s="7">
        <v>413.46045500000008</v>
      </c>
    </row>
    <row r="11" spans="1:13">
      <c r="A11" s="261" t="s">
        <v>146</v>
      </c>
      <c r="B11" s="268">
        <v>0</v>
      </c>
      <c r="C11" s="7">
        <v>0</v>
      </c>
      <c r="D11" s="265">
        <v>0</v>
      </c>
      <c r="E11" s="268">
        <v>0</v>
      </c>
      <c r="F11" s="7">
        <v>0</v>
      </c>
      <c r="G11" s="265">
        <v>0</v>
      </c>
      <c r="H11" s="268">
        <v>0</v>
      </c>
      <c r="I11" s="7">
        <v>0</v>
      </c>
      <c r="J11" s="265">
        <v>0</v>
      </c>
      <c r="K11" s="7">
        <v>0</v>
      </c>
      <c r="L11" s="7">
        <v>0</v>
      </c>
      <c r="M11" s="7">
        <v>0</v>
      </c>
    </row>
    <row r="12" spans="1:13">
      <c r="A12" s="261" t="s">
        <v>145</v>
      </c>
      <c r="B12" s="268">
        <v>0</v>
      </c>
      <c r="C12" s="7">
        <v>0</v>
      </c>
      <c r="D12" s="265">
        <v>0</v>
      </c>
      <c r="E12" s="268">
        <v>1.286305</v>
      </c>
      <c r="F12" s="7">
        <v>1.5291700000000001</v>
      </c>
      <c r="G12" s="265">
        <v>2.0205329999999999</v>
      </c>
      <c r="H12" s="268">
        <v>1.1419999999999999</v>
      </c>
      <c r="I12" s="7">
        <v>1.492</v>
      </c>
      <c r="J12" s="265">
        <v>1.5820000000000001</v>
      </c>
      <c r="K12" s="7">
        <v>2.4283049999999999</v>
      </c>
      <c r="L12" s="7">
        <v>3.0211700000000001</v>
      </c>
      <c r="M12" s="7">
        <v>3.6025330000000002</v>
      </c>
    </row>
    <row r="13" spans="1:13">
      <c r="A13" s="261" t="s">
        <v>144</v>
      </c>
      <c r="B13" s="268">
        <v>0</v>
      </c>
      <c r="C13" s="7">
        <v>0</v>
      </c>
      <c r="D13" s="265">
        <v>0</v>
      </c>
      <c r="E13" s="268">
        <v>1.8620000000000001</v>
      </c>
      <c r="F13" s="7">
        <v>0.94699999999999995</v>
      </c>
      <c r="G13" s="265">
        <v>1.7649999999999999</v>
      </c>
      <c r="H13" s="268">
        <v>0.66192300000000004</v>
      </c>
      <c r="I13" s="7">
        <v>1.2683820000000001</v>
      </c>
      <c r="J13" s="265">
        <v>0.167988</v>
      </c>
      <c r="K13" s="7">
        <v>2.5239229999999999</v>
      </c>
      <c r="L13" s="7">
        <v>2.215382</v>
      </c>
      <c r="M13" s="7">
        <v>1.9329879999999999</v>
      </c>
    </row>
    <row r="14" spans="1:13">
      <c r="A14" s="261" t="s">
        <v>143</v>
      </c>
      <c r="B14" s="268">
        <v>9.9140000000000006E-2</v>
      </c>
      <c r="C14" s="7">
        <v>4.4289999999999996E-2</v>
      </c>
      <c r="D14" s="265">
        <v>7.0157999999999998E-2</v>
      </c>
      <c r="E14" s="268">
        <v>1.175278</v>
      </c>
      <c r="F14" s="7">
        <v>1.0869949999999999</v>
      </c>
      <c r="G14" s="265">
        <v>1.0869949999999999</v>
      </c>
      <c r="H14" s="268">
        <v>15.071905999999998</v>
      </c>
      <c r="I14" s="7">
        <v>12.065740000000002</v>
      </c>
      <c r="J14" s="265">
        <v>13.927555</v>
      </c>
      <c r="K14" s="7">
        <v>16.346323999999999</v>
      </c>
      <c r="L14" s="7">
        <v>13.197025000000002</v>
      </c>
      <c r="M14" s="7">
        <v>15.084707999999999</v>
      </c>
    </row>
    <row r="15" spans="1:13">
      <c r="A15" s="261" t="s">
        <v>142</v>
      </c>
      <c r="B15" s="268">
        <v>0.22468199999999999</v>
      </c>
      <c r="C15" s="7">
        <v>0.20336100000000001</v>
      </c>
      <c r="D15" s="265">
        <v>0.48912199999999995</v>
      </c>
      <c r="E15" s="268">
        <v>5.4967099999999993</v>
      </c>
      <c r="F15" s="7">
        <v>5.931279</v>
      </c>
      <c r="G15" s="265">
        <v>5.8458069999999998</v>
      </c>
      <c r="H15" s="268">
        <v>20.179589</v>
      </c>
      <c r="I15" s="7">
        <v>21.765019000000002</v>
      </c>
      <c r="J15" s="265">
        <v>18.519638</v>
      </c>
      <c r="K15" s="7">
        <v>25.900980999999998</v>
      </c>
      <c r="L15" s="7">
        <v>27.899659000000003</v>
      </c>
      <c r="M15" s="7">
        <v>24.854566999999999</v>
      </c>
    </row>
    <row r="16" spans="1:13">
      <c r="A16" s="261" t="s">
        <v>14</v>
      </c>
      <c r="B16" s="268">
        <v>0</v>
      </c>
      <c r="C16" s="7">
        <v>0</v>
      </c>
      <c r="D16" s="265">
        <v>0</v>
      </c>
      <c r="E16" s="268">
        <v>0</v>
      </c>
      <c r="F16" s="7">
        <v>0</v>
      </c>
      <c r="G16" s="265">
        <v>0</v>
      </c>
      <c r="H16" s="268">
        <v>0</v>
      </c>
      <c r="I16" s="7">
        <v>0</v>
      </c>
      <c r="J16" s="265">
        <v>0</v>
      </c>
      <c r="K16" s="7">
        <v>0</v>
      </c>
      <c r="L16" s="7">
        <v>0</v>
      </c>
      <c r="M16" s="7">
        <v>0</v>
      </c>
    </row>
    <row r="17" spans="1:13">
      <c r="A17" s="261" t="s">
        <v>141</v>
      </c>
      <c r="B17" s="268">
        <v>0.51095800000000002</v>
      </c>
      <c r="C17" s="7">
        <v>0.33472200000000002</v>
      </c>
      <c r="D17" s="265">
        <v>0.37028299999999997</v>
      </c>
      <c r="E17" s="268">
        <v>0.18623799999999999</v>
      </c>
      <c r="F17" s="7">
        <v>0.17067000000000002</v>
      </c>
      <c r="G17" s="265">
        <v>0.19540199999999999</v>
      </c>
      <c r="H17" s="268">
        <v>0.291933</v>
      </c>
      <c r="I17" s="7">
        <v>0.18991999999999998</v>
      </c>
      <c r="J17" s="265">
        <v>0.16800899999999999</v>
      </c>
      <c r="K17" s="7">
        <v>0.98912900000000004</v>
      </c>
      <c r="L17" s="7">
        <v>0.69531200000000004</v>
      </c>
      <c r="M17" s="7">
        <v>0.73369399999999996</v>
      </c>
    </row>
    <row r="18" spans="1:13">
      <c r="A18" s="261" t="s">
        <v>140</v>
      </c>
      <c r="B18" s="268">
        <v>63.910976999999981</v>
      </c>
      <c r="C18" s="7">
        <v>64.447135000000003</v>
      </c>
      <c r="D18" s="265">
        <v>60.605321000000011</v>
      </c>
      <c r="E18" s="268">
        <v>40.113258999999999</v>
      </c>
      <c r="F18" s="7">
        <v>39.837006000000002</v>
      </c>
      <c r="G18" s="265">
        <v>36.465257999999992</v>
      </c>
      <c r="H18" s="268">
        <v>84.498718999999994</v>
      </c>
      <c r="I18" s="7">
        <v>90.594765999999993</v>
      </c>
      <c r="J18" s="265">
        <v>86.991796999999991</v>
      </c>
      <c r="K18" s="7">
        <v>188.52295499999997</v>
      </c>
      <c r="L18" s="7">
        <v>194.878907</v>
      </c>
      <c r="M18" s="7">
        <v>184.062376</v>
      </c>
    </row>
    <row r="19" spans="1:13" s="57" customFormat="1" ht="13.5" customHeight="1">
      <c r="A19" s="303" t="s">
        <v>230</v>
      </c>
      <c r="B19" s="304">
        <v>485.48700000000036</v>
      </c>
      <c r="C19" s="305">
        <v>487.71500000000032</v>
      </c>
      <c r="D19" s="306">
        <v>490.2180000000003</v>
      </c>
      <c r="E19" s="304">
        <v>391.86899999999991</v>
      </c>
      <c r="F19" s="305">
        <v>391.8599999999999</v>
      </c>
      <c r="G19" s="306">
        <v>391.86899999999991</v>
      </c>
      <c r="H19" s="304">
        <v>8976.5100000000039</v>
      </c>
      <c r="I19" s="305">
        <v>9000.0100000000039</v>
      </c>
      <c r="J19" s="306">
        <v>9020.010000000002</v>
      </c>
      <c r="K19" s="305">
        <v>9853.8660000000036</v>
      </c>
      <c r="L19" s="305">
        <v>9879.5850000000046</v>
      </c>
      <c r="M19" s="305">
        <v>9902.0970000000016</v>
      </c>
    </row>
    <row r="20" spans="1:13" s="57" customFormat="1" ht="13.5" customHeight="1">
      <c r="A20" s="299" t="s">
        <v>231</v>
      </c>
      <c r="B20" s="269">
        <v>846.94499999999971</v>
      </c>
      <c r="C20" s="264">
        <v>901.21700000000067</v>
      </c>
      <c r="D20" s="266">
        <v>852.255</v>
      </c>
      <c r="E20" s="269">
        <v>1155.1889999999994</v>
      </c>
      <c r="F20" s="264">
        <v>1155.1889999999994</v>
      </c>
      <c r="G20" s="266">
        <v>1155.1889999999994</v>
      </c>
      <c r="H20" s="269">
        <v>17349.506999999991</v>
      </c>
      <c r="I20" s="264">
        <v>17378.80699999999</v>
      </c>
      <c r="J20" s="266">
        <v>17409.206999999991</v>
      </c>
      <c r="K20" s="264">
        <v>19351.640999999989</v>
      </c>
      <c r="L20" s="264">
        <v>19435.212999999989</v>
      </c>
      <c r="M20" s="264">
        <v>19416.650999999991</v>
      </c>
    </row>
    <row r="21" spans="1:13">
      <c r="M21" s="14"/>
    </row>
    <row r="25" spans="1:13" ht="13.5">
      <c r="I25" s="9" t="s">
        <v>250</v>
      </c>
      <c r="J25" s="9" t="s">
        <v>251</v>
      </c>
      <c r="K25" s="9" t="s">
        <v>252</v>
      </c>
    </row>
    <row r="26" spans="1:13">
      <c r="H26" s="9" t="s">
        <v>150</v>
      </c>
      <c r="I26" s="39">
        <f>SUM(B7:D7)</f>
        <v>4.1270039999999995</v>
      </c>
      <c r="J26" s="39">
        <f t="shared" ref="J26:J37" si="1">SUM(E7:G7)</f>
        <v>14.406377999999998</v>
      </c>
      <c r="K26" s="39">
        <f t="shared" ref="K26:K37" si="2">SUM(H7:J7)</f>
        <v>353.49244799999997</v>
      </c>
      <c r="L26" s="39"/>
    </row>
    <row r="27" spans="1:13">
      <c r="H27" s="9" t="s">
        <v>149</v>
      </c>
      <c r="I27" s="39">
        <f t="shared" ref="I27:I37" si="3">SUM(B8:D8)</f>
        <v>292.22957400000001</v>
      </c>
      <c r="J27" s="39">
        <f t="shared" si="1"/>
        <v>164.45683099999999</v>
      </c>
      <c r="K27" s="39">
        <f t="shared" si="2"/>
        <v>11.120215</v>
      </c>
      <c r="L27" s="39"/>
    </row>
    <row r="28" spans="1:13">
      <c r="H28" s="9" t="s">
        <v>148</v>
      </c>
      <c r="I28" s="39">
        <f t="shared" si="3"/>
        <v>8.3981E-2</v>
      </c>
      <c r="J28" s="39">
        <f t="shared" si="1"/>
        <v>11.700025</v>
      </c>
      <c r="K28" s="39">
        <f t="shared" si="2"/>
        <v>246.58987999999999</v>
      </c>
      <c r="L28" s="39"/>
    </row>
    <row r="29" spans="1:13">
      <c r="H29" s="9" t="s">
        <v>147</v>
      </c>
      <c r="I29" s="39">
        <f t="shared" si="3"/>
        <v>5.834676</v>
      </c>
      <c r="J29" s="39">
        <f t="shared" si="1"/>
        <v>9.9055259999999983</v>
      </c>
      <c r="K29" s="39">
        <f t="shared" si="2"/>
        <v>1360.2608049999999</v>
      </c>
      <c r="L29" s="39"/>
    </row>
    <row r="30" spans="1:13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>
      <c r="H31" s="9" t="s">
        <v>145</v>
      </c>
      <c r="I31" s="39">
        <f t="shared" si="3"/>
        <v>0</v>
      </c>
      <c r="J31" s="39">
        <f t="shared" si="1"/>
        <v>4.8360079999999996</v>
      </c>
      <c r="K31" s="39">
        <f t="shared" si="2"/>
        <v>4.2160000000000002</v>
      </c>
      <c r="L31" s="39"/>
    </row>
    <row r="32" spans="1:13">
      <c r="H32" s="9" t="s">
        <v>144</v>
      </c>
      <c r="I32" s="39">
        <f t="shared" si="3"/>
        <v>0</v>
      </c>
      <c r="J32" s="39">
        <f t="shared" si="1"/>
        <v>4.5739999999999998</v>
      </c>
      <c r="K32" s="39">
        <f t="shared" si="2"/>
        <v>2.098293</v>
      </c>
      <c r="L32" s="39"/>
    </row>
    <row r="33" spans="8:12">
      <c r="H33" s="9" t="s">
        <v>143</v>
      </c>
      <c r="I33" s="39">
        <f t="shared" si="3"/>
        <v>0.213588</v>
      </c>
      <c r="J33" s="39">
        <f t="shared" si="1"/>
        <v>3.3492679999999999</v>
      </c>
      <c r="K33" s="39">
        <f t="shared" si="2"/>
        <v>41.065201000000002</v>
      </c>
      <c r="L33" s="39"/>
    </row>
    <row r="34" spans="8:12">
      <c r="H34" s="9" t="s">
        <v>142</v>
      </c>
      <c r="I34" s="39">
        <f t="shared" si="3"/>
        <v>0.91716500000000001</v>
      </c>
      <c r="J34" s="39">
        <f t="shared" si="1"/>
        <v>17.273796000000001</v>
      </c>
      <c r="K34" s="39">
        <f t="shared" si="2"/>
        <v>60.464246000000003</v>
      </c>
      <c r="L34" s="39"/>
    </row>
    <row r="35" spans="8:1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>
      <c r="H36" s="9" t="s">
        <v>141</v>
      </c>
      <c r="I36" s="39">
        <f t="shared" si="3"/>
        <v>1.2159629999999999</v>
      </c>
      <c r="J36" s="39">
        <f t="shared" si="1"/>
        <v>0.55230999999999997</v>
      </c>
      <c r="K36" s="39">
        <f t="shared" si="2"/>
        <v>0.64986199999999994</v>
      </c>
      <c r="L36" s="39"/>
    </row>
    <row r="37" spans="8:12">
      <c r="H37" s="9" t="s">
        <v>140</v>
      </c>
      <c r="I37" s="39">
        <f t="shared" si="3"/>
        <v>188.96343299999998</v>
      </c>
      <c r="J37" s="39">
        <f t="shared" si="1"/>
        <v>116.41552299999999</v>
      </c>
      <c r="K37" s="39">
        <f t="shared" si="2"/>
        <v>262.08528200000001</v>
      </c>
      <c r="L37" s="39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>
      <c r="A1" s="307" t="s">
        <v>389</v>
      </c>
      <c r="M1" s="217" t="str">
        <f>'3.1'!N1</f>
        <v>I. čtvrtletí 2023</v>
      </c>
    </row>
    <row r="2" spans="1:13" ht="6" customHeight="1"/>
    <row r="3" spans="1:13">
      <c r="A3" s="551" t="str">
        <f>'3.1'!A4</f>
        <v>2023</v>
      </c>
      <c r="B3" s="540" t="s">
        <v>180</v>
      </c>
      <c r="C3" s="537"/>
      <c r="D3" s="538"/>
      <c r="E3" s="540" t="s">
        <v>182</v>
      </c>
      <c r="F3" s="537"/>
      <c r="G3" s="538"/>
      <c r="H3" s="540" t="s">
        <v>183</v>
      </c>
      <c r="I3" s="537"/>
      <c r="J3" s="538"/>
      <c r="K3" s="537" t="s">
        <v>184</v>
      </c>
      <c r="L3" s="537"/>
      <c r="M3" s="537"/>
    </row>
    <row r="4" spans="1:13">
      <c r="A4" s="552"/>
      <c r="B4" s="383" t="s">
        <v>60</v>
      </c>
      <c r="C4" s="382" t="s">
        <v>61</v>
      </c>
      <c r="D4" s="387" t="s">
        <v>62</v>
      </c>
      <c r="E4" s="383" t="s">
        <v>63</v>
      </c>
      <c r="F4" s="382" t="s">
        <v>64</v>
      </c>
      <c r="G4" s="387" t="s">
        <v>65</v>
      </c>
      <c r="H4" s="383" t="s">
        <v>66</v>
      </c>
      <c r="I4" s="382" t="s">
        <v>67</v>
      </c>
      <c r="J4" s="387" t="s">
        <v>68</v>
      </c>
      <c r="K4" s="382" t="s">
        <v>69</v>
      </c>
      <c r="L4" s="382" t="s">
        <v>70</v>
      </c>
      <c r="M4" s="382" t="s">
        <v>71</v>
      </c>
    </row>
    <row r="5" spans="1:13">
      <c r="A5" s="541" t="s">
        <v>10</v>
      </c>
      <c r="B5" s="545">
        <f>D6</f>
        <v>20813.968610000087</v>
      </c>
      <c r="C5" s="546"/>
      <c r="D5" s="547"/>
      <c r="E5" s="548">
        <f>G6</f>
        <v>0</v>
      </c>
      <c r="F5" s="549"/>
      <c r="G5" s="550"/>
      <c r="H5" s="548">
        <f>J6</f>
        <v>0</v>
      </c>
      <c r="I5" s="549"/>
      <c r="J5" s="550"/>
      <c r="K5" s="549">
        <f>M6</f>
        <v>0</v>
      </c>
      <c r="L5" s="549"/>
      <c r="M5" s="549"/>
    </row>
    <row r="6" spans="1:13">
      <c r="A6" s="542"/>
      <c r="B6" s="319">
        <f>SUM(B7:B14)</f>
        <v>20802.606580000091</v>
      </c>
      <c r="C6" s="312">
        <f t="shared" ref="C6:M6" si="0">SUM(C7:C14)</f>
        <v>20801.500410000084</v>
      </c>
      <c r="D6" s="314">
        <f t="shared" si="0"/>
        <v>20813.968610000087</v>
      </c>
      <c r="E6" s="323">
        <f t="shared" si="0"/>
        <v>0</v>
      </c>
      <c r="F6" s="313">
        <f t="shared" si="0"/>
        <v>0</v>
      </c>
      <c r="G6" s="318">
        <f t="shared" si="0"/>
        <v>0</v>
      </c>
      <c r="H6" s="323">
        <f t="shared" si="0"/>
        <v>0</v>
      </c>
      <c r="I6" s="313">
        <f t="shared" si="0"/>
        <v>0</v>
      </c>
      <c r="J6" s="318">
        <f t="shared" si="0"/>
        <v>0</v>
      </c>
      <c r="K6" s="313">
        <f t="shared" si="0"/>
        <v>0</v>
      </c>
      <c r="L6" s="313">
        <f t="shared" si="0"/>
        <v>0</v>
      </c>
      <c r="M6" s="313">
        <f t="shared" si="0"/>
        <v>0</v>
      </c>
    </row>
    <row r="7" spans="1:13">
      <c r="A7" s="261" t="s">
        <v>0</v>
      </c>
      <c r="B7" s="320">
        <v>4290</v>
      </c>
      <c r="C7" s="308">
        <v>4290</v>
      </c>
      <c r="D7" s="315">
        <v>4290</v>
      </c>
      <c r="E7" s="320">
        <v>0</v>
      </c>
      <c r="F7" s="308">
        <v>0</v>
      </c>
      <c r="G7" s="315">
        <v>0</v>
      </c>
      <c r="H7" s="320">
        <v>0</v>
      </c>
      <c r="I7" s="308">
        <v>0</v>
      </c>
      <c r="J7" s="315">
        <v>0</v>
      </c>
      <c r="K7" s="308">
        <v>0</v>
      </c>
      <c r="L7" s="308">
        <v>0</v>
      </c>
      <c r="M7" s="308">
        <v>0</v>
      </c>
    </row>
    <row r="8" spans="1:13">
      <c r="A8" s="261" t="s">
        <v>15</v>
      </c>
      <c r="B8" s="321">
        <v>9415.8970000000008</v>
      </c>
      <c r="C8" s="309">
        <v>9415.8970000000008</v>
      </c>
      <c r="D8" s="316">
        <v>9435.8970000000008</v>
      </c>
      <c r="E8" s="321">
        <v>0</v>
      </c>
      <c r="F8" s="309">
        <v>0</v>
      </c>
      <c r="G8" s="316">
        <v>0</v>
      </c>
      <c r="H8" s="321">
        <v>0</v>
      </c>
      <c r="I8" s="309">
        <v>0</v>
      </c>
      <c r="J8" s="316">
        <v>0</v>
      </c>
      <c r="K8" s="309">
        <v>0</v>
      </c>
      <c r="L8" s="309">
        <v>0</v>
      </c>
      <c r="M8" s="309">
        <v>0</v>
      </c>
    </row>
    <row r="9" spans="1:13">
      <c r="A9" s="261" t="s">
        <v>16</v>
      </c>
      <c r="B9" s="321">
        <v>1363.5</v>
      </c>
      <c r="C9" s="309">
        <v>1363.5</v>
      </c>
      <c r="D9" s="316">
        <v>1363.5</v>
      </c>
      <c r="E9" s="321">
        <v>0</v>
      </c>
      <c r="F9" s="309">
        <v>0</v>
      </c>
      <c r="G9" s="316">
        <v>0</v>
      </c>
      <c r="H9" s="321">
        <v>0</v>
      </c>
      <c r="I9" s="309">
        <v>0</v>
      </c>
      <c r="J9" s="316">
        <v>0</v>
      </c>
      <c r="K9" s="309">
        <v>0</v>
      </c>
      <c r="L9" s="309">
        <v>0</v>
      </c>
      <c r="M9" s="309">
        <v>0</v>
      </c>
    </row>
    <row r="10" spans="1:13">
      <c r="A10" s="261" t="s">
        <v>17</v>
      </c>
      <c r="B10" s="321">
        <v>1021.0060000000005</v>
      </c>
      <c r="C10" s="309">
        <v>1021.9660000000003</v>
      </c>
      <c r="D10" s="316">
        <v>1024.6500000000005</v>
      </c>
      <c r="E10" s="321">
        <v>0</v>
      </c>
      <c r="F10" s="309">
        <v>0</v>
      </c>
      <c r="G10" s="316">
        <v>0</v>
      </c>
      <c r="H10" s="321">
        <v>0</v>
      </c>
      <c r="I10" s="309">
        <v>0</v>
      </c>
      <c r="J10" s="316">
        <v>0</v>
      </c>
      <c r="K10" s="309">
        <v>0</v>
      </c>
      <c r="L10" s="309">
        <v>0</v>
      </c>
      <c r="M10" s="309">
        <v>0</v>
      </c>
    </row>
    <row r="11" spans="1:13">
      <c r="A11" s="261" t="s">
        <v>3</v>
      </c>
      <c r="B11" s="321">
        <v>1110.5209799999971</v>
      </c>
      <c r="C11" s="309">
        <v>1109.3274799999972</v>
      </c>
      <c r="D11" s="316">
        <v>1107.7239799999975</v>
      </c>
      <c r="E11" s="321">
        <v>0</v>
      </c>
      <c r="F11" s="309">
        <v>0</v>
      </c>
      <c r="G11" s="316">
        <v>0</v>
      </c>
      <c r="H11" s="321">
        <v>0</v>
      </c>
      <c r="I11" s="309">
        <v>0</v>
      </c>
      <c r="J11" s="316">
        <v>0</v>
      </c>
      <c r="K11" s="309">
        <v>0</v>
      </c>
      <c r="L11" s="309">
        <v>0</v>
      </c>
      <c r="M11" s="309">
        <v>0</v>
      </c>
    </row>
    <row r="12" spans="1:13">
      <c r="A12" s="261" t="s">
        <v>18</v>
      </c>
      <c r="B12" s="321">
        <v>1171.5</v>
      </c>
      <c r="C12" s="309">
        <v>1171.5</v>
      </c>
      <c r="D12" s="316">
        <v>1171.5</v>
      </c>
      <c r="E12" s="321">
        <v>0</v>
      </c>
      <c r="F12" s="309">
        <v>0</v>
      </c>
      <c r="G12" s="316">
        <v>0</v>
      </c>
      <c r="H12" s="321">
        <v>0</v>
      </c>
      <c r="I12" s="309">
        <v>0</v>
      </c>
      <c r="J12" s="316">
        <v>0</v>
      </c>
      <c r="K12" s="309">
        <v>0</v>
      </c>
      <c r="L12" s="309">
        <v>0</v>
      </c>
      <c r="M12" s="309">
        <v>0</v>
      </c>
    </row>
    <row r="13" spans="1:13">
      <c r="A13" s="261" t="s">
        <v>1</v>
      </c>
      <c r="B13" s="321">
        <v>339.19180000000006</v>
      </c>
      <c r="C13" s="309">
        <v>339.18480000000005</v>
      </c>
      <c r="D13" s="316">
        <v>339.03480000000008</v>
      </c>
      <c r="E13" s="321">
        <v>0</v>
      </c>
      <c r="F13" s="309">
        <v>0</v>
      </c>
      <c r="G13" s="316">
        <v>0</v>
      </c>
      <c r="H13" s="321">
        <v>0</v>
      </c>
      <c r="I13" s="309">
        <v>0</v>
      </c>
      <c r="J13" s="316">
        <v>0</v>
      </c>
      <c r="K13" s="309">
        <v>0</v>
      </c>
      <c r="L13" s="309">
        <v>0</v>
      </c>
      <c r="M13" s="309">
        <v>0</v>
      </c>
    </row>
    <row r="14" spans="1:13">
      <c r="A14" s="262" t="s">
        <v>2</v>
      </c>
      <c r="B14" s="322">
        <v>2090.9908000000905</v>
      </c>
      <c r="C14" s="311">
        <v>2090.1251300000886</v>
      </c>
      <c r="D14" s="317">
        <v>2081.6628300000853</v>
      </c>
      <c r="E14" s="322">
        <v>0</v>
      </c>
      <c r="F14" s="311">
        <v>0</v>
      </c>
      <c r="G14" s="317">
        <v>0</v>
      </c>
      <c r="H14" s="322">
        <v>0</v>
      </c>
      <c r="I14" s="311">
        <v>0</v>
      </c>
      <c r="J14" s="317">
        <v>0</v>
      </c>
      <c r="K14" s="311">
        <v>0</v>
      </c>
      <c r="L14" s="311">
        <v>0</v>
      </c>
      <c r="M14" s="311">
        <v>0</v>
      </c>
    </row>
    <row r="15" spans="1:13">
      <c r="M15" s="14"/>
    </row>
    <row r="16" spans="1:13" ht="3.75" customHeight="1"/>
    <row r="17" spans="1:10">
      <c r="A17" s="444" t="str">
        <f>'3.1'!A4</f>
        <v>2023</v>
      </c>
      <c r="B17" s="310" t="s">
        <v>7</v>
      </c>
      <c r="C17" s="310" t="s">
        <v>20</v>
      </c>
      <c r="D17" s="310" t="s">
        <v>21</v>
      </c>
      <c r="E17" s="310" t="s">
        <v>22</v>
      </c>
      <c r="F17" s="310" t="s">
        <v>43</v>
      </c>
      <c r="G17" s="310" t="s">
        <v>44</v>
      </c>
      <c r="H17" s="310" t="s">
        <v>45</v>
      </c>
      <c r="I17" s="310" t="s">
        <v>46</v>
      </c>
      <c r="J17" s="310" t="s">
        <v>53</v>
      </c>
    </row>
    <row r="18" spans="1:10">
      <c r="A18" s="437" t="s">
        <v>10</v>
      </c>
      <c r="B18" s="438">
        <f>SUM(B19:B32)</f>
        <v>4290</v>
      </c>
      <c r="C18" s="438">
        <f t="shared" ref="C18:I18" si="1">SUM(C19:C32)</f>
        <v>9435.8970000000008</v>
      </c>
      <c r="D18" s="380">
        <f t="shared" si="1"/>
        <v>1363.5</v>
      </c>
      <c r="E18" s="380">
        <f t="shared" si="1"/>
        <v>1024.6500000000001</v>
      </c>
      <c r="F18" s="380">
        <f t="shared" si="1"/>
        <v>1107.72398</v>
      </c>
      <c r="G18" s="380">
        <f t="shared" si="1"/>
        <v>1171.5</v>
      </c>
      <c r="H18" s="380">
        <f t="shared" si="1"/>
        <v>339.03479999999996</v>
      </c>
      <c r="I18" s="380">
        <f t="shared" si="1"/>
        <v>2081.6628299999975</v>
      </c>
      <c r="J18" s="380">
        <f t="shared" ref="J18:J32" si="2">SUM(B18:I18)</f>
        <v>20813.96861</v>
      </c>
    </row>
    <row r="19" spans="1:10">
      <c r="A19" s="435" t="s">
        <v>234</v>
      </c>
      <c r="B19" s="286">
        <v>0</v>
      </c>
      <c r="C19" s="286">
        <v>17.440000000000001</v>
      </c>
      <c r="D19" s="286">
        <v>0</v>
      </c>
      <c r="E19" s="286">
        <v>31.115999999999982</v>
      </c>
      <c r="F19" s="286">
        <v>11.205999999999998</v>
      </c>
      <c r="G19" s="286">
        <v>0</v>
      </c>
      <c r="H19" s="286">
        <v>0</v>
      </c>
      <c r="I19" s="286">
        <v>21.05975000000003</v>
      </c>
      <c r="J19" s="7">
        <f t="shared" si="2"/>
        <v>80.821750000000009</v>
      </c>
    </row>
    <row r="20" spans="1:10">
      <c r="A20" s="435" t="s">
        <v>236</v>
      </c>
      <c r="B20" s="286">
        <v>2250</v>
      </c>
      <c r="C20" s="286">
        <v>215.44500000000002</v>
      </c>
      <c r="D20" s="286">
        <v>0</v>
      </c>
      <c r="E20" s="286">
        <v>53.084999999999994</v>
      </c>
      <c r="F20" s="286">
        <v>174.77195000000009</v>
      </c>
      <c r="G20" s="286">
        <v>0</v>
      </c>
      <c r="H20" s="286">
        <v>0</v>
      </c>
      <c r="I20" s="286">
        <v>239.92290000000028</v>
      </c>
      <c r="J20" s="7">
        <f t="shared" si="2"/>
        <v>2933.224850000001</v>
      </c>
    </row>
    <row r="21" spans="1:10">
      <c r="A21" s="435" t="s">
        <v>237</v>
      </c>
      <c r="B21" s="286">
        <v>0</v>
      </c>
      <c r="C21" s="286">
        <v>226.29999999999998</v>
      </c>
      <c r="D21" s="286">
        <v>118.5</v>
      </c>
      <c r="E21" s="286">
        <v>82.307999999999964</v>
      </c>
      <c r="F21" s="286">
        <v>35.033000000000001</v>
      </c>
      <c r="G21" s="286">
        <v>0</v>
      </c>
      <c r="H21" s="286">
        <v>8.2601999999999993</v>
      </c>
      <c r="I21" s="286">
        <v>447.778649999999</v>
      </c>
      <c r="J21" s="7">
        <f t="shared" si="2"/>
        <v>918.17984999999896</v>
      </c>
    </row>
    <row r="22" spans="1:10">
      <c r="A22" s="435" t="s">
        <v>238</v>
      </c>
      <c r="B22" s="286">
        <v>0</v>
      </c>
      <c r="C22" s="286">
        <v>539.80600000000004</v>
      </c>
      <c r="D22" s="286">
        <v>400</v>
      </c>
      <c r="E22" s="286">
        <v>22.75</v>
      </c>
      <c r="F22" s="286">
        <v>6.9424999999999981</v>
      </c>
      <c r="G22" s="286">
        <v>0</v>
      </c>
      <c r="H22" s="286">
        <v>67.594999999999999</v>
      </c>
      <c r="I22" s="286">
        <v>13.228149999999989</v>
      </c>
      <c r="J22" s="7">
        <f t="shared" si="2"/>
        <v>1050.3216499999999</v>
      </c>
    </row>
    <row r="23" spans="1:10">
      <c r="A23" s="435" t="s">
        <v>235</v>
      </c>
      <c r="B23" s="286">
        <v>2040</v>
      </c>
      <c r="C23" s="286">
        <v>14.759</v>
      </c>
      <c r="D23" s="286">
        <v>0</v>
      </c>
      <c r="E23" s="286">
        <v>87.925000000000011</v>
      </c>
      <c r="F23" s="286">
        <v>16.011599999999987</v>
      </c>
      <c r="G23" s="286">
        <v>475</v>
      </c>
      <c r="H23" s="286">
        <v>10.91</v>
      </c>
      <c r="I23" s="286">
        <v>92.513109999999827</v>
      </c>
      <c r="J23" s="7">
        <f t="shared" si="2"/>
        <v>2737.1187099999997</v>
      </c>
    </row>
    <row r="24" spans="1:10">
      <c r="A24" s="435" t="s">
        <v>239</v>
      </c>
      <c r="B24" s="286">
        <v>0</v>
      </c>
      <c r="C24" s="286">
        <v>182.59900000000002</v>
      </c>
      <c r="D24" s="286">
        <v>0</v>
      </c>
      <c r="E24" s="286">
        <v>59.543000000000021</v>
      </c>
      <c r="F24" s="286">
        <v>29.849899999999966</v>
      </c>
      <c r="G24" s="286">
        <v>0</v>
      </c>
      <c r="H24" s="286">
        <v>10.201000000000001</v>
      </c>
      <c r="I24" s="286">
        <v>92.967559999999622</v>
      </c>
      <c r="J24" s="7">
        <f t="shared" si="2"/>
        <v>375.16045999999972</v>
      </c>
    </row>
    <row r="25" spans="1:10">
      <c r="A25" s="435" t="s">
        <v>240</v>
      </c>
      <c r="B25" s="286">
        <v>0</v>
      </c>
      <c r="C25" s="286">
        <v>4.835</v>
      </c>
      <c r="D25" s="286">
        <v>0</v>
      </c>
      <c r="E25" s="286">
        <v>41.739000000000019</v>
      </c>
      <c r="F25" s="286">
        <v>23.970149999999983</v>
      </c>
      <c r="G25" s="286">
        <v>0</v>
      </c>
      <c r="H25" s="286">
        <v>50.096199999999996</v>
      </c>
      <c r="I25" s="286">
        <v>112.75900999999995</v>
      </c>
      <c r="J25" s="7">
        <f t="shared" si="2"/>
        <v>233.39935999999994</v>
      </c>
    </row>
    <row r="26" spans="1:10">
      <c r="A26" s="435" t="s">
        <v>241</v>
      </c>
      <c r="B26" s="286">
        <v>0</v>
      </c>
      <c r="C26" s="286">
        <v>1260.1520000000003</v>
      </c>
      <c r="D26" s="286">
        <v>0</v>
      </c>
      <c r="E26" s="286">
        <v>93.838999999999984</v>
      </c>
      <c r="F26" s="286">
        <v>18.215399999999985</v>
      </c>
      <c r="G26" s="286">
        <v>0</v>
      </c>
      <c r="H26" s="286">
        <v>28.4</v>
      </c>
      <c r="I26" s="286">
        <v>60.75478000000026</v>
      </c>
      <c r="J26" s="7">
        <f t="shared" si="2"/>
        <v>1461.3611800000006</v>
      </c>
    </row>
    <row r="27" spans="1:10">
      <c r="A27" s="435" t="s">
        <v>242</v>
      </c>
      <c r="B27" s="286">
        <v>0</v>
      </c>
      <c r="C27" s="286">
        <v>100.43100000000001</v>
      </c>
      <c r="D27" s="286">
        <v>0</v>
      </c>
      <c r="E27" s="286">
        <v>122.77199999999991</v>
      </c>
      <c r="F27" s="286">
        <v>11.929539999999996</v>
      </c>
      <c r="G27" s="286">
        <v>650</v>
      </c>
      <c r="H27" s="286">
        <v>45.889999999999993</v>
      </c>
      <c r="I27" s="286">
        <v>111.31792</v>
      </c>
      <c r="J27" s="7">
        <f t="shared" si="2"/>
        <v>1042.3404599999999</v>
      </c>
    </row>
    <row r="28" spans="1:10">
      <c r="A28" s="435" t="s">
        <v>243</v>
      </c>
      <c r="B28" s="286">
        <v>0</v>
      </c>
      <c r="C28" s="286">
        <v>1293.7099999999998</v>
      </c>
      <c r="D28" s="286">
        <v>0</v>
      </c>
      <c r="E28" s="286">
        <v>67.580000000000027</v>
      </c>
      <c r="F28" s="286">
        <v>29.581300000000024</v>
      </c>
      <c r="G28" s="286">
        <v>0</v>
      </c>
      <c r="H28" s="286">
        <v>19.3004</v>
      </c>
      <c r="I28" s="286">
        <v>95.987119999999763</v>
      </c>
      <c r="J28" s="7">
        <f t="shared" si="2"/>
        <v>1506.1588199999997</v>
      </c>
    </row>
    <row r="29" spans="1:10">
      <c r="A29" s="435" t="s">
        <v>244</v>
      </c>
      <c r="B29" s="286">
        <v>0</v>
      </c>
      <c r="C29" s="286">
        <v>262.08500000000004</v>
      </c>
      <c r="D29" s="286">
        <v>0</v>
      </c>
      <c r="E29" s="286">
        <v>71.066000000000003</v>
      </c>
      <c r="F29" s="286">
        <v>20.349799999999991</v>
      </c>
      <c r="G29" s="286">
        <v>1.5</v>
      </c>
      <c r="H29" s="286">
        <v>5.3199999999999994</v>
      </c>
      <c r="I29" s="286">
        <v>211.67592999999869</v>
      </c>
      <c r="J29" s="7">
        <f t="shared" si="2"/>
        <v>571.99672999999871</v>
      </c>
    </row>
    <row r="30" spans="1:10">
      <c r="A30" s="435" t="s">
        <v>245</v>
      </c>
      <c r="B30" s="286">
        <v>0</v>
      </c>
      <c r="C30" s="286">
        <v>1151.8600000000001</v>
      </c>
      <c r="D30" s="286">
        <v>0</v>
      </c>
      <c r="E30" s="286">
        <v>210.99599999999998</v>
      </c>
      <c r="F30" s="286">
        <v>644.97370000000001</v>
      </c>
      <c r="G30" s="286">
        <v>45</v>
      </c>
      <c r="H30" s="286">
        <v>6.0369999999999999</v>
      </c>
      <c r="I30" s="286">
        <v>248.09657999999914</v>
      </c>
      <c r="J30" s="7">
        <f t="shared" si="2"/>
        <v>2306.963279999999</v>
      </c>
    </row>
    <row r="31" spans="1:10">
      <c r="A31" s="435" t="s">
        <v>246</v>
      </c>
      <c r="B31" s="286">
        <v>0</v>
      </c>
      <c r="C31" s="286">
        <v>4034.8129999999996</v>
      </c>
      <c r="D31" s="286">
        <v>845</v>
      </c>
      <c r="E31" s="286">
        <v>45.637000000000029</v>
      </c>
      <c r="F31" s="286">
        <v>77.258639999999986</v>
      </c>
      <c r="G31" s="286">
        <v>0</v>
      </c>
      <c r="H31" s="286">
        <v>86.8</v>
      </c>
      <c r="I31" s="286">
        <v>172.42568</v>
      </c>
      <c r="J31" s="7">
        <f t="shared" si="2"/>
        <v>5261.9343200000003</v>
      </c>
    </row>
    <row r="32" spans="1:10">
      <c r="A32" s="436" t="s">
        <v>247</v>
      </c>
      <c r="B32" s="287">
        <v>0</v>
      </c>
      <c r="C32" s="287">
        <v>131.66200000000001</v>
      </c>
      <c r="D32" s="287">
        <v>0</v>
      </c>
      <c r="E32" s="287">
        <v>34.294000000000004</v>
      </c>
      <c r="F32" s="287">
        <v>7.6304999999999996</v>
      </c>
      <c r="G32" s="287">
        <v>0</v>
      </c>
      <c r="H32" s="287">
        <v>0.22500000000000001</v>
      </c>
      <c r="I32" s="287">
        <v>161.17569000000049</v>
      </c>
      <c r="J32" s="264">
        <f t="shared" si="2"/>
        <v>334.98719000000051</v>
      </c>
    </row>
    <row r="33" spans="10:10">
      <c r="J33" s="14"/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conditionalFormatting sqref="B5:D14">
    <cfRule type="expression" dxfId="26" priority="4">
      <formula>SEARCH($B$3,$M$1)</formula>
    </cfRule>
  </conditionalFormatting>
  <conditionalFormatting sqref="B5:G14">
    <cfRule type="expression" dxfId="25" priority="3">
      <formula>SEARCH($E$3,$M$1)</formula>
    </cfRule>
  </conditionalFormatting>
  <conditionalFormatting sqref="B5:J14">
    <cfRule type="expression" dxfId="24" priority="2">
      <formula>SEARCH($H$3,$M$1)</formula>
    </cfRule>
  </conditionalFormatting>
  <conditionalFormatting sqref="B5:M14">
    <cfRule type="expression" dxfId="23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>
      <c r="A1" s="307" t="s">
        <v>390</v>
      </c>
      <c r="J1" s="217" t="str">
        <f>'3.1'!N1</f>
        <v>I. čtvrtletí 2023</v>
      </c>
    </row>
    <row r="2" spans="1:10" s="51" customFormat="1" ht="18">
      <c r="A2" s="274" t="str">
        <f>"6.1 Výroba elektřiny v krajích ČR podle technologie elektráren za "&amp;LEFT(J1,SEARCH(" ",J1)-1)&amp;" čtvrtletí [MWh]"</f>
        <v>6.1 Výroba elektřiny v krajích ČR podle technologie elektráren za I. čtvrtletí [MWh]</v>
      </c>
    </row>
    <row r="3" spans="1:10" ht="6" customHeight="1"/>
    <row r="4" spans="1:10">
      <c r="A4" s="445" t="str">
        <f>'3.1'!A4</f>
        <v>2023</v>
      </c>
      <c r="B4" s="326" t="s">
        <v>7</v>
      </c>
      <c r="C4" s="326" t="s">
        <v>20</v>
      </c>
      <c r="D4" s="326" t="s">
        <v>21</v>
      </c>
      <c r="E4" s="326" t="s">
        <v>22</v>
      </c>
      <c r="F4" s="326" t="s">
        <v>43</v>
      </c>
      <c r="G4" s="326" t="s">
        <v>44</v>
      </c>
      <c r="H4" s="326" t="s">
        <v>45</v>
      </c>
      <c r="I4" s="326" t="s">
        <v>46</v>
      </c>
      <c r="J4" s="326" t="s">
        <v>53</v>
      </c>
    </row>
    <row r="5" spans="1:10">
      <c r="A5" s="328" t="s">
        <v>10</v>
      </c>
      <c r="B5" s="329">
        <f>SUM(B6:B19)</f>
        <v>8468558.2899999991</v>
      </c>
      <c r="C5" s="330">
        <f t="shared" ref="C5:I5" si="0">SUM(C6:C19)</f>
        <v>9814872.3020000011</v>
      </c>
      <c r="D5" s="330">
        <f t="shared" si="0"/>
        <v>632782.27300000004</v>
      </c>
      <c r="E5" s="330">
        <f t="shared" si="0"/>
        <v>1014567.6539999997</v>
      </c>
      <c r="F5" s="330">
        <f t="shared" si="0"/>
        <v>753322.01899999997</v>
      </c>
      <c r="G5" s="330">
        <f t="shared" si="0"/>
        <v>234938.5</v>
      </c>
      <c r="H5" s="330">
        <f t="shared" si="0"/>
        <v>219921.34699999998</v>
      </c>
      <c r="I5" s="330">
        <f t="shared" si="0"/>
        <v>320377.90600000042</v>
      </c>
      <c r="J5" s="330">
        <f t="shared" ref="J5:J19" si="1">SUM(B5:I5)</f>
        <v>21459340.291000001</v>
      </c>
    </row>
    <row r="6" spans="1:10">
      <c r="A6" s="433" t="s">
        <v>234</v>
      </c>
      <c r="B6" s="283">
        <v>0</v>
      </c>
      <c r="C6" s="283">
        <v>25390.904999999999</v>
      </c>
      <c r="D6" s="283">
        <v>0</v>
      </c>
      <c r="E6" s="283">
        <v>26384.243999999992</v>
      </c>
      <c r="F6" s="283">
        <v>16248.855000000003</v>
      </c>
      <c r="G6" s="283">
        <v>0</v>
      </c>
      <c r="H6" s="283">
        <v>0</v>
      </c>
      <c r="I6" s="283">
        <v>2699.7540000000076</v>
      </c>
      <c r="J6" s="23">
        <f t="shared" si="1"/>
        <v>70723.757999999987</v>
      </c>
    </row>
    <row r="7" spans="1:10">
      <c r="A7" s="433" t="s">
        <v>236</v>
      </c>
      <c r="B7" s="283">
        <v>4756076.63</v>
      </c>
      <c r="C7" s="283">
        <v>144184.21799999996</v>
      </c>
      <c r="D7" s="283">
        <v>0</v>
      </c>
      <c r="E7" s="283">
        <v>79469.135999999984</v>
      </c>
      <c r="F7" s="283">
        <v>93053.804999999993</v>
      </c>
      <c r="G7" s="283">
        <v>0</v>
      </c>
      <c r="H7" s="283">
        <v>0</v>
      </c>
      <c r="I7" s="283">
        <v>39197.68900000002</v>
      </c>
      <c r="J7" s="23">
        <f t="shared" si="1"/>
        <v>5111981.4780000001</v>
      </c>
    </row>
    <row r="8" spans="1:10">
      <c r="A8" s="433" t="s">
        <v>237</v>
      </c>
      <c r="B8" s="283">
        <v>0</v>
      </c>
      <c r="C8" s="283">
        <v>107373.72000000002</v>
      </c>
      <c r="D8" s="283">
        <v>121535.103</v>
      </c>
      <c r="E8" s="283">
        <v>93829.611999999979</v>
      </c>
      <c r="F8" s="283">
        <v>24038.394000000011</v>
      </c>
      <c r="G8" s="283">
        <v>0</v>
      </c>
      <c r="H8" s="283">
        <v>4555.95</v>
      </c>
      <c r="I8" s="283">
        <v>79203.020000000397</v>
      </c>
      <c r="J8" s="23">
        <f t="shared" si="1"/>
        <v>430535.79900000046</v>
      </c>
    </row>
    <row r="9" spans="1:10">
      <c r="A9" s="433" t="s">
        <v>238</v>
      </c>
      <c r="B9" s="283">
        <v>0</v>
      </c>
      <c r="C9" s="283">
        <v>513346.97100000008</v>
      </c>
      <c r="D9" s="283">
        <v>52117.630000000005</v>
      </c>
      <c r="E9" s="283">
        <v>21034.157999999996</v>
      </c>
      <c r="F9" s="283">
        <v>8003.8460000000005</v>
      </c>
      <c r="G9" s="283">
        <v>0</v>
      </c>
      <c r="H9" s="283">
        <v>46789.540000000008</v>
      </c>
      <c r="I9" s="283">
        <v>1629.184</v>
      </c>
      <c r="J9" s="23">
        <f t="shared" si="1"/>
        <v>642921.32900000014</v>
      </c>
    </row>
    <row r="10" spans="1:10">
      <c r="A10" s="433" t="s">
        <v>235</v>
      </c>
      <c r="B10" s="283">
        <v>3712481.66</v>
      </c>
      <c r="C10" s="283">
        <v>21450.546999999999</v>
      </c>
      <c r="D10" s="283">
        <v>0</v>
      </c>
      <c r="E10" s="283">
        <v>128649.24299999997</v>
      </c>
      <c r="F10" s="283">
        <v>20105.429000000011</v>
      </c>
      <c r="G10" s="283">
        <v>91584.920000000013</v>
      </c>
      <c r="H10" s="283">
        <v>7645.7769999999991</v>
      </c>
      <c r="I10" s="283">
        <v>14745.199000000004</v>
      </c>
      <c r="J10" s="23">
        <f t="shared" si="1"/>
        <v>3996662.7749999994</v>
      </c>
    </row>
    <row r="11" spans="1:10">
      <c r="A11" s="433" t="s">
        <v>239</v>
      </c>
      <c r="B11" s="283">
        <v>0</v>
      </c>
      <c r="C11" s="283">
        <v>100859.318</v>
      </c>
      <c r="D11" s="283">
        <v>0</v>
      </c>
      <c r="E11" s="283">
        <v>91187.693999999959</v>
      </c>
      <c r="F11" s="283">
        <v>37789.383999999976</v>
      </c>
      <c r="G11" s="283">
        <v>0</v>
      </c>
      <c r="H11" s="283">
        <v>6331.7500000000009</v>
      </c>
      <c r="I11" s="283">
        <v>12984.316999999983</v>
      </c>
      <c r="J11" s="23">
        <f t="shared" si="1"/>
        <v>249152.46299999993</v>
      </c>
    </row>
    <row r="12" spans="1:10">
      <c r="A12" s="433" t="s">
        <v>240</v>
      </c>
      <c r="B12" s="283">
        <v>0</v>
      </c>
      <c r="C12" s="283">
        <v>6600.7559999999994</v>
      </c>
      <c r="D12" s="283">
        <v>0</v>
      </c>
      <c r="E12" s="283">
        <v>29105.170999999998</v>
      </c>
      <c r="F12" s="283">
        <v>28434.105999999996</v>
      </c>
      <c r="G12" s="283">
        <v>0</v>
      </c>
      <c r="H12" s="283">
        <v>37923.863999999987</v>
      </c>
      <c r="I12" s="283">
        <v>13676.795000000011</v>
      </c>
      <c r="J12" s="23">
        <f t="shared" si="1"/>
        <v>115740.692</v>
      </c>
    </row>
    <row r="13" spans="1:10">
      <c r="A13" s="433" t="s">
        <v>241</v>
      </c>
      <c r="B13" s="283">
        <v>0</v>
      </c>
      <c r="C13" s="283">
        <v>897534.58899999992</v>
      </c>
      <c r="D13" s="283">
        <v>0</v>
      </c>
      <c r="E13" s="283">
        <v>117501.57200000009</v>
      </c>
      <c r="F13" s="283">
        <v>13960.152999999998</v>
      </c>
      <c r="G13" s="283">
        <v>0</v>
      </c>
      <c r="H13" s="283">
        <v>25065.616000000002</v>
      </c>
      <c r="I13" s="283">
        <v>8682.9950000000044</v>
      </c>
      <c r="J13" s="23">
        <f t="shared" si="1"/>
        <v>1062744.925</v>
      </c>
    </row>
    <row r="14" spans="1:10">
      <c r="A14" s="433" t="s">
        <v>242</v>
      </c>
      <c r="B14" s="283">
        <v>0</v>
      </c>
      <c r="C14" s="283">
        <v>62921.359999999986</v>
      </c>
      <c r="D14" s="283">
        <v>0</v>
      </c>
      <c r="E14" s="283">
        <v>86774.781000000003</v>
      </c>
      <c r="F14" s="283">
        <v>12851.98000000001</v>
      </c>
      <c r="G14" s="283">
        <v>129903</v>
      </c>
      <c r="H14" s="283">
        <v>30279.565000000002</v>
      </c>
      <c r="I14" s="283">
        <v>18096.541000000019</v>
      </c>
      <c r="J14" s="23">
        <f t="shared" si="1"/>
        <v>340827.22700000007</v>
      </c>
    </row>
    <row r="15" spans="1:10">
      <c r="A15" s="433" t="s">
        <v>243</v>
      </c>
      <c r="B15" s="283">
        <v>0</v>
      </c>
      <c r="C15" s="283">
        <v>1333778.5389999999</v>
      </c>
      <c r="D15" s="283">
        <v>0</v>
      </c>
      <c r="E15" s="283">
        <v>88534.857000000033</v>
      </c>
      <c r="F15" s="283">
        <v>28466.412000000022</v>
      </c>
      <c r="G15" s="283">
        <v>0</v>
      </c>
      <c r="H15" s="283">
        <v>6058.0170000000007</v>
      </c>
      <c r="I15" s="283">
        <v>12836.883999999985</v>
      </c>
      <c r="J15" s="23">
        <f t="shared" si="1"/>
        <v>1469674.709</v>
      </c>
    </row>
    <row r="16" spans="1:10">
      <c r="A16" s="433" t="s">
        <v>244</v>
      </c>
      <c r="B16" s="283">
        <v>0</v>
      </c>
      <c r="C16" s="283">
        <v>208815.19900000005</v>
      </c>
      <c r="D16" s="283">
        <v>0</v>
      </c>
      <c r="E16" s="283">
        <v>67371.766000000003</v>
      </c>
      <c r="F16" s="283">
        <v>29168.022000000015</v>
      </c>
      <c r="G16" s="283">
        <v>0</v>
      </c>
      <c r="H16" s="283">
        <v>3613.1360000000004</v>
      </c>
      <c r="I16" s="283">
        <v>30681.709000000032</v>
      </c>
      <c r="J16" s="23">
        <f t="shared" si="1"/>
        <v>339649.83200000011</v>
      </c>
    </row>
    <row r="17" spans="1:10">
      <c r="A17" s="433" t="s">
        <v>245</v>
      </c>
      <c r="B17" s="283">
        <v>0</v>
      </c>
      <c r="C17" s="283">
        <v>1469910.6769999997</v>
      </c>
      <c r="D17" s="283">
        <v>0</v>
      </c>
      <c r="E17" s="283">
        <v>111064.11799999991</v>
      </c>
      <c r="F17" s="283">
        <v>331908.016</v>
      </c>
      <c r="G17" s="283">
        <v>13450.579999999998</v>
      </c>
      <c r="H17" s="283">
        <v>2952.6970000000001</v>
      </c>
      <c r="I17" s="283">
        <v>36058.798999999897</v>
      </c>
      <c r="J17" s="23">
        <f t="shared" si="1"/>
        <v>1965344.8869999996</v>
      </c>
    </row>
    <row r="18" spans="1:10">
      <c r="A18" s="433" t="s">
        <v>246</v>
      </c>
      <c r="B18" s="283">
        <v>0</v>
      </c>
      <c r="C18" s="283">
        <v>4815973.023</v>
      </c>
      <c r="D18" s="283">
        <v>459129.54000000004</v>
      </c>
      <c r="E18" s="283">
        <v>43638.981999999989</v>
      </c>
      <c r="F18" s="283">
        <v>99243.168999999965</v>
      </c>
      <c r="G18" s="283">
        <v>0</v>
      </c>
      <c r="H18" s="283">
        <v>48629.046999999962</v>
      </c>
      <c r="I18" s="283">
        <v>23421.774999999994</v>
      </c>
      <c r="J18" s="23">
        <f t="shared" si="1"/>
        <v>5490035.5360000003</v>
      </c>
    </row>
    <row r="19" spans="1:10">
      <c r="A19" s="434" t="s">
        <v>247</v>
      </c>
      <c r="B19" s="285">
        <v>0</v>
      </c>
      <c r="C19" s="285">
        <v>106732.48</v>
      </c>
      <c r="D19" s="285">
        <v>0</v>
      </c>
      <c r="E19" s="285">
        <v>30022.319999999985</v>
      </c>
      <c r="F19" s="285">
        <v>10050.448</v>
      </c>
      <c r="G19" s="285">
        <v>0</v>
      </c>
      <c r="H19" s="285">
        <v>76.388000000000005</v>
      </c>
      <c r="I19" s="285">
        <v>26463.24500000009</v>
      </c>
      <c r="J19" s="250">
        <f t="shared" si="1"/>
        <v>173344.88100000008</v>
      </c>
    </row>
    <row r="20" spans="1:10">
      <c r="J20" s="14"/>
    </row>
    <row r="21" spans="1:10" ht="11.25" customHeight="1"/>
    <row r="22" spans="1:10" s="51" customFormat="1" ht="15.75">
      <c r="A22" s="324" t="str">
        <f>"6.2 Spotřeba elektřiny netto v krajích ČR podle kategorie spotřeb za "&amp;LEFT(J1,SEARCH(" ",J1)-1)&amp;" čtvrtletí [MWh]"</f>
        <v>6.2 Spotřeba elektřiny netto v krajích ČR podle kategorie spotřeb za I. čtvrtletí [MWh]</v>
      </c>
      <c r="H22" s="58"/>
    </row>
    <row r="23" spans="1:10" ht="7.5" customHeight="1"/>
    <row r="24" spans="1:10">
      <c r="A24" s="445" t="str">
        <f>'3.1'!A4</f>
        <v>2023</v>
      </c>
      <c r="B24" s="325" t="s">
        <v>8</v>
      </c>
      <c r="C24" s="325" t="s">
        <v>9</v>
      </c>
      <c r="D24" s="325" t="s">
        <v>132</v>
      </c>
      <c r="E24" s="325" t="s">
        <v>130</v>
      </c>
      <c r="F24" s="325" t="s">
        <v>53</v>
      </c>
    </row>
    <row r="25" spans="1:10">
      <c r="A25" s="331" t="s">
        <v>10</v>
      </c>
      <c r="B25" s="330">
        <f>SUM(B26:B39)</f>
        <v>1789064.2140000002</v>
      </c>
      <c r="C25" s="330">
        <f>SUM(C26:C39)</f>
        <v>5781076.8049999997</v>
      </c>
      <c r="D25" s="330">
        <f>SUM(D26:D39)</f>
        <v>2194511.6545016486</v>
      </c>
      <c r="E25" s="330">
        <f>SUM(E26:E39)</f>
        <v>4668179.3794983504</v>
      </c>
      <c r="F25" s="330">
        <f t="shared" ref="F25:F39" si="2">SUM(B25:E25)</f>
        <v>14432832.052999999</v>
      </c>
    </row>
    <row r="26" spans="1:10" ht="13.5" customHeight="1">
      <c r="A26" s="71" t="s">
        <v>234</v>
      </c>
      <c r="B26" s="23">
        <v>27429.148000000001</v>
      </c>
      <c r="C26" s="23">
        <v>749170.74900000007</v>
      </c>
      <c r="D26" s="23">
        <v>335700</v>
      </c>
      <c r="E26" s="23">
        <v>442863.18499999994</v>
      </c>
      <c r="F26" s="23">
        <f t="shared" si="2"/>
        <v>1555163.0819999999</v>
      </c>
    </row>
    <row r="27" spans="1:10">
      <c r="A27" s="71" t="s">
        <v>236</v>
      </c>
      <c r="B27" s="23">
        <v>36037.646000000001</v>
      </c>
      <c r="C27" s="23">
        <v>285408.48700000014</v>
      </c>
      <c r="D27" s="23">
        <v>164618.60496976701</v>
      </c>
      <c r="E27" s="23">
        <v>327297.39063647698</v>
      </c>
      <c r="F27" s="23">
        <f t="shared" si="2"/>
        <v>813362.12860624422</v>
      </c>
    </row>
    <row r="28" spans="1:10">
      <c r="A28" s="71" t="s">
        <v>237</v>
      </c>
      <c r="B28" s="23">
        <v>136627.85800000001</v>
      </c>
      <c r="C28" s="23">
        <v>621567.00800000003</v>
      </c>
      <c r="D28" s="23">
        <v>185733.82346052129</v>
      </c>
      <c r="E28" s="23">
        <v>448407.82965341001</v>
      </c>
      <c r="F28" s="23">
        <f t="shared" si="2"/>
        <v>1392336.5191139313</v>
      </c>
    </row>
    <row r="29" spans="1:10">
      <c r="A29" s="71" t="s">
        <v>238</v>
      </c>
      <c r="B29" s="23">
        <v>28814.406999999999</v>
      </c>
      <c r="C29" s="23">
        <v>125474.78199999999</v>
      </c>
      <c r="D29" s="23">
        <v>69126.955000000002</v>
      </c>
      <c r="E29" s="23">
        <v>117841.08899999999</v>
      </c>
      <c r="F29" s="23">
        <f t="shared" si="2"/>
        <v>341257.23299999995</v>
      </c>
    </row>
    <row r="30" spans="1:10">
      <c r="A30" s="71" t="s">
        <v>235</v>
      </c>
      <c r="B30" s="23">
        <v>63644.41</v>
      </c>
      <c r="C30" s="23">
        <v>310888.72700000001</v>
      </c>
      <c r="D30" s="23">
        <v>129509.9087671726</v>
      </c>
      <c r="E30" s="23">
        <v>213312.12655373928</v>
      </c>
      <c r="F30" s="23">
        <f t="shared" si="2"/>
        <v>717355.17232091189</v>
      </c>
    </row>
    <row r="31" spans="1:10">
      <c r="A31" s="71" t="s">
        <v>239</v>
      </c>
      <c r="B31" s="23">
        <v>126101.511</v>
      </c>
      <c r="C31" s="23">
        <v>343543.37400000001</v>
      </c>
      <c r="D31" s="23">
        <v>135836.815</v>
      </c>
      <c r="E31" s="23">
        <v>292828.25199999998</v>
      </c>
      <c r="F31" s="23">
        <f t="shared" si="2"/>
        <v>898309.95199999993</v>
      </c>
    </row>
    <row r="32" spans="1:10">
      <c r="A32" s="71" t="s">
        <v>240</v>
      </c>
      <c r="B32" s="23">
        <v>15323.687</v>
      </c>
      <c r="C32" s="23">
        <v>337999.00099999999</v>
      </c>
      <c r="D32" s="23">
        <v>96972.701000000001</v>
      </c>
      <c r="E32" s="23">
        <v>227805.28700000001</v>
      </c>
      <c r="F32" s="23">
        <f t="shared" si="2"/>
        <v>678100.67599999998</v>
      </c>
    </row>
    <row r="33" spans="1:6">
      <c r="A33" s="71" t="s">
        <v>241</v>
      </c>
      <c r="B33" s="23">
        <v>348517.734</v>
      </c>
      <c r="C33" s="23">
        <v>620838.93400000001</v>
      </c>
      <c r="D33" s="23">
        <v>184816.48300000001</v>
      </c>
      <c r="E33" s="23">
        <v>420676.77500000002</v>
      </c>
      <c r="F33" s="23">
        <f t="shared" si="2"/>
        <v>1574849.926</v>
      </c>
    </row>
    <row r="34" spans="1:6">
      <c r="A34" s="71" t="s">
        <v>242</v>
      </c>
      <c r="B34" s="23">
        <v>79411.543999999994</v>
      </c>
      <c r="C34" s="23">
        <v>388417.68900000001</v>
      </c>
      <c r="D34" s="23">
        <v>111962.91757381578</v>
      </c>
      <c r="E34" s="23">
        <v>245315.54325995536</v>
      </c>
      <c r="F34" s="23">
        <f t="shared" si="2"/>
        <v>825107.69383377116</v>
      </c>
    </row>
    <row r="35" spans="1:6">
      <c r="A35" s="71" t="s">
        <v>243</v>
      </c>
      <c r="B35" s="23">
        <v>67323.701000000001</v>
      </c>
      <c r="C35" s="23">
        <v>249809.36100000003</v>
      </c>
      <c r="D35" s="23">
        <v>107577.56200000001</v>
      </c>
      <c r="E35" s="23">
        <v>222668.29300000001</v>
      </c>
      <c r="F35" s="23">
        <f t="shared" si="2"/>
        <v>647378.91700000013</v>
      </c>
    </row>
    <row r="36" spans="1:6">
      <c r="A36" s="71" t="s">
        <v>244</v>
      </c>
      <c r="B36" s="23">
        <v>43452.117000000006</v>
      </c>
      <c r="C36" s="23">
        <v>369169.609</v>
      </c>
      <c r="D36" s="23">
        <v>133079.14799999999</v>
      </c>
      <c r="E36" s="23">
        <v>277240.45400000003</v>
      </c>
      <c r="F36" s="23">
        <f t="shared" si="2"/>
        <v>822941.3280000001</v>
      </c>
    </row>
    <row r="37" spans="1:6">
      <c r="A37" s="71" t="s">
        <v>245</v>
      </c>
      <c r="B37" s="23">
        <v>202247.99599999998</v>
      </c>
      <c r="C37" s="23">
        <v>717437.52599999995</v>
      </c>
      <c r="D37" s="23">
        <v>286354.45299999998</v>
      </c>
      <c r="E37" s="23">
        <v>883924.35700000008</v>
      </c>
      <c r="F37" s="23">
        <f t="shared" si="2"/>
        <v>2089964.3319999999</v>
      </c>
    </row>
    <row r="38" spans="1:6">
      <c r="A38" s="71" t="s">
        <v>246</v>
      </c>
      <c r="B38" s="23">
        <v>489841.24300000002</v>
      </c>
      <c r="C38" s="23">
        <v>398700.56899999996</v>
      </c>
      <c r="D38" s="23">
        <v>151612.12699999998</v>
      </c>
      <c r="E38" s="23">
        <v>327313.39199999999</v>
      </c>
      <c r="F38" s="23">
        <f t="shared" si="2"/>
        <v>1367467.3309999998</v>
      </c>
    </row>
    <row r="39" spans="1:6">
      <c r="A39" s="432" t="s">
        <v>247</v>
      </c>
      <c r="B39" s="250">
        <v>124291.212</v>
      </c>
      <c r="C39" s="250">
        <v>262650.989</v>
      </c>
      <c r="D39" s="250">
        <v>101610.15573037195</v>
      </c>
      <c r="E39" s="250">
        <v>220685.40539476971</v>
      </c>
      <c r="F39" s="250">
        <f t="shared" si="2"/>
        <v>709237.76212514169</v>
      </c>
    </row>
    <row r="40" spans="1:6">
      <c r="A40" s="553"/>
      <c r="B40" s="553"/>
      <c r="C40" s="553"/>
      <c r="D40" s="553"/>
      <c r="F40" s="14"/>
    </row>
    <row r="41" spans="1:6">
      <c r="A41" s="553"/>
      <c r="B41" s="553"/>
      <c r="C41" s="553"/>
      <c r="D41" s="553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>
      <c r="A1" s="274" t="str">
        <f>"6.3 Spotřeba elektřiny v krajích ČR podle sektorů národního hospodářství za "&amp;LEFT(J1,SEARCH(" ",J1)-1)&amp;" čtvrtletí [MWh]"</f>
        <v>6.3 Spotřeba elektřiny v krajích ČR podle sektorů národního hospodářství za I. čtvrtletí [MWh]</v>
      </c>
      <c r="B1" s="59"/>
      <c r="J1" s="217" t="str">
        <f>'3.1'!N1</f>
        <v>I. čtvrtletí 2023</v>
      </c>
    </row>
    <row r="2" spans="1:10" ht="6" customHeight="1">
      <c r="A2" s="20"/>
      <c r="B2" s="554"/>
      <c r="C2" s="554"/>
      <c r="D2" s="554"/>
      <c r="E2" s="554"/>
      <c r="F2" s="554"/>
      <c r="G2" s="554"/>
      <c r="H2" s="554"/>
      <c r="I2" s="554"/>
      <c r="J2" s="554"/>
    </row>
    <row r="3" spans="1:10" ht="36">
      <c r="A3" s="445" t="str">
        <f>'3.1'!A4</f>
        <v>2023</v>
      </c>
      <c r="B3" s="334" t="s">
        <v>95</v>
      </c>
      <c r="C3" s="334" t="s">
        <v>11</v>
      </c>
      <c r="D3" s="334" t="s">
        <v>12</v>
      </c>
      <c r="E3" s="334" t="s">
        <v>13</v>
      </c>
      <c r="F3" s="334" t="s">
        <v>304</v>
      </c>
      <c r="G3" s="334" t="s">
        <v>94</v>
      </c>
      <c r="H3" s="334" t="s">
        <v>47</v>
      </c>
      <c r="I3" s="334" t="s">
        <v>14</v>
      </c>
      <c r="J3" s="334" t="s">
        <v>53</v>
      </c>
    </row>
    <row r="4" spans="1:10">
      <c r="A4" s="328" t="s">
        <v>10</v>
      </c>
      <c r="B4" s="330">
        <f>SUM(B5:B18)</f>
        <v>5334265.1407221034</v>
      </c>
      <c r="C4" s="330">
        <f t="shared" ref="C4:I4" si="0">SUM(C5:C18)</f>
        <v>917708.39920109848</v>
      </c>
      <c r="D4" s="330">
        <f t="shared" si="0"/>
        <v>186497.95918650224</v>
      </c>
      <c r="E4" s="330">
        <f t="shared" si="0"/>
        <v>127358.2575893942</v>
      </c>
      <c r="F4" s="330">
        <f t="shared" si="0"/>
        <v>255006.01680709078</v>
      </c>
      <c r="G4" s="330">
        <f t="shared" si="0"/>
        <v>4668233.2034983514</v>
      </c>
      <c r="H4" s="330">
        <f t="shared" si="0"/>
        <v>3400511.8991606529</v>
      </c>
      <c r="I4" s="330">
        <f t="shared" si="0"/>
        <v>510532.42983480566</v>
      </c>
      <c r="J4" s="330">
        <f t="shared" ref="J4:J18" si="1">SUM(B4:I4)</f>
        <v>15400113.305999998</v>
      </c>
    </row>
    <row r="5" spans="1:10">
      <c r="A5" s="433" t="s">
        <v>234</v>
      </c>
      <c r="B5" s="332">
        <v>88323.688794027999</v>
      </c>
      <c r="C5" s="332">
        <v>61631.504905801194</v>
      </c>
      <c r="D5" s="332">
        <v>97077.294103239808</v>
      </c>
      <c r="E5" s="332">
        <v>22327.50485339381</v>
      </c>
      <c r="F5" s="332">
        <v>2215.0028498414099</v>
      </c>
      <c r="G5" s="332">
        <v>442863.18499999994</v>
      </c>
      <c r="H5" s="332">
        <v>744372.76353718201</v>
      </c>
      <c r="I5" s="332">
        <v>97555.865956514404</v>
      </c>
      <c r="J5" s="23">
        <f t="shared" si="1"/>
        <v>1556366.8100000005</v>
      </c>
    </row>
    <row r="6" spans="1:10">
      <c r="A6" s="433" t="s">
        <v>236</v>
      </c>
      <c r="B6" s="332">
        <v>250005.54356648968</v>
      </c>
      <c r="C6" s="332">
        <v>25459.925279287112</v>
      </c>
      <c r="D6" s="332">
        <v>4163.0984534399395</v>
      </c>
      <c r="E6" s="332">
        <v>4243.0699290217199</v>
      </c>
      <c r="F6" s="332">
        <v>29208.395189730887</v>
      </c>
      <c r="G6" s="332">
        <v>327297.39063647698</v>
      </c>
      <c r="H6" s="332">
        <v>118554.7779943474</v>
      </c>
      <c r="I6" s="332">
        <v>56573.6935574503</v>
      </c>
      <c r="J6" s="23">
        <f t="shared" si="1"/>
        <v>815505.89460624394</v>
      </c>
    </row>
    <row r="7" spans="1:10">
      <c r="A7" s="433" t="s">
        <v>237</v>
      </c>
      <c r="B7" s="332">
        <v>467044.22725798999</v>
      </c>
      <c r="C7" s="332">
        <v>36004.532970687702</v>
      </c>
      <c r="D7" s="332">
        <v>9504.8702252977218</v>
      </c>
      <c r="E7" s="332">
        <v>14429.962953014568</v>
      </c>
      <c r="F7" s="332">
        <v>32935.307562802001</v>
      </c>
      <c r="G7" s="332">
        <v>448409.12465340999</v>
      </c>
      <c r="H7" s="332">
        <v>291900.63631828449</v>
      </c>
      <c r="I7" s="332">
        <v>97924.05617244351</v>
      </c>
      <c r="J7" s="23">
        <f t="shared" si="1"/>
        <v>1398152.71811393</v>
      </c>
    </row>
    <row r="8" spans="1:10">
      <c r="A8" s="433" t="s">
        <v>238</v>
      </c>
      <c r="B8" s="332">
        <v>118514.67599999999</v>
      </c>
      <c r="C8" s="332">
        <v>65624.387999999992</v>
      </c>
      <c r="D8" s="332">
        <v>3513.24</v>
      </c>
      <c r="E8" s="332">
        <v>6141.1180000000004</v>
      </c>
      <c r="F8" s="332">
        <v>3693.2559999999999</v>
      </c>
      <c r="G8" s="332">
        <v>117842.549</v>
      </c>
      <c r="H8" s="332">
        <v>99688.957999999999</v>
      </c>
      <c r="I8" s="332">
        <v>607.28700000000003</v>
      </c>
      <c r="J8" s="23">
        <f t="shared" si="1"/>
        <v>415625.47199999995</v>
      </c>
    </row>
    <row r="9" spans="1:10">
      <c r="A9" s="433" t="s">
        <v>235</v>
      </c>
      <c r="B9" s="332">
        <v>279223.31885535992</v>
      </c>
      <c r="C9" s="332">
        <v>13528.298150819061</v>
      </c>
      <c r="D9" s="332">
        <v>1452.583992900855</v>
      </c>
      <c r="E9" s="332">
        <v>3867.2570099930763</v>
      </c>
      <c r="F9" s="332">
        <v>28998.164202538566</v>
      </c>
      <c r="G9" s="332">
        <v>213318.04055373927</v>
      </c>
      <c r="H9" s="332">
        <v>95240.159601285006</v>
      </c>
      <c r="I9" s="332">
        <v>84319.085954276103</v>
      </c>
      <c r="J9" s="23">
        <f t="shared" si="1"/>
        <v>719946.90832091193</v>
      </c>
    </row>
    <row r="10" spans="1:10">
      <c r="A10" s="433" t="s">
        <v>239</v>
      </c>
      <c r="B10" s="332">
        <v>322524.19</v>
      </c>
      <c r="C10" s="332">
        <v>70514.572</v>
      </c>
      <c r="D10" s="332">
        <v>8788.5290000000005</v>
      </c>
      <c r="E10" s="332">
        <v>6284.335</v>
      </c>
      <c r="F10" s="332">
        <v>18469.79</v>
      </c>
      <c r="G10" s="332">
        <v>292835.36199999996</v>
      </c>
      <c r="H10" s="332">
        <v>225215.603</v>
      </c>
      <c r="I10" s="332">
        <v>587.15800000000013</v>
      </c>
      <c r="J10" s="23">
        <f t="shared" si="1"/>
        <v>945219.53899999999</v>
      </c>
    </row>
    <row r="11" spans="1:10">
      <c r="A11" s="433" t="s">
        <v>240</v>
      </c>
      <c r="B11" s="332">
        <v>283800.17700000003</v>
      </c>
      <c r="C11" s="332">
        <v>29958.624999999996</v>
      </c>
      <c r="D11" s="332">
        <v>5432.5950000000003</v>
      </c>
      <c r="E11" s="332">
        <v>6103.3310000000001</v>
      </c>
      <c r="F11" s="332">
        <v>5755.3610000000008</v>
      </c>
      <c r="G11" s="332">
        <v>227805.28700000001</v>
      </c>
      <c r="H11" s="332">
        <v>124984.435</v>
      </c>
      <c r="I11" s="332">
        <v>0</v>
      </c>
      <c r="J11" s="23">
        <f t="shared" si="1"/>
        <v>683839.81099999999</v>
      </c>
    </row>
    <row r="12" spans="1:10">
      <c r="A12" s="433" t="s">
        <v>241</v>
      </c>
      <c r="B12" s="332">
        <v>908780.11899999995</v>
      </c>
      <c r="C12" s="332">
        <v>239905.8</v>
      </c>
      <c r="D12" s="332">
        <v>15731.851999999999</v>
      </c>
      <c r="E12" s="332">
        <v>11200.687000000002</v>
      </c>
      <c r="F12" s="332">
        <v>11763.156999999999</v>
      </c>
      <c r="G12" s="332">
        <v>420693.39400000003</v>
      </c>
      <c r="H12" s="332">
        <v>330153.00599999999</v>
      </c>
      <c r="I12" s="332">
        <v>617.9</v>
      </c>
      <c r="J12" s="23">
        <f t="shared" si="1"/>
        <v>1938845.9149999998</v>
      </c>
    </row>
    <row r="13" spans="1:10">
      <c r="A13" s="433" t="s">
        <v>242</v>
      </c>
      <c r="B13" s="332">
        <v>361471.31916427624</v>
      </c>
      <c r="C13" s="332">
        <v>7886.73452431239</v>
      </c>
      <c r="D13" s="332">
        <v>4577.8901717648841</v>
      </c>
      <c r="E13" s="332">
        <v>9776.2143170412692</v>
      </c>
      <c r="F13" s="332">
        <v>19941.629843520554</v>
      </c>
      <c r="G13" s="332">
        <v>245315.54325995536</v>
      </c>
      <c r="H13" s="332">
        <v>162858.52337453392</v>
      </c>
      <c r="I13" s="332">
        <v>14270.731178366517</v>
      </c>
      <c r="J13" s="23">
        <f t="shared" si="1"/>
        <v>826098.58583377104</v>
      </c>
    </row>
    <row r="14" spans="1:10">
      <c r="A14" s="433" t="s">
        <v>243</v>
      </c>
      <c r="B14" s="332">
        <v>240346.266</v>
      </c>
      <c r="C14" s="332">
        <v>30748.018</v>
      </c>
      <c r="D14" s="332">
        <v>5015.1900000000005</v>
      </c>
      <c r="E14" s="332">
        <v>5389.6769999999997</v>
      </c>
      <c r="F14" s="332">
        <v>19778.751999999997</v>
      </c>
      <c r="G14" s="332">
        <v>222672.111</v>
      </c>
      <c r="H14" s="332">
        <v>128882.932</v>
      </c>
      <c r="I14" s="332">
        <v>1497.684</v>
      </c>
      <c r="J14" s="23">
        <f t="shared" si="1"/>
        <v>654330.63</v>
      </c>
    </row>
    <row r="15" spans="1:10">
      <c r="A15" s="433" t="s">
        <v>244</v>
      </c>
      <c r="B15" s="332">
        <v>297110.31299999997</v>
      </c>
      <c r="C15" s="332">
        <v>14889.637000000001</v>
      </c>
      <c r="D15" s="332">
        <v>8647.2829999999994</v>
      </c>
      <c r="E15" s="332">
        <v>5085.0779999999995</v>
      </c>
      <c r="F15" s="332">
        <v>20003.190000000002</v>
      </c>
      <c r="G15" s="332">
        <v>277240.45400000003</v>
      </c>
      <c r="H15" s="332">
        <v>201428.13700000002</v>
      </c>
      <c r="I15" s="332">
        <v>51.265999999999998</v>
      </c>
      <c r="J15" s="23">
        <f t="shared" si="1"/>
        <v>824455.35799999989</v>
      </c>
    </row>
    <row r="16" spans="1:10">
      <c r="A16" s="433" t="s">
        <v>245</v>
      </c>
      <c r="B16" s="332">
        <v>722241.49899999995</v>
      </c>
      <c r="C16" s="332">
        <v>109727.16099999999</v>
      </c>
      <c r="D16" s="332">
        <v>9207.2489999999998</v>
      </c>
      <c r="E16" s="332">
        <v>19407.667000000001</v>
      </c>
      <c r="F16" s="332">
        <v>35949.970999999998</v>
      </c>
      <c r="G16" s="332">
        <v>883941.96500000008</v>
      </c>
      <c r="H16" s="332">
        <v>473157.61500000005</v>
      </c>
      <c r="I16" s="332">
        <v>660.279</v>
      </c>
      <c r="J16" s="23">
        <f t="shared" si="1"/>
        <v>2254293.4060000004</v>
      </c>
    </row>
    <row r="17" spans="1:10">
      <c r="A17" s="433" t="s">
        <v>246</v>
      </c>
      <c r="B17" s="332">
        <v>697452.83299999998</v>
      </c>
      <c r="C17" s="332">
        <v>78622.173999999999</v>
      </c>
      <c r="D17" s="332">
        <v>9153.74</v>
      </c>
      <c r="E17" s="332">
        <v>9510.0759999999991</v>
      </c>
      <c r="F17" s="332">
        <v>9056.7290000000012</v>
      </c>
      <c r="G17" s="332">
        <v>327313.39199999999</v>
      </c>
      <c r="H17" s="332">
        <v>305690.90000000002</v>
      </c>
      <c r="I17" s="332">
        <v>110599.607</v>
      </c>
      <c r="J17" s="23">
        <f t="shared" si="1"/>
        <v>1547399.4510000001</v>
      </c>
    </row>
    <row r="18" spans="1:10">
      <c r="A18" s="434" t="s">
        <v>247</v>
      </c>
      <c r="B18" s="333">
        <v>297426.97008396027</v>
      </c>
      <c r="C18" s="333">
        <v>133207.02837019102</v>
      </c>
      <c r="D18" s="333">
        <v>4232.5442398590103</v>
      </c>
      <c r="E18" s="333">
        <v>3592.2795269297467</v>
      </c>
      <c r="F18" s="333">
        <v>17237.31115865735</v>
      </c>
      <c r="G18" s="333">
        <v>220685.40539476971</v>
      </c>
      <c r="H18" s="333">
        <v>98383.4523350198</v>
      </c>
      <c r="I18" s="333">
        <v>45267.816015754797</v>
      </c>
      <c r="J18" s="250">
        <f t="shared" si="1"/>
        <v>820032.80712514184</v>
      </c>
    </row>
    <row r="19" spans="1:10">
      <c r="A19" s="553"/>
      <c r="B19" s="553"/>
      <c r="C19" s="553"/>
      <c r="D19" s="553"/>
      <c r="E19" s="553"/>
      <c r="F19" s="553"/>
      <c r="G19" s="553"/>
      <c r="H19" s="553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11" customWidth="1"/>
    <col min="2" max="4" width="10" style="11" customWidth="1"/>
    <col min="5" max="13" width="9.425781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5.75">
      <c r="A1" s="324" t="s">
        <v>397</v>
      </c>
      <c r="B1" s="59"/>
      <c r="N1" s="335" t="str">
        <f>'3.1'!N1</f>
        <v>I. čtvrtletí 2023</v>
      </c>
    </row>
    <row r="2" spans="1:14" ht="6" customHeight="1"/>
    <row r="3" spans="1:14" ht="12.75" customHeight="1">
      <c r="A3" s="491" t="str">
        <f>'3.1'!A4</f>
        <v>2023</v>
      </c>
      <c r="B3" s="561" t="s">
        <v>180</v>
      </c>
      <c r="C3" s="557"/>
      <c r="D3" s="562"/>
      <c r="E3" s="561" t="s">
        <v>182</v>
      </c>
      <c r="F3" s="557"/>
      <c r="G3" s="562"/>
      <c r="H3" s="561" t="s">
        <v>183</v>
      </c>
      <c r="I3" s="557"/>
      <c r="J3" s="562"/>
      <c r="K3" s="561" t="s">
        <v>184</v>
      </c>
      <c r="L3" s="557"/>
      <c r="M3" s="562"/>
      <c r="N3" s="557" t="s">
        <v>53</v>
      </c>
    </row>
    <row r="4" spans="1:14">
      <c r="A4" s="492"/>
      <c r="B4" s="440" t="s">
        <v>60</v>
      </c>
      <c r="C4" s="441" t="s">
        <v>61</v>
      </c>
      <c r="D4" s="442" t="s">
        <v>62</v>
      </c>
      <c r="E4" s="440" t="s">
        <v>63</v>
      </c>
      <c r="F4" s="441" t="s">
        <v>64</v>
      </c>
      <c r="G4" s="442" t="s">
        <v>65</v>
      </c>
      <c r="H4" s="440" t="s">
        <v>66</v>
      </c>
      <c r="I4" s="441" t="s">
        <v>67</v>
      </c>
      <c r="J4" s="442" t="s">
        <v>68</v>
      </c>
      <c r="K4" s="440" t="s">
        <v>69</v>
      </c>
      <c r="L4" s="441" t="s">
        <v>70</v>
      </c>
      <c r="M4" s="442" t="s">
        <v>71</v>
      </c>
      <c r="N4" s="558"/>
    </row>
    <row r="5" spans="1:14" ht="12.75" customHeight="1">
      <c r="A5" s="555" t="s">
        <v>86</v>
      </c>
      <c r="B5" s="478">
        <f>SUM(B6:D6)</f>
        <v>14432832.052999999</v>
      </c>
      <c r="C5" s="479"/>
      <c r="D5" s="480"/>
      <c r="E5" s="478">
        <f>SUM(E6:G6)</f>
        <v>0</v>
      </c>
      <c r="F5" s="479"/>
      <c r="G5" s="480"/>
      <c r="H5" s="478">
        <f>SUM(H6:J6)</f>
        <v>0</v>
      </c>
      <c r="I5" s="479"/>
      <c r="J5" s="480"/>
      <c r="K5" s="478">
        <f>SUM(K6:M6)</f>
        <v>0</v>
      </c>
      <c r="L5" s="479"/>
      <c r="M5" s="480"/>
      <c r="N5" s="559">
        <f>SUM(B6:M6)</f>
        <v>14432832.052999999</v>
      </c>
    </row>
    <row r="6" spans="1:14">
      <c r="A6" s="556"/>
      <c r="B6" s="228">
        <f t="shared" ref="B6:M6" si="0">SUM(B7:B10)</f>
        <v>4990834.7579999994</v>
      </c>
      <c r="C6" s="224">
        <f t="shared" si="0"/>
        <v>4644044.7280000001</v>
      </c>
      <c r="D6" s="227">
        <f t="shared" si="0"/>
        <v>4797952.5669999998</v>
      </c>
      <c r="E6" s="228">
        <f t="shared" si="0"/>
        <v>0</v>
      </c>
      <c r="F6" s="224">
        <f t="shared" si="0"/>
        <v>0</v>
      </c>
      <c r="G6" s="227">
        <f t="shared" si="0"/>
        <v>0</v>
      </c>
      <c r="H6" s="228">
        <f t="shared" si="0"/>
        <v>0</v>
      </c>
      <c r="I6" s="224">
        <f t="shared" si="0"/>
        <v>0</v>
      </c>
      <c r="J6" s="227">
        <f t="shared" si="0"/>
        <v>0</v>
      </c>
      <c r="K6" s="228">
        <f t="shared" si="0"/>
        <v>0</v>
      </c>
      <c r="L6" s="224">
        <f t="shared" si="0"/>
        <v>0</v>
      </c>
      <c r="M6" s="227">
        <f t="shared" si="0"/>
        <v>0</v>
      </c>
      <c r="N6" s="560"/>
    </row>
    <row r="7" spans="1:14">
      <c r="A7" s="222" t="s">
        <v>8</v>
      </c>
      <c r="B7" s="341">
        <v>590456.16399999999</v>
      </c>
      <c r="C7" s="336">
        <v>564394.73</v>
      </c>
      <c r="D7" s="345">
        <v>634213.32000000007</v>
      </c>
      <c r="E7" s="341">
        <v>0</v>
      </c>
      <c r="F7" s="336">
        <v>0</v>
      </c>
      <c r="G7" s="345">
        <v>0</v>
      </c>
      <c r="H7" s="341">
        <v>0</v>
      </c>
      <c r="I7" s="336">
        <v>0</v>
      </c>
      <c r="J7" s="345">
        <v>0</v>
      </c>
      <c r="K7" s="341">
        <v>0</v>
      </c>
      <c r="L7" s="336">
        <v>0</v>
      </c>
      <c r="M7" s="345">
        <v>0</v>
      </c>
      <c r="N7" s="283">
        <f>SUM(B7:M7)</f>
        <v>1789064.2139999999</v>
      </c>
    </row>
    <row r="8" spans="1:14">
      <c r="A8" s="222" t="s">
        <v>9</v>
      </c>
      <c r="B8" s="341">
        <v>1967380.8140000002</v>
      </c>
      <c r="C8" s="336">
        <v>1831390.5</v>
      </c>
      <c r="D8" s="345">
        <v>1982305.4909999999</v>
      </c>
      <c r="E8" s="341">
        <v>0</v>
      </c>
      <c r="F8" s="336">
        <v>0</v>
      </c>
      <c r="G8" s="345">
        <v>0</v>
      </c>
      <c r="H8" s="341">
        <v>0</v>
      </c>
      <c r="I8" s="336">
        <v>0</v>
      </c>
      <c r="J8" s="345">
        <v>0</v>
      </c>
      <c r="K8" s="341">
        <v>0</v>
      </c>
      <c r="L8" s="336">
        <v>0</v>
      </c>
      <c r="M8" s="345">
        <v>0</v>
      </c>
      <c r="N8" s="283">
        <f t="shared" ref="N8:N30" si="1">SUM(B8:M8)</f>
        <v>5781076.8049999997</v>
      </c>
    </row>
    <row r="9" spans="1:14">
      <c r="A9" s="222" t="s">
        <v>132</v>
      </c>
      <c r="B9" s="341">
        <v>770348.35595218989</v>
      </c>
      <c r="C9" s="336">
        <v>707919.82168608496</v>
      </c>
      <c r="D9" s="345">
        <v>716243.476863374</v>
      </c>
      <c r="E9" s="341">
        <v>0</v>
      </c>
      <c r="F9" s="336">
        <v>0</v>
      </c>
      <c r="G9" s="345">
        <v>0</v>
      </c>
      <c r="H9" s="341">
        <v>0</v>
      </c>
      <c r="I9" s="336">
        <v>0</v>
      </c>
      <c r="J9" s="345">
        <v>0</v>
      </c>
      <c r="K9" s="341">
        <v>0</v>
      </c>
      <c r="L9" s="336">
        <v>0</v>
      </c>
      <c r="M9" s="345">
        <v>0</v>
      </c>
      <c r="N9" s="283">
        <f t="shared" si="1"/>
        <v>2194511.6545016486</v>
      </c>
    </row>
    <row r="10" spans="1:14">
      <c r="A10" s="222" t="s">
        <v>130</v>
      </c>
      <c r="B10" s="341">
        <v>1662649.4240478098</v>
      </c>
      <c r="C10" s="336">
        <v>1540339.6763139151</v>
      </c>
      <c r="D10" s="345">
        <v>1465190.279136626</v>
      </c>
      <c r="E10" s="341">
        <v>0</v>
      </c>
      <c r="F10" s="336">
        <v>0</v>
      </c>
      <c r="G10" s="345">
        <v>0</v>
      </c>
      <c r="H10" s="341">
        <v>0</v>
      </c>
      <c r="I10" s="336">
        <v>0</v>
      </c>
      <c r="J10" s="345">
        <v>0</v>
      </c>
      <c r="K10" s="341">
        <v>0</v>
      </c>
      <c r="L10" s="336">
        <v>0</v>
      </c>
      <c r="M10" s="345">
        <v>0</v>
      </c>
      <c r="N10" s="283">
        <f t="shared" si="1"/>
        <v>4668179.3794983514</v>
      </c>
    </row>
    <row r="11" spans="1:14">
      <c r="A11" s="331" t="s">
        <v>300</v>
      </c>
      <c r="B11" s="342">
        <f>SUM(B12:B15)</f>
        <v>3244661.0389999999</v>
      </c>
      <c r="C11" s="340">
        <f t="shared" ref="C11:M11" si="2">SUM(C12:C15)</f>
        <v>3029230.1689999998</v>
      </c>
      <c r="D11" s="346">
        <f t="shared" si="2"/>
        <v>3130355.0639999998</v>
      </c>
      <c r="E11" s="342">
        <f t="shared" si="2"/>
        <v>0</v>
      </c>
      <c r="F11" s="340">
        <f t="shared" si="2"/>
        <v>0</v>
      </c>
      <c r="G11" s="346">
        <f t="shared" si="2"/>
        <v>0</v>
      </c>
      <c r="H11" s="342">
        <f t="shared" si="2"/>
        <v>0</v>
      </c>
      <c r="I11" s="340">
        <f t="shared" si="2"/>
        <v>0</v>
      </c>
      <c r="J11" s="346">
        <f t="shared" si="2"/>
        <v>0</v>
      </c>
      <c r="K11" s="342">
        <f t="shared" si="2"/>
        <v>0</v>
      </c>
      <c r="L11" s="340">
        <f t="shared" si="2"/>
        <v>0</v>
      </c>
      <c r="M11" s="346">
        <f t="shared" si="2"/>
        <v>0</v>
      </c>
      <c r="N11" s="329">
        <f t="shared" si="1"/>
        <v>9404246.2719999999</v>
      </c>
    </row>
    <row r="12" spans="1:14" ht="13.5" customHeight="1">
      <c r="A12" s="222" t="s">
        <v>8</v>
      </c>
      <c r="B12" s="343">
        <v>487724.45400000003</v>
      </c>
      <c r="C12" s="337">
        <v>456576.12699999998</v>
      </c>
      <c r="D12" s="347">
        <v>503903.05200000003</v>
      </c>
      <c r="E12" s="343">
        <v>0</v>
      </c>
      <c r="F12" s="337">
        <v>0</v>
      </c>
      <c r="G12" s="347">
        <v>0</v>
      </c>
      <c r="H12" s="343">
        <v>0</v>
      </c>
      <c r="I12" s="337">
        <v>0</v>
      </c>
      <c r="J12" s="347">
        <v>0</v>
      </c>
      <c r="K12" s="343">
        <v>0</v>
      </c>
      <c r="L12" s="337">
        <v>0</v>
      </c>
      <c r="M12" s="347">
        <v>0</v>
      </c>
      <c r="N12" s="338">
        <f t="shared" si="1"/>
        <v>1448203.6329999999</v>
      </c>
    </row>
    <row r="13" spans="1:14">
      <c r="A13" s="222" t="s">
        <v>9</v>
      </c>
      <c r="B13" s="341">
        <v>1209755.554</v>
      </c>
      <c r="C13" s="336">
        <v>1135533.2749999999</v>
      </c>
      <c r="D13" s="345">
        <v>1234290.7279999999</v>
      </c>
      <c r="E13" s="341">
        <v>0</v>
      </c>
      <c r="F13" s="336">
        <v>0</v>
      </c>
      <c r="G13" s="345">
        <v>0</v>
      </c>
      <c r="H13" s="341">
        <v>0</v>
      </c>
      <c r="I13" s="336">
        <v>0</v>
      </c>
      <c r="J13" s="345">
        <v>0</v>
      </c>
      <c r="K13" s="341">
        <v>0</v>
      </c>
      <c r="L13" s="336">
        <v>0</v>
      </c>
      <c r="M13" s="345">
        <v>0</v>
      </c>
      <c r="N13" s="283">
        <f t="shared" si="1"/>
        <v>3579579.557</v>
      </c>
    </row>
    <row r="14" spans="1:14">
      <c r="A14" s="222" t="s">
        <v>132</v>
      </c>
      <c r="B14" s="341">
        <v>455661.17599999998</v>
      </c>
      <c r="C14" s="336">
        <v>423173.87900000002</v>
      </c>
      <c r="D14" s="345">
        <v>422946.565</v>
      </c>
      <c r="E14" s="341">
        <v>0</v>
      </c>
      <c r="F14" s="336">
        <v>0</v>
      </c>
      <c r="G14" s="345">
        <v>0</v>
      </c>
      <c r="H14" s="341">
        <v>0</v>
      </c>
      <c r="I14" s="336">
        <v>0</v>
      </c>
      <c r="J14" s="345">
        <v>0</v>
      </c>
      <c r="K14" s="341">
        <v>0</v>
      </c>
      <c r="L14" s="336">
        <v>0</v>
      </c>
      <c r="M14" s="345">
        <v>0</v>
      </c>
      <c r="N14" s="283">
        <f t="shared" si="1"/>
        <v>1301781.6199999999</v>
      </c>
    </row>
    <row r="15" spans="1:14">
      <c r="A15" s="222" t="s">
        <v>130</v>
      </c>
      <c r="B15" s="341">
        <v>1091519.855</v>
      </c>
      <c r="C15" s="336">
        <v>1013946.888</v>
      </c>
      <c r="D15" s="345">
        <v>969214.71900000004</v>
      </c>
      <c r="E15" s="341">
        <v>0</v>
      </c>
      <c r="F15" s="336">
        <v>0</v>
      </c>
      <c r="G15" s="345">
        <v>0</v>
      </c>
      <c r="H15" s="341">
        <v>0</v>
      </c>
      <c r="I15" s="336">
        <v>0</v>
      </c>
      <c r="J15" s="345">
        <v>0</v>
      </c>
      <c r="K15" s="341">
        <v>0</v>
      </c>
      <c r="L15" s="336">
        <v>0</v>
      </c>
      <c r="M15" s="345">
        <v>0</v>
      </c>
      <c r="N15" s="283">
        <f t="shared" si="1"/>
        <v>3074681.4619999998</v>
      </c>
    </row>
    <row r="16" spans="1:14">
      <c r="A16" s="331" t="s">
        <v>303</v>
      </c>
      <c r="B16" s="342">
        <f>SUM(B17:B20)</f>
        <v>1200531.821</v>
      </c>
      <c r="C16" s="340">
        <f t="shared" ref="C16:M16" si="3">SUM(C17:C20)</f>
        <v>1113381.584</v>
      </c>
      <c r="D16" s="346">
        <f t="shared" si="3"/>
        <v>1144523.0109999999</v>
      </c>
      <c r="E16" s="342">
        <f t="shared" si="3"/>
        <v>0</v>
      </c>
      <c r="F16" s="340">
        <f t="shared" si="3"/>
        <v>0</v>
      </c>
      <c r="G16" s="346">
        <f t="shared" si="3"/>
        <v>0</v>
      </c>
      <c r="H16" s="342">
        <f t="shared" si="3"/>
        <v>0</v>
      </c>
      <c r="I16" s="340">
        <f t="shared" si="3"/>
        <v>0</v>
      </c>
      <c r="J16" s="346">
        <f t="shared" si="3"/>
        <v>0</v>
      </c>
      <c r="K16" s="342">
        <f t="shared" si="3"/>
        <v>0</v>
      </c>
      <c r="L16" s="340">
        <f t="shared" si="3"/>
        <v>0</v>
      </c>
      <c r="M16" s="346">
        <f t="shared" si="3"/>
        <v>0</v>
      </c>
      <c r="N16" s="329">
        <f t="shared" si="1"/>
        <v>3458436.4160000002</v>
      </c>
    </row>
    <row r="17" spans="1:14">
      <c r="A17" s="222" t="s">
        <v>8</v>
      </c>
      <c r="B17" s="341">
        <v>95465.756999999998</v>
      </c>
      <c r="C17" s="336">
        <v>98284.062999999995</v>
      </c>
      <c r="D17" s="345">
        <v>119681.613</v>
      </c>
      <c r="E17" s="341">
        <v>0</v>
      </c>
      <c r="F17" s="336">
        <v>0</v>
      </c>
      <c r="G17" s="345">
        <v>0</v>
      </c>
      <c r="H17" s="341">
        <v>0</v>
      </c>
      <c r="I17" s="336">
        <v>0</v>
      </c>
      <c r="J17" s="345">
        <v>0</v>
      </c>
      <c r="K17" s="341">
        <v>0</v>
      </c>
      <c r="L17" s="336">
        <v>0</v>
      </c>
      <c r="M17" s="345">
        <v>0</v>
      </c>
      <c r="N17" s="283">
        <f t="shared" si="1"/>
        <v>313431.43300000002</v>
      </c>
    </row>
    <row r="18" spans="1:14">
      <c r="A18" s="222" t="s">
        <v>9</v>
      </c>
      <c r="B18" s="341">
        <v>494337.98100000003</v>
      </c>
      <c r="C18" s="336">
        <v>455275.86700000003</v>
      </c>
      <c r="D18" s="345">
        <v>488015.64799999999</v>
      </c>
      <c r="E18" s="341">
        <v>0</v>
      </c>
      <c r="F18" s="336">
        <v>0</v>
      </c>
      <c r="G18" s="345">
        <v>0</v>
      </c>
      <c r="H18" s="341">
        <v>0</v>
      </c>
      <c r="I18" s="336">
        <v>0</v>
      </c>
      <c r="J18" s="345">
        <v>0</v>
      </c>
      <c r="K18" s="341">
        <v>0</v>
      </c>
      <c r="L18" s="336">
        <v>0</v>
      </c>
      <c r="M18" s="345">
        <v>0</v>
      </c>
      <c r="N18" s="283">
        <f t="shared" si="1"/>
        <v>1437629.496</v>
      </c>
    </row>
    <row r="19" spans="1:14">
      <c r="A19" s="222" t="s">
        <v>132</v>
      </c>
      <c r="B19" s="341">
        <v>204291.35995219002</v>
      </c>
      <c r="C19" s="336">
        <v>175948.09468608498</v>
      </c>
      <c r="D19" s="345">
        <v>176501.29986337401</v>
      </c>
      <c r="E19" s="341">
        <v>0</v>
      </c>
      <c r="F19" s="336">
        <v>0</v>
      </c>
      <c r="G19" s="345">
        <v>0</v>
      </c>
      <c r="H19" s="341">
        <v>0</v>
      </c>
      <c r="I19" s="336">
        <v>0</v>
      </c>
      <c r="J19" s="345">
        <v>0</v>
      </c>
      <c r="K19" s="341">
        <v>0</v>
      </c>
      <c r="L19" s="336">
        <v>0</v>
      </c>
      <c r="M19" s="345">
        <v>0</v>
      </c>
      <c r="N19" s="283">
        <f t="shared" si="1"/>
        <v>556740.75450164895</v>
      </c>
    </row>
    <row r="20" spans="1:14">
      <c r="A20" s="222" t="s">
        <v>130</v>
      </c>
      <c r="B20" s="341">
        <v>406436.72304780997</v>
      </c>
      <c r="C20" s="336">
        <v>383873.55931391503</v>
      </c>
      <c r="D20" s="345">
        <v>360324.45013662596</v>
      </c>
      <c r="E20" s="341">
        <v>0</v>
      </c>
      <c r="F20" s="336">
        <v>0</v>
      </c>
      <c r="G20" s="345">
        <v>0</v>
      </c>
      <c r="H20" s="341">
        <v>0</v>
      </c>
      <c r="I20" s="336">
        <v>0</v>
      </c>
      <c r="J20" s="345">
        <v>0</v>
      </c>
      <c r="K20" s="341">
        <v>0</v>
      </c>
      <c r="L20" s="336">
        <v>0</v>
      </c>
      <c r="M20" s="345">
        <v>0</v>
      </c>
      <c r="N20" s="283">
        <f t="shared" si="1"/>
        <v>1150634.732498351</v>
      </c>
    </row>
    <row r="21" spans="1:14">
      <c r="A21" s="331" t="s">
        <v>56</v>
      </c>
      <c r="B21" s="342">
        <f>SUM(B22:B25)</f>
        <v>540670.853</v>
      </c>
      <c r="C21" s="340">
        <f t="shared" ref="C21:M21" si="4">SUM(C22:C25)</f>
        <v>496602.81199999998</v>
      </c>
      <c r="D21" s="346">
        <f t="shared" si="4"/>
        <v>517889.41700000002</v>
      </c>
      <c r="E21" s="342">
        <f t="shared" si="4"/>
        <v>0</v>
      </c>
      <c r="F21" s="340">
        <f t="shared" si="4"/>
        <v>0</v>
      </c>
      <c r="G21" s="346">
        <f t="shared" si="4"/>
        <v>0</v>
      </c>
      <c r="H21" s="342">
        <f t="shared" si="4"/>
        <v>0</v>
      </c>
      <c r="I21" s="340">
        <f t="shared" si="4"/>
        <v>0</v>
      </c>
      <c r="J21" s="346">
        <f t="shared" si="4"/>
        <v>0</v>
      </c>
      <c r="K21" s="342">
        <f t="shared" si="4"/>
        <v>0</v>
      </c>
      <c r="L21" s="340">
        <f t="shared" si="4"/>
        <v>0</v>
      </c>
      <c r="M21" s="346">
        <f t="shared" si="4"/>
        <v>0</v>
      </c>
      <c r="N21" s="329">
        <f t="shared" si="1"/>
        <v>1555163.0819999999</v>
      </c>
    </row>
    <row r="22" spans="1:14">
      <c r="A22" s="222" t="s">
        <v>8</v>
      </c>
      <c r="B22" s="341">
        <v>7265.9530000000004</v>
      </c>
      <c r="C22" s="336">
        <v>9534.5400000000009</v>
      </c>
      <c r="D22" s="345">
        <v>10628.655000000001</v>
      </c>
      <c r="E22" s="341">
        <v>0</v>
      </c>
      <c r="F22" s="336">
        <v>0</v>
      </c>
      <c r="G22" s="345">
        <v>0</v>
      </c>
      <c r="H22" s="341">
        <v>0</v>
      </c>
      <c r="I22" s="336">
        <v>0</v>
      </c>
      <c r="J22" s="345">
        <v>0</v>
      </c>
      <c r="K22" s="341">
        <v>0</v>
      </c>
      <c r="L22" s="336">
        <v>0</v>
      </c>
      <c r="M22" s="345">
        <v>0</v>
      </c>
      <c r="N22" s="283">
        <f t="shared" si="1"/>
        <v>27429.148000000001</v>
      </c>
    </row>
    <row r="23" spans="1:14">
      <c r="A23" s="222" t="s">
        <v>9</v>
      </c>
      <c r="B23" s="341">
        <v>258412.054</v>
      </c>
      <c r="C23" s="336">
        <v>235849.04300000001</v>
      </c>
      <c r="D23" s="345">
        <v>254909.652</v>
      </c>
      <c r="E23" s="341">
        <v>0</v>
      </c>
      <c r="F23" s="336">
        <v>0</v>
      </c>
      <c r="G23" s="345">
        <v>0</v>
      </c>
      <c r="H23" s="341">
        <v>0</v>
      </c>
      <c r="I23" s="336">
        <v>0</v>
      </c>
      <c r="J23" s="345">
        <v>0</v>
      </c>
      <c r="K23" s="341">
        <v>0</v>
      </c>
      <c r="L23" s="336">
        <v>0</v>
      </c>
      <c r="M23" s="345">
        <v>0</v>
      </c>
      <c r="N23" s="283">
        <f t="shared" si="1"/>
        <v>749170.74900000007</v>
      </c>
    </row>
    <row r="24" spans="1:14">
      <c r="A24" s="222" t="s">
        <v>132</v>
      </c>
      <c r="B24" s="341">
        <v>110300</v>
      </c>
      <c r="C24" s="336">
        <v>108700</v>
      </c>
      <c r="D24" s="345">
        <v>116700</v>
      </c>
      <c r="E24" s="341">
        <v>0</v>
      </c>
      <c r="F24" s="336">
        <v>0</v>
      </c>
      <c r="G24" s="345">
        <v>0</v>
      </c>
      <c r="H24" s="341">
        <v>0</v>
      </c>
      <c r="I24" s="336">
        <v>0</v>
      </c>
      <c r="J24" s="345">
        <v>0</v>
      </c>
      <c r="K24" s="341">
        <v>0</v>
      </c>
      <c r="L24" s="336">
        <v>0</v>
      </c>
      <c r="M24" s="345">
        <v>0</v>
      </c>
      <c r="N24" s="283">
        <f t="shared" si="1"/>
        <v>335700</v>
      </c>
    </row>
    <row r="25" spans="1:14">
      <c r="A25" s="222" t="s">
        <v>130</v>
      </c>
      <c r="B25" s="341">
        <v>164692.84599999999</v>
      </c>
      <c r="C25" s="336">
        <v>142519.22899999999</v>
      </c>
      <c r="D25" s="345">
        <v>135651.10999999999</v>
      </c>
      <c r="E25" s="341">
        <v>0</v>
      </c>
      <c r="F25" s="336">
        <v>0</v>
      </c>
      <c r="G25" s="345">
        <v>0</v>
      </c>
      <c r="H25" s="341">
        <v>0</v>
      </c>
      <c r="I25" s="336">
        <v>0</v>
      </c>
      <c r="J25" s="345">
        <v>0</v>
      </c>
      <c r="K25" s="341">
        <v>0</v>
      </c>
      <c r="L25" s="336">
        <v>0</v>
      </c>
      <c r="M25" s="345">
        <v>0</v>
      </c>
      <c r="N25" s="283">
        <f t="shared" si="1"/>
        <v>442863.18499999994</v>
      </c>
    </row>
    <row r="26" spans="1:14">
      <c r="A26" s="331" t="s">
        <v>256</v>
      </c>
      <c r="B26" s="342">
        <f>SUM(B27:B30)</f>
        <v>4971.0450000000001</v>
      </c>
      <c r="C26" s="340">
        <f t="shared" ref="C26:M26" si="5">SUM(C27:C30)</f>
        <v>4830.1629999999996</v>
      </c>
      <c r="D26" s="346">
        <f t="shared" si="5"/>
        <v>5185.0749999999998</v>
      </c>
      <c r="E26" s="342">
        <f t="shared" si="5"/>
        <v>0</v>
      </c>
      <c r="F26" s="340">
        <f t="shared" si="5"/>
        <v>0</v>
      </c>
      <c r="G26" s="346">
        <f t="shared" si="5"/>
        <v>0</v>
      </c>
      <c r="H26" s="342">
        <f t="shared" si="5"/>
        <v>0</v>
      </c>
      <c r="I26" s="340">
        <f t="shared" si="5"/>
        <v>0</v>
      </c>
      <c r="J26" s="346">
        <f t="shared" si="5"/>
        <v>0</v>
      </c>
      <c r="K26" s="342">
        <f t="shared" si="5"/>
        <v>0</v>
      </c>
      <c r="L26" s="340">
        <f t="shared" si="5"/>
        <v>0</v>
      </c>
      <c r="M26" s="346">
        <f t="shared" si="5"/>
        <v>0</v>
      </c>
      <c r="N26" s="329">
        <f t="shared" si="1"/>
        <v>14986.282999999999</v>
      </c>
    </row>
    <row r="27" spans="1:14">
      <c r="A27" s="222" t="s">
        <v>8</v>
      </c>
      <c r="B27" s="341">
        <v>0</v>
      </c>
      <c r="C27" s="336">
        <v>0</v>
      </c>
      <c r="D27" s="345">
        <v>0</v>
      </c>
      <c r="E27" s="341">
        <v>0</v>
      </c>
      <c r="F27" s="336">
        <v>0</v>
      </c>
      <c r="G27" s="345">
        <v>0</v>
      </c>
      <c r="H27" s="341">
        <v>0</v>
      </c>
      <c r="I27" s="336">
        <v>0</v>
      </c>
      <c r="J27" s="345">
        <v>0</v>
      </c>
      <c r="K27" s="341">
        <v>0</v>
      </c>
      <c r="L27" s="336">
        <v>0</v>
      </c>
      <c r="M27" s="345">
        <v>0</v>
      </c>
      <c r="N27" s="283">
        <f t="shared" si="1"/>
        <v>0</v>
      </c>
    </row>
    <row r="28" spans="1:14">
      <c r="A28" s="222" t="s">
        <v>9</v>
      </c>
      <c r="B28" s="341">
        <v>4875.2250000000004</v>
      </c>
      <c r="C28" s="336">
        <v>4732.3149999999996</v>
      </c>
      <c r="D28" s="345">
        <v>5089.4629999999997</v>
      </c>
      <c r="E28" s="341">
        <v>0</v>
      </c>
      <c r="F28" s="336">
        <v>0</v>
      </c>
      <c r="G28" s="345">
        <v>0</v>
      </c>
      <c r="H28" s="341">
        <v>0</v>
      </c>
      <c r="I28" s="336">
        <v>0</v>
      </c>
      <c r="J28" s="345">
        <v>0</v>
      </c>
      <c r="K28" s="341">
        <v>0</v>
      </c>
      <c r="L28" s="336">
        <v>0</v>
      </c>
      <c r="M28" s="345">
        <v>0</v>
      </c>
      <c r="N28" s="283">
        <f t="shared" si="1"/>
        <v>14697.003000000001</v>
      </c>
    </row>
    <row r="29" spans="1:14">
      <c r="A29" s="222" t="s">
        <v>132</v>
      </c>
      <c r="B29" s="341">
        <v>95.82</v>
      </c>
      <c r="C29" s="336">
        <v>97.847999999999999</v>
      </c>
      <c r="D29" s="345">
        <v>95.611999999999995</v>
      </c>
      <c r="E29" s="341">
        <v>0</v>
      </c>
      <c r="F29" s="336">
        <v>0</v>
      </c>
      <c r="G29" s="345">
        <v>0</v>
      </c>
      <c r="H29" s="341">
        <v>0</v>
      </c>
      <c r="I29" s="336">
        <v>0</v>
      </c>
      <c r="J29" s="345">
        <v>0</v>
      </c>
      <c r="K29" s="341">
        <v>0</v>
      </c>
      <c r="L29" s="336">
        <v>0</v>
      </c>
      <c r="M29" s="345">
        <v>0</v>
      </c>
      <c r="N29" s="283">
        <f t="shared" si="1"/>
        <v>289.27999999999997</v>
      </c>
    </row>
    <row r="30" spans="1:14">
      <c r="A30" s="226" t="s">
        <v>130</v>
      </c>
      <c r="B30" s="344">
        <v>0</v>
      </c>
      <c r="C30" s="339">
        <v>0</v>
      </c>
      <c r="D30" s="348">
        <v>0</v>
      </c>
      <c r="E30" s="344">
        <v>0</v>
      </c>
      <c r="F30" s="339">
        <v>0</v>
      </c>
      <c r="G30" s="348">
        <v>0</v>
      </c>
      <c r="H30" s="344">
        <v>0</v>
      </c>
      <c r="I30" s="339">
        <v>0</v>
      </c>
      <c r="J30" s="348">
        <v>0</v>
      </c>
      <c r="K30" s="344">
        <v>0</v>
      </c>
      <c r="L30" s="339">
        <v>0</v>
      </c>
      <c r="M30" s="348">
        <v>0</v>
      </c>
      <c r="N30" s="285">
        <f t="shared" si="1"/>
        <v>0</v>
      </c>
    </row>
    <row r="31" spans="1:14">
      <c r="A31" s="20"/>
      <c r="B31" s="19"/>
      <c r="N31" s="349" t="s">
        <v>306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2" priority="4">
      <formula>SEARCH($B$3,$N$1)</formula>
    </cfRule>
  </conditionalFormatting>
  <conditionalFormatting sqref="B5:G30">
    <cfRule type="expression" dxfId="21" priority="3">
      <formula>SEARCH($E$3,$N$1)</formula>
    </cfRule>
  </conditionalFormatting>
  <conditionalFormatting sqref="B5:J30">
    <cfRule type="expression" dxfId="20" priority="2">
      <formula>SEARCH($H$3,$N$1)</formula>
    </cfRule>
  </conditionalFormatting>
  <conditionalFormatting sqref="B5:M30">
    <cfRule type="expression" dxfId="19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5.75">
      <c r="A1" s="324" t="s">
        <v>398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35" t="str">
        <f>'3.1'!N1</f>
        <v>I. čtvrtletí 2023</v>
      </c>
      <c r="O1" s="9"/>
      <c r="P1" s="9"/>
      <c r="Q1" s="9"/>
      <c r="R1" s="9"/>
      <c r="S1" s="9"/>
      <c r="T1" s="9"/>
    </row>
    <row r="2" spans="1:20" ht="6" customHeight="1"/>
    <row r="3" spans="1:20">
      <c r="A3" s="491" t="str">
        <f>'3.1'!A4</f>
        <v>2023</v>
      </c>
      <c r="B3" s="561" t="s">
        <v>180</v>
      </c>
      <c r="C3" s="557"/>
      <c r="D3" s="562"/>
      <c r="E3" s="561" t="s">
        <v>182</v>
      </c>
      <c r="F3" s="557"/>
      <c r="G3" s="562"/>
      <c r="H3" s="561" t="s">
        <v>183</v>
      </c>
      <c r="I3" s="557"/>
      <c r="J3" s="562"/>
      <c r="K3" s="561" t="s">
        <v>184</v>
      </c>
      <c r="L3" s="557"/>
      <c r="M3" s="562"/>
      <c r="N3" s="557" t="s">
        <v>53</v>
      </c>
    </row>
    <row r="4" spans="1:20">
      <c r="A4" s="563"/>
      <c r="B4" s="440" t="s">
        <v>60</v>
      </c>
      <c r="C4" s="441" t="s">
        <v>61</v>
      </c>
      <c r="D4" s="442" t="s">
        <v>62</v>
      </c>
      <c r="E4" s="440" t="s">
        <v>63</v>
      </c>
      <c r="F4" s="441" t="s">
        <v>64</v>
      </c>
      <c r="G4" s="442" t="s">
        <v>65</v>
      </c>
      <c r="H4" s="440" t="s">
        <v>66</v>
      </c>
      <c r="I4" s="441" t="s">
        <v>67</v>
      </c>
      <c r="J4" s="442" t="s">
        <v>68</v>
      </c>
      <c r="K4" s="440" t="s">
        <v>69</v>
      </c>
      <c r="L4" s="441" t="s">
        <v>70</v>
      </c>
      <c r="M4" s="442" t="s">
        <v>71</v>
      </c>
      <c r="N4" s="554" t="s">
        <v>53</v>
      </c>
    </row>
    <row r="5" spans="1:20" ht="12.75" customHeight="1">
      <c r="A5" s="555" t="s">
        <v>96</v>
      </c>
      <c r="B5" s="478">
        <f>SUM(B6:D6)</f>
        <v>17590.438999999998</v>
      </c>
      <c r="C5" s="479"/>
      <c r="D5" s="480"/>
      <c r="E5" s="478">
        <f>SUM(E6:G6)</f>
        <v>0</v>
      </c>
      <c r="F5" s="479"/>
      <c r="G5" s="480"/>
      <c r="H5" s="478">
        <f>SUM(H6:J6)</f>
        <v>0</v>
      </c>
      <c r="I5" s="479"/>
      <c r="J5" s="480"/>
      <c r="K5" s="478">
        <f>SUM(K6:M6)</f>
        <v>0</v>
      </c>
      <c r="L5" s="479"/>
      <c r="M5" s="480"/>
      <c r="N5" s="559">
        <f>SUM(N7:N9)</f>
        <v>17590.439000000002</v>
      </c>
    </row>
    <row r="6" spans="1:20">
      <c r="A6" s="556"/>
      <c r="B6" s="228">
        <f>SUM(B7:B9)</f>
        <v>6636.2860000000001</v>
      </c>
      <c r="C6" s="224">
        <f t="shared" ref="C6:M6" si="0">SUM(C7:C9)</f>
        <v>5670.3130000000001</v>
      </c>
      <c r="D6" s="227">
        <f t="shared" si="0"/>
        <v>5283.84</v>
      </c>
      <c r="E6" s="228">
        <f t="shared" si="0"/>
        <v>0</v>
      </c>
      <c r="F6" s="224">
        <f t="shared" si="0"/>
        <v>0</v>
      </c>
      <c r="G6" s="227">
        <f t="shared" si="0"/>
        <v>0</v>
      </c>
      <c r="H6" s="228">
        <f t="shared" si="0"/>
        <v>0</v>
      </c>
      <c r="I6" s="224">
        <f t="shared" si="0"/>
        <v>0</v>
      </c>
      <c r="J6" s="227">
        <f t="shared" si="0"/>
        <v>0</v>
      </c>
      <c r="K6" s="228">
        <f t="shared" si="0"/>
        <v>0</v>
      </c>
      <c r="L6" s="224">
        <f t="shared" si="0"/>
        <v>0</v>
      </c>
      <c r="M6" s="227">
        <f t="shared" si="0"/>
        <v>0</v>
      </c>
      <c r="N6" s="560"/>
    </row>
    <row r="7" spans="1:20">
      <c r="A7" s="71" t="s">
        <v>25</v>
      </c>
      <c r="B7" s="353">
        <v>5078.8429999999998</v>
      </c>
      <c r="C7" s="350">
        <v>4424.9449999999997</v>
      </c>
      <c r="D7" s="352">
        <v>4210.8440000000001</v>
      </c>
      <c r="E7" s="353">
        <v>0</v>
      </c>
      <c r="F7" s="350">
        <v>0</v>
      </c>
      <c r="G7" s="352">
        <v>0</v>
      </c>
      <c r="H7" s="353">
        <v>0</v>
      </c>
      <c r="I7" s="350">
        <v>0</v>
      </c>
      <c r="J7" s="352">
        <v>0</v>
      </c>
      <c r="K7" s="353">
        <v>0</v>
      </c>
      <c r="L7" s="350">
        <v>0</v>
      </c>
      <c r="M7" s="352">
        <v>0</v>
      </c>
      <c r="N7" s="283">
        <f>SUM(B7:M7)</f>
        <v>13714.632000000001</v>
      </c>
    </row>
    <row r="8" spans="1:20">
      <c r="A8" s="71" t="s">
        <v>37</v>
      </c>
      <c r="B8" s="353">
        <v>28.306999999999999</v>
      </c>
      <c r="C8" s="336">
        <v>24.446000000000002</v>
      </c>
      <c r="D8" s="345">
        <v>22.202000000000002</v>
      </c>
      <c r="E8" s="341">
        <v>0</v>
      </c>
      <c r="F8" s="336">
        <v>0</v>
      </c>
      <c r="G8" s="345">
        <v>0</v>
      </c>
      <c r="H8" s="341">
        <v>0</v>
      </c>
      <c r="I8" s="336">
        <v>0</v>
      </c>
      <c r="J8" s="345">
        <v>0</v>
      </c>
      <c r="K8" s="341">
        <v>0</v>
      </c>
      <c r="L8" s="336">
        <v>0</v>
      </c>
      <c r="M8" s="345">
        <v>0</v>
      </c>
      <c r="N8" s="283">
        <f>SUM(B8:M8)</f>
        <v>74.954999999999998</v>
      </c>
    </row>
    <row r="9" spans="1:20">
      <c r="A9" s="71" t="s">
        <v>40</v>
      </c>
      <c r="B9" s="353">
        <v>1529.136</v>
      </c>
      <c r="C9" s="336">
        <v>1220.922</v>
      </c>
      <c r="D9" s="345">
        <v>1050.7940000000001</v>
      </c>
      <c r="E9" s="341">
        <v>0</v>
      </c>
      <c r="F9" s="336">
        <v>0</v>
      </c>
      <c r="G9" s="345">
        <v>0</v>
      </c>
      <c r="H9" s="341">
        <v>0</v>
      </c>
      <c r="I9" s="336">
        <v>0</v>
      </c>
      <c r="J9" s="345">
        <v>0</v>
      </c>
      <c r="K9" s="341">
        <v>0</v>
      </c>
      <c r="L9" s="336">
        <v>0</v>
      </c>
      <c r="M9" s="345">
        <v>0</v>
      </c>
      <c r="N9" s="283">
        <f>SUM(B9:M9)</f>
        <v>3800.8519999999999</v>
      </c>
    </row>
    <row r="10" spans="1:20" ht="12.75" customHeight="1">
      <c r="A10" s="555" t="s">
        <v>97</v>
      </c>
      <c r="B10" s="478">
        <f>SUM(B11:D11)</f>
        <v>-17590.438999999998</v>
      </c>
      <c r="C10" s="479"/>
      <c r="D10" s="480"/>
      <c r="E10" s="478">
        <f>SUM(E11:G11)</f>
        <v>0</v>
      </c>
      <c r="F10" s="479"/>
      <c r="G10" s="480"/>
      <c r="H10" s="478">
        <f>SUM(H11:J11)</f>
        <v>0</v>
      </c>
      <c r="I10" s="479"/>
      <c r="J10" s="480"/>
      <c r="K10" s="478">
        <f>SUM(K11:M11)</f>
        <v>0</v>
      </c>
      <c r="L10" s="479"/>
      <c r="M10" s="480"/>
      <c r="N10" s="559">
        <f>SUM(N12:N17)</f>
        <v>-17590.438999999998</v>
      </c>
    </row>
    <row r="11" spans="1:20">
      <c r="A11" s="556"/>
      <c r="B11" s="228">
        <f>SUM(B12:B17)</f>
        <v>-6636.2860000000001</v>
      </c>
      <c r="C11" s="224">
        <f t="shared" ref="C11:M11" si="1">SUM(C12:C17)</f>
        <v>-5670.3130000000001</v>
      </c>
      <c r="D11" s="227">
        <f t="shared" si="1"/>
        <v>-5283.84</v>
      </c>
      <c r="E11" s="228">
        <f t="shared" si="1"/>
        <v>0</v>
      </c>
      <c r="F11" s="224">
        <f t="shared" si="1"/>
        <v>0</v>
      </c>
      <c r="G11" s="227">
        <f t="shared" si="1"/>
        <v>0</v>
      </c>
      <c r="H11" s="228">
        <f t="shared" si="1"/>
        <v>0</v>
      </c>
      <c r="I11" s="224">
        <f t="shared" si="1"/>
        <v>0</v>
      </c>
      <c r="J11" s="227">
        <f t="shared" si="1"/>
        <v>0</v>
      </c>
      <c r="K11" s="228">
        <f t="shared" si="1"/>
        <v>0</v>
      </c>
      <c r="L11" s="224">
        <f t="shared" si="1"/>
        <v>0</v>
      </c>
      <c r="M11" s="227">
        <f t="shared" si="1"/>
        <v>0</v>
      </c>
      <c r="N11" s="560"/>
    </row>
    <row r="12" spans="1:20">
      <c r="A12" s="71" t="s">
        <v>38</v>
      </c>
      <c r="B12" s="353">
        <v>-3612.78</v>
      </c>
      <c r="C12" s="336">
        <v>-3323.2159999999999</v>
      </c>
      <c r="D12" s="345">
        <v>-3407.2139999999999</v>
      </c>
      <c r="E12" s="341">
        <v>0</v>
      </c>
      <c r="F12" s="336">
        <v>0</v>
      </c>
      <c r="G12" s="345">
        <v>0</v>
      </c>
      <c r="H12" s="341">
        <v>0</v>
      </c>
      <c r="I12" s="336">
        <v>0</v>
      </c>
      <c r="J12" s="345">
        <v>0</v>
      </c>
      <c r="K12" s="341">
        <v>0</v>
      </c>
      <c r="L12" s="336">
        <v>0</v>
      </c>
      <c r="M12" s="345">
        <v>0</v>
      </c>
      <c r="N12" s="283">
        <f t="shared" ref="N12:N17" si="2">SUM(B12:M12)</f>
        <v>-10343.209999999999</v>
      </c>
    </row>
    <row r="13" spans="1:20">
      <c r="A13" s="71" t="s">
        <v>39</v>
      </c>
      <c r="B13" s="353">
        <v>-2818.14</v>
      </c>
      <c r="C13" s="336">
        <v>-2175.3389999999999</v>
      </c>
      <c r="D13" s="345">
        <v>-1681.854</v>
      </c>
      <c r="E13" s="341">
        <v>0</v>
      </c>
      <c r="F13" s="336">
        <v>0</v>
      </c>
      <c r="G13" s="345">
        <v>0</v>
      </c>
      <c r="H13" s="341">
        <v>0</v>
      </c>
      <c r="I13" s="336">
        <v>0</v>
      </c>
      <c r="J13" s="345">
        <v>0</v>
      </c>
      <c r="K13" s="341">
        <v>0</v>
      </c>
      <c r="L13" s="336">
        <v>0</v>
      </c>
      <c r="M13" s="345">
        <v>0</v>
      </c>
      <c r="N13" s="283">
        <f t="shared" si="2"/>
        <v>-6675.3329999999996</v>
      </c>
    </row>
    <row r="14" spans="1:20">
      <c r="A14" s="71" t="s">
        <v>41</v>
      </c>
      <c r="B14" s="353">
        <v>0</v>
      </c>
      <c r="C14" s="336">
        <v>0</v>
      </c>
      <c r="D14" s="345">
        <v>0</v>
      </c>
      <c r="E14" s="341">
        <v>0</v>
      </c>
      <c r="F14" s="336">
        <v>0</v>
      </c>
      <c r="G14" s="345">
        <v>0</v>
      </c>
      <c r="H14" s="341">
        <v>0</v>
      </c>
      <c r="I14" s="336">
        <v>0</v>
      </c>
      <c r="J14" s="345">
        <v>0</v>
      </c>
      <c r="K14" s="341">
        <v>0</v>
      </c>
      <c r="L14" s="336">
        <v>0</v>
      </c>
      <c r="M14" s="345">
        <v>0</v>
      </c>
      <c r="N14" s="283">
        <f t="shared" si="2"/>
        <v>0</v>
      </c>
    </row>
    <row r="15" spans="1:20">
      <c r="A15" s="71" t="s">
        <v>31</v>
      </c>
      <c r="B15" s="353">
        <v>-107.535</v>
      </c>
      <c r="C15" s="336">
        <v>-80.343999999999994</v>
      </c>
      <c r="D15" s="345">
        <v>-96.837999999999994</v>
      </c>
      <c r="E15" s="341">
        <v>0</v>
      </c>
      <c r="F15" s="336">
        <v>0</v>
      </c>
      <c r="G15" s="345">
        <v>0</v>
      </c>
      <c r="H15" s="341">
        <v>0</v>
      </c>
      <c r="I15" s="336">
        <v>0</v>
      </c>
      <c r="J15" s="345">
        <v>0</v>
      </c>
      <c r="K15" s="341">
        <v>0</v>
      </c>
      <c r="L15" s="336">
        <v>0</v>
      </c>
      <c r="M15" s="345">
        <v>0</v>
      </c>
      <c r="N15" s="283">
        <f t="shared" si="2"/>
        <v>-284.71699999999998</v>
      </c>
    </row>
    <row r="16" spans="1:20">
      <c r="A16" s="71" t="s">
        <v>207</v>
      </c>
      <c r="B16" s="353">
        <v>-14.143000000000001</v>
      </c>
      <c r="C16" s="336">
        <v>-15.414999999999999</v>
      </c>
      <c r="D16" s="345">
        <v>-26.838000000000001</v>
      </c>
      <c r="E16" s="341">
        <v>0</v>
      </c>
      <c r="F16" s="336">
        <v>0</v>
      </c>
      <c r="G16" s="345">
        <v>0</v>
      </c>
      <c r="H16" s="341">
        <v>0</v>
      </c>
      <c r="I16" s="336">
        <v>0</v>
      </c>
      <c r="J16" s="345">
        <v>0</v>
      </c>
      <c r="K16" s="341">
        <v>0</v>
      </c>
      <c r="L16" s="336">
        <v>0</v>
      </c>
      <c r="M16" s="345">
        <v>0</v>
      </c>
      <c r="N16" s="283">
        <f t="shared" si="2"/>
        <v>-56.396000000000001</v>
      </c>
    </row>
    <row r="17" spans="1:14">
      <c r="A17" s="432" t="s">
        <v>93</v>
      </c>
      <c r="B17" s="354">
        <v>-83.688000000000002</v>
      </c>
      <c r="C17" s="339">
        <v>-75.998999999999995</v>
      </c>
      <c r="D17" s="348">
        <v>-71.096000000000004</v>
      </c>
      <c r="E17" s="344">
        <v>0</v>
      </c>
      <c r="F17" s="339">
        <v>0</v>
      </c>
      <c r="G17" s="348">
        <v>0</v>
      </c>
      <c r="H17" s="344">
        <v>0</v>
      </c>
      <c r="I17" s="339">
        <v>0</v>
      </c>
      <c r="J17" s="348">
        <v>0</v>
      </c>
      <c r="K17" s="344">
        <v>0</v>
      </c>
      <c r="L17" s="339">
        <v>0</v>
      </c>
      <c r="M17" s="348">
        <v>0</v>
      </c>
      <c r="N17" s="285">
        <f t="shared" si="2"/>
        <v>-230.78300000000002</v>
      </c>
    </row>
    <row r="18" spans="1:14">
      <c r="B18" s="21"/>
      <c r="N18" s="349" t="s">
        <v>282</v>
      </c>
    </row>
    <row r="19" spans="1:14" ht="11.25" customHeight="1">
      <c r="B19" s="21"/>
      <c r="N19" s="16"/>
    </row>
    <row r="20" spans="1:14" ht="11.25" customHeight="1">
      <c r="B20" s="21"/>
      <c r="N20" s="16"/>
    </row>
    <row r="21" spans="1:14">
      <c r="A21" s="491" t="str">
        <f>'3.1'!A4</f>
        <v>2023</v>
      </c>
      <c r="B21" s="561" t="s">
        <v>180</v>
      </c>
      <c r="C21" s="557"/>
      <c r="D21" s="562"/>
      <c r="E21" s="561" t="s">
        <v>182</v>
      </c>
      <c r="F21" s="557"/>
      <c r="G21" s="562"/>
      <c r="H21" s="561" t="s">
        <v>183</v>
      </c>
      <c r="I21" s="557"/>
      <c r="J21" s="562"/>
      <c r="K21" s="561" t="s">
        <v>184</v>
      </c>
      <c r="L21" s="557"/>
      <c r="M21" s="562"/>
      <c r="N21" s="557" t="s">
        <v>53</v>
      </c>
    </row>
    <row r="22" spans="1:14">
      <c r="A22" s="563"/>
      <c r="B22" s="440" t="s">
        <v>60</v>
      </c>
      <c r="C22" s="441" t="s">
        <v>61</v>
      </c>
      <c r="D22" s="442" t="s">
        <v>62</v>
      </c>
      <c r="E22" s="440" t="s">
        <v>63</v>
      </c>
      <c r="F22" s="441" t="s">
        <v>64</v>
      </c>
      <c r="G22" s="442" t="s">
        <v>65</v>
      </c>
      <c r="H22" s="440" t="s">
        <v>66</v>
      </c>
      <c r="I22" s="441" t="s">
        <v>67</v>
      </c>
      <c r="J22" s="442" t="s">
        <v>68</v>
      </c>
      <c r="K22" s="440" t="s">
        <v>69</v>
      </c>
      <c r="L22" s="441" t="s">
        <v>70</v>
      </c>
      <c r="M22" s="442" t="s">
        <v>71</v>
      </c>
      <c r="N22" s="554" t="s">
        <v>53</v>
      </c>
    </row>
    <row r="23" spans="1:14" ht="12.75" customHeight="1">
      <c r="A23" s="555" t="s">
        <v>98</v>
      </c>
      <c r="B23" s="478">
        <f>SUM(B24:D24)</f>
        <v>16878.087053000003</v>
      </c>
      <c r="C23" s="479"/>
      <c r="D23" s="480"/>
      <c r="E23" s="478">
        <f>SUM(E24:G24)</f>
        <v>0</v>
      </c>
      <c r="F23" s="479"/>
      <c r="G23" s="480"/>
      <c r="H23" s="478">
        <f>SUM(H24:J24)</f>
        <v>0</v>
      </c>
      <c r="I23" s="479"/>
      <c r="J23" s="480"/>
      <c r="K23" s="478">
        <f>SUM(K24:M24)</f>
        <v>0</v>
      </c>
      <c r="L23" s="479"/>
      <c r="M23" s="480"/>
      <c r="N23" s="559">
        <f>SUM(N25:N29)</f>
        <v>16878.087053000003</v>
      </c>
    </row>
    <row r="24" spans="1:14">
      <c r="A24" s="556"/>
      <c r="B24" s="228">
        <f>SUM(B25:B29)</f>
        <v>5856.2644140000002</v>
      </c>
      <c r="C24" s="224">
        <f t="shared" ref="C24:M24" si="3">SUM(C25:C29)</f>
        <v>5450.2075340000001</v>
      </c>
      <c r="D24" s="227">
        <f t="shared" si="3"/>
        <v>5571.6151050000008</v>
      </c>
      <c r="E24" s="228">
        <f t="shared" si="3"/>
        <v>0</v>
      </c>
      <c r="F24" s="224">
        <f t="shared" si="3"/>
        <v>0</v>
      </c>
      <c r="G24" s="227">
        <f t="shared" si="3"/>
        <v>0</v>
      </c>
      <c r="H24" s="228">
        <f t="shared" si="3"/>
        <v>0</v>
      </c>
      <c r="I24" s="224">
        <f t="shared" si="3"/>
        <v>0</v>
      </c>
      <c r="J24" s="227">
        <f t="shared" si="3"/>
        <v>0</v>
      </c>
      <c r="K24" s="228">
        <f t="shared" si="3"/>
        <v>0</v>
      </c>
      <c r="L24" s="224">
        <f t="shared" si="3"/>
        <v>0</v>
      </c>
      <c r="M24" s="227">
        <f t="shared" si="3"/>
        <v>0</v>
      </c>
      <c r="N24" s="560">
        <f>SUM(N25:N29)</f>
        <v>16878.087053000003</v>
      </c>
    </row>
    <row r="25" spans="1:14">
      <c r="A25" s="71" t="s">
        <v>23</v>
      </c>
      <c r="B25" s="355">
        <v>3612.7797620000001</v>
      </c>
      <c r="C25" s="351">
        <v>3323.2159080000001</v>
      </c>
      <c r="D25" s="356">
        <v>3407.2142470000003</v>
      </c>
      <c r="E25" s="355">
        <v>0</v>
      </c>
      <c r="F25" s="351">
        <v>0</v>
      </c>
      <c r="G25" s="356">
        <v>0</v>
      </c>
      <c r="H25" s="355">
        <v>0</v>
      </c>
      <c r="I25" s="351">
        <v>0</v>
      </c>
      <c r="J25" s="356">
        <v>0</v>
      </c>
      <c r="K25" s="355">
        <v>0</v>
      </c>
      <c r="L25" s="351">
        <v>0</v>
      </c>
      <c r="M25" s="356">
        <v>0</v>
      </c>
      <c r="N25" s="283">
        <f>SUM(B25:M25)</f>
        <v>10343.209917</v>
      </c>
    </row>
    <row r="26" spans="1:14">
      <c r="A26" s="71" t="s">
        <v>24</v>
      </c>
      <c r="B26" s="355">
        <v>606.46849099999997</v>
      </c>
      <c r="C26" s="351">
        <v>571.83064200000001</v>
      </c>
      <c r="D26" s="356">
        <v>540.39821100000006</v>
      </c>
      <c r="E26" s="355">
        <v>0</v>
      </c>
      <c r="F26" s="351">
        <v>0</v>
      </c>
      <c r="G26" s="356">
        <v>0</v>
      </c>
      <c r="H26" s="355">
        <v>0</v>
      </c>
      <c r="I26" s="351">
        <v>0</v>
      </c>
      <c r="J26" s="356">
        <v>0</v>
      </c>
      <c r="K26" s="355">
        <v>0</v>
      </c>
      <c r="L26" s="351">
        <v>0</v>
      </c>
      <c r="M26" s="356">
        <v>0</v>
      </c>
      <c r="N26" s="283">
        <f>SUM(B26:M26)</f>
        <v>1718.6973440000002</v>
      </c>
    </row>
    <row r="27" spans="1:14">
      <c r="A27" s="71" t="s">
        <v>25</v>
      </c>
      <c r="B27" s="355">
        <v>1339.2010510000002</v>
      </c>
      <c r="C27" s="351">
        <v>1306.8609669999998</v>
      </c>
      <c r="D27" s="356">
        <v>1392.9155190000001</v>
      </c>
      <c r="E27" s="355">
        <v>0</v>
      </c>
      <c r="F27" s="351">
        <v>0</v>
      </c>
      <c r="G27" s="356">
        <v>0</v>
      </c>
      <c r="H27" s="355">
        <v>0</v>
      </c>
      <c r="I27" s="351">
        <v>0</v>
      </c>
      <c r="J27" s="356">
        <v>0</v>
      </c>
      <c r="K27" s="355">
        <v>0</v>
      </c>
      <c r="L27" s="351">
        <v>0</v>
      </c>
      <c r="M27" s="356">
        <v>0</v>
      </c>
      <c r="N27" s="283">
        <f>SUM(B27:M27)</f>
        <v>4038.9775370000002</v>
      </c>
    </row>
    <row r="28" spans="1:14">
      <c r="A28" s="71" t="s">
        <v>26</v>
      </c>
      <c r="B28" s="355">
        <v>253.83223900000002</v>
      </c>
      <c r="C28" s="351">
        <v>221.887182</v>
      </c>
      <c r="D28" s="356">
        <v>230.89178899999999</v>
      </c>
      <c r="E28" s="355">
        <v>0</v>
      </c>
      <c r="F28" s="351">
        <v>0</v>
      </c>
      <c r="G28" s="356">
        <v>0</v>
      </c>
      <c r="H28" s="355">
        <v>0</v>
      </c>
      <c r="I28" s="351">
        <v>0</v>
      </c>
      <c r="J28" s="356">
        <v>0</v>
      </c>
      <c r="K28" s="355">
        <v>0</v>
      </c>
      <c r="L28" s="351">
        <v>0</v>
      </c>
      <c r="M28" s="356">
        <v>0</v>
      </c>
      <c r="N28" s="283">
        <f>SUM(B28:M28)</f>
        <v>706.61121000000003</v>
      </c>
    </row>
    <row r="29" spans="1:14">
      <c r="A29" s="71" t="s">
        <v>40</v>
      </c>
      <c r="B29" s="355">
        <v>43.982870999999996</v>
      </c>
      <c r="C29" s="351">
        <v>26.412834999999998</v>
      </c>
      <c r="D29" s="356">
        <v>0.19533899999999998</v>
      </c>
      <c r="E29" s="355">
        <v>0</v>
      </c>
      <c r="F29" s="351">
        <v>0</v>
      </c>
      <c r="G29" s="356">
        <v>0</v>
      </c>
      <c r="H29" s="355">
        <v>0</v>
      </c>
      <c r="I29" s="351">
        <v>0</v>
      </c>
      <c r="J29" s="356">
        <v>0</v>
      </c>
      <c r="K29" s="355">
        <v>0</v>
      </c>
      <c r="L29" s="351">
        <v>0</v>
      </c>
      <c r="M29" s="356">
        <v>0</v>
      </c>
      <c r="N29" s="283">
        <f>SUM(B29:M29)</f>
        <v>70.591044999999994</v>
      </c>
    </row>
    <row r="30" spans="1:14" ht="12.75" customHeight="1">
      <c r="A30" s="555" t="s">
        <v>99</v>
      </c>
      <c r="B30" s="478">
        <f>SUM(B31:D31)</f>
        <v>-16878.087052999999</v>
      </c>
      <c r="C30" s="479"/>
      <c r="D30" s="480"/>
      <c r="E30" s="478">
        <f>SUM(E31:G31)</f>
        <v>0</v>
      </c>
      <c r="F30" s="479"/>
      <c r="G30" s="480"/>
      <c r="H30" s="478">
        <f>SUM(H31:J31)</f>
        <v>0</v>
      </c>
      <c r="I30" s="479"/>
      <c r="J30" s="480"/>
      <c r="K30" s="478">
        <f>SUM(K31:M31)</f>
        <v>0</v>
      </c>
      <c r="L30" s="479"/>
      <c r="M30" s="480"/>
      <c r="N30" s="559">
        <f>SUM(N32:N43)</f>
        <v>-16878.087052999996</v>
      </c>
    </row>
    <row r="31" spans="1:14">
      <c r="A31" s="556"/>
      <c r="B31" s="228">
        <f>SUM(B32:B43)</f>
        <v>-5856.2644139999993</v>
      </c>
      <c r="C31" s="224">
        <f t="shared" ref="C31:M31" si="4">SUM(C32:C43)</f>
        <v>-5450.207534000001</v>
      </c>
      <c r="D31" s="227">
        <f t="shared" si="4"/>
        <v>-5571.6151049999999</v>
      </c>
      <c r="E31" s="228">
        <f t="shared" si="4"/>
        <v>0</v>
      </c>
      <c r="F31" s="224">
        <f t="shared" si="4"/>
        <v>0</v>
      </c>
      <c r="G31" s="227">
        <f t="shared" si="4"/>
        <v>0</v>
      </c>
      <c r="H31" s="228">
        <f t="shared" si="4"/>
        <v>0</v>
      </c>
      <c r="I31" s="224">
        <f t="shared" si="4"/>
        <v>0</v>
      </c>
      <c r="J31" s="227">
        <f t="shared" si="4"/>
        <v>0</v>
      </c>
      <c r="K31" s="228">
        <f t="shared" si="4"/>
        <v>0</v>
      </c>
      <c r="L31" s="224">
        <f t="shared" si="4"/>
        <v>0</v>
      </c>
      <c r="M31" s="227">
        <f t="shared" si="4"/>
        <v>0</v>
      </c>
      <c r="N31" s="560"/>
    </row>
    <row r="32" spans="1:14" ht="12" customHeight="1">
      <c r="A32" s="71" t="s">
        <v>27</v>
      </c>
      <c r="B32" s="355">
        <v>-28.307262999999999</v>
      </c>
      <c r="C32" s="351">
        <v>-24.446172000000001</v>
      </c>
      <c r="D32" s="356">
        <v>-22.202071</v>
      </c>
      <c r="E32" s="355">
        <v>0</v>
      </c>
      <c r="F32" s="351">
        <v>0</v>
      </c>
      <c r="G32" s="356">
        <v>0</v>
      </c>
      <c r="H32" s="355">
        <v>0</v>
      </c>
      <c r="I32" s="351">
        <v>0</v>
      </c>
      <c r="J32" s="356">
        <v>0</v>
      </c>
      <c r="K32" s="355">
        <v>0</v>
      </c>
      <c r="L32" s="351">
        <v>0</v>
      </c>
      <c r="M32" s="356">
        <v>0</v>
      </c>
      <c r="N32" s="283">
        <f t="shared" ref="N32:N43" si="5">SUM(B32:M32)</f>
        <v>-74.955506</v>
      </c>
    </row>
    <row r="33" spans="1:14">
      <c r="A33" s="71" t="s">
        <v>28</v>
      </c>
      <c r="B33" s="355">
        <v>-606.46849800000007</v>
      </c>
      <c r="C33" s="351">
        <v>-571.83063500000003</v>
      </c>
      <c r="D33" s="356">
        <v>-540.39821800000004</v>
      </c>
      <c r="E33" s="355">
        <v>0</v>
      </c>
      <c r="F33" s="351">
        <v>0</v>
      </c>
      <c r="G33" s="356">
        <v>0</v>
      </c>
      <c r="H33" s="355">
        <v>0</v>
      </c>
      <c r="I33" s="351">
        <v>0</v>
      </c>
      <c r="J33" s="356">
        <v>0</v>
      </c>
      <c r="K33" s="355">
        <v>0</v>
      </c>
      <c r="L33" s="351">
        <v>0</v>
      </c>
      <c r="M33" s="356">
        <v>0</v>
      </c>
      <c r="N33" s="283">
        <f t="shared" si="5"/>
        <v>-1718.697351</v>
      </c>
    </row>
    <row r="34" spans="1:14">
      <c r="A34" s="71" t="s">
        <v>39</v>
      </c>
      <c r="B34" s="355">
        <v>-1.0468060000000001</v>
      </c>
      <c r="C34" s="351">
        <v>-2.2802389999999999</v>
      </c>
      <c r="D34" s="356">
        <v>-0.100428</v>
      </c>
      <c r="E34" s="355">
        <v>0</v>
      </c>
      <c r="F34" s="351">
        <v>0</v>
      </c>
      <c r="G34" s="356">
        <v>0</v>
      </c>
      <c r="H34" s="355">
        <v>0</v>
      </c>
      <c r="I34" s="351">
        <v>0</v>
      </c>
      <c r="J34" s="356">
        <v>0</v>
      </c>
      <c r="K34" s="355">
        <v>0</v>
      </c>
      <c r="L34" s="351">
        <v>0</v>
      </c>
      <c r="M34" s="356">
        <v>0</v>
      </c>
      <c r="N34" s="283">
        <f t="shared" si="5"/>
        <v>-3.427473</v>
      </c>
    </row>
    <row r="35" spans="1:14">
      <c r="A35" s="71" t="s">
        <v>29</v>
      </c>
      <c r="B35" s="355">
        <v>-601.75876300000004</v>
      </c>
      <c r="C35" s="351">
        <v>-575.10934599999996</v>
      </c>
      <c r="D35" s="356">
        <v>-614.18053399999997</v>
      </c>
      <c r="E35" s="355">
        <v>0</v>
      </c>
      <c r="F35" s="351">
        <v>0</v>
      </c>
      <c r="G35" s="356">
        <v>0</v>
      </c>
      <c r="H35" s="355">
        <v>0</v>
      </c>
      <c r="I35" s="351">
        <v>0</v>
      </c>
      <c r="J35" s="356">
        <v>0</v>
      </c>
      <c r="K35" s="355">
        <v>0</v>
      </c>
      <c r="L35" s="351">
        <v>0</v>
      </c>
      <c r="M35" s="356">
        <v>0</v>
      </c>
      <c r="N35" s="283">
        <f t="shared" si="5"/>
        <v>-1791.0486430000001</v>
      </c>
    </row>
    <row r="36" spans="1:14">
      <c r="A36" s="71" t="s">
        <v>30</v>
      </c>
      <c r="B36" s="355">
        <v>-284.89665300000007</v>
      </c>
      <c r="C36" s="351">
        <v>-259.26116899999988</v>
      </c>
      <c r="D36" s="356">
        <v>-286.19448700000004</v>
      </c>
      <c r="E36" s="355">
        <v>0</v>
      </c>
      <c r="F36" s="351">
        <v>0</v>
      </c>
      <c r="G36" s="356">
        <v>0</v>
      </c>
      <c r="H36" s="355">
        <v>0</v>
      </c>
      <c r="I36" s="351">
        <v>0</v>
      </c>
      <c r="J36" s="356">
        <v>0</v>
      </c>
      <c r="K36" s="355">
        <v>0</v>
      </c>
      <c r="L36" s="351">
        <v>0</v>
      </c>
      <c r="M36" s="356">
        <v>0</v>
      </c>
      <c r="N36" s="283">
        <f t="shared" si="5"/>
        <v>-830.35230899999988</v>
      </c>
    </row>
    <row r="37" spans="1:14">
      <c r="A37" s="71" t="s">
        <v>31</v>
      </c>
      <c r="B37" s="355">
        <v>-6.5516529999999999</v>
      </c>
      <c r="C37" s="351">
        <v>-5.1254629999999999</v>
      </c>
      <c r="D37" s="356">
        <v>-6.7173729999999994</v>
      </c>
      <c r="E37" s="355">
        <v>0</v>
      </c>
      <c r="F37" s="351">
        <v>0</v>
      </c>
      <c r="G37" s="356">
        <v>0</v>
      </c>
      <c r="H37" s="355">
        <v>0</v>
      </c>
      <c r="I37" s="351">
        <v>0</v>
      </c>
      <c r="J37" s="356">
        <v>0</v>
      </c>
      <c r="K37" s="355">
        <v>0</v>
      </c>
      <c r="L37" s="351">
        <v>0</v>
      </c>
      <c r="M37" s="356">
        <v>0</v>
      </c>
      <c r="N37" s="283">
        <f t="shared" si="5"/>
        <v>-18.394489</v>
      </c>
    </row>
    <row r="38" spans="1:14">
      <c r="A38" s="71" t="s">
        <v>32</v>
      </c>
      <c r="B38" s="355">
        <v>-115.03280399999998</v>
      </c>
      <c r="C38" s="351">
        <v>-111.36353199999999</v>
      </c>
      <c r="D38" s="356">
        <v>-134.40468099999998</v>
      </c>
      <c r="E38" s="355">
        <v>0</v>
      </c>
      <c r="F38" s="351">
        <v>0</v>
      </c>
      <c r="G38" s="356">
        <v>0</v>
      </c>
      <c r="H38" s="355">
        <v>0</v>
      </c>
      <c r="I38" s="351">
        <v>0</v>
      </c>
      <c r="J38" s="356">
        <v>0</v>
      </c>
      <c r="K38" s="355">
        <v>0</v>
      </c>
      <c r="L38" s="351">
        <v>0</v>
      </c>
      <c r="M38" s="356">
        <v>0</v>
      </c>
      <c r="N38" s="283">
        <f t="shared" si="5"/>
        <v>-360.80101699999994</v>
      </c>
    </row>
    <row r="39" spans="1:14">
      <c r="A39" s="71" t="s">
        <v>33</v>
      </c>
      <c r="B39" s="355">
        <v>-1576.1718960000001</v>
      </c>
      <c r="C39" s="351">
        <v>-1466.1219209999999</v>
      </c>
      <c r="D39" s="356">
        <v>-1592.9716539999999</v>
      </c>
      <c r="E39" s="355">
        <v>0</v>
      </c>
      <c r="F39" s="351">
        <v>0</v>
      </c>
      <c r="G39" s="356">
        <v>0</v>
      </c>
      <c r="H39" s="355">
        <v>0</v>
      </c>
      <c r="I39" s="351">
        <v>0</v>
      </c>
      <c r="J39" s="356">
        <v>0</v>
      </c>
      <c r="K39" s="355">
        <v>0</v>
      </c>
      <c r="L39" s="351">
        <v>0</v>
      </c>
      <c r="M39" s="356">
        <v>0</v>
      </c>
      <c r="N39" s="283">
        <f t="shared" si="5"/>
        <v>-4635.2654709999997</v>
      </c>
    </row>
    <row r="40" spans="1:14">
      <c r="A40" s="71" t="s">
        <v>34</v>
      </c>
      <c r="B40" s="355">
        <v>-759.62346595218889</v>
      </c>
      <c r="C40" s="351">
        <v>-696.53910118608508</v>
      </c>
      <c r="D40" s="356">
        <v>-706.75104158954014</v>
      </c>
      <c r="E40" s="355">
        <v>0</v>
      </c>
      <c r="F40" s="351">
        <v>0</v>
      </c>
      <c r="G40" s="356">
        <v>0</v>
      </c>
      <c r="H40" s="355">
        <v>0</v>
      </c>
      <c r="I40" s="351">
        <v>0</v>
      </c>
      <c r="J40" s="356">
        <v>0</v>
      </c>
      <c r="K40" s="355">
        <v>0</v>
      </c>
      <c r="L40" s="351">
        <v>0</v>
      </c>
      <c r="M40" s="356">
        <v>0</v>
      </c>
      <c r="N40" s="283">
        <f t="shared" si="5"/>
        <v>-2162.9136087278139</v>
      </c>
    </row>
    <row r="41" spans="1:14">
      <c r="A41" s="71" t="s">
        <v>35</v>
      </c>
      <c r="B41" s="355">
        <v>-1654.2179690478099</v>
      </c>
      <c r="C41" s="351">
        <v>-1530.9425458139151</v>
      </c>
      <c r="D41" s="356">
        <v>-1457.5124094104599</v>
      </c>
      <c r="E41" s="355">
        <v>0</v>
      </c>
      <c r="F41" s="351">
        <v>0</v>
      </c>
      <c r="G41" s="356">
        <v>0</v>
      </c>
      <c r="H41" s="355">
        <v>0</v>
      </c>
      <c r="I41" s="351">
        <v>0</v>
      </c>
      <c r="J41" s="356">
        <v>0</v>
      </c>
      <c r="K41" s="355">
        <v>0</v>
      </c>
      <c r="L41" s="351">
        <v>0</v>
      </c>
      <c r="M41" s="356">
        <v>0</v>
      </c>
      <c r="N41" s="283">
        <f t="shared" si="5"/>
        <v>-4642.6729242721849</v>
      </c>
    </row>
    <row r="42" spans="1:14">
      <c r="A42" s="71" t="s">
        <v>36</v>
      </c>
      <c r="B42" s="355">
        <v>-7.842098</v>
      </c>
      <c r="C42" s="351">
        <v>-7.3181000000000003</v>
      </c>
      <c r="D42" s="356">
        <v>-6.5380890000000003</v>
      </c>
      <c r="E42" s="355">
        <v>0</v>
      </c>
      <c r="F42" s="351">
        <v>0</v>
      </c>
      <c r="G42" s="356">
        <v>0</v>
      </c>
      <c r="H42" s="355">
        <v>0</v>
      </c>
      <c r="I42" s="351">
        <v>0</v>
      </c>
      <c r="J42" s="356">
        <v>0</v>
      </c>
      <c r="K42" s="355">
        <v>0</v>
      </c>
      <c r="L42" s="351">
        <v>0</v>
      </c>
      <c r="M42" s="356">
        <v>0</v>
      </c>
      <c r="N42" s="283">
        <f t="shared" si="5"/>
        <v>-21.698287000000001</v>
      </c>
    </row>
    <row r="43" spans="1:14">
      <c r="A43" s="432" t="s">
        <v>93</v>
      </c>
      <c r="B43" s="354">
        <v>-214.34654499999999</v>
      </c>
      <c r="C43" s="339">
        <v>-199.86930999999998</v>
      </c>
      <c r="D43" s="348">
        <v>-203.64411900000002</v>
      </c>
      <c r="E43" s="344">
        <v>0</v>
      </c>
      <c r="F43" s="339">
        <v>0</v>
      </c>
      <c r="G43" s="348">
        <v>0</v>
      </c>
      <c r="H43" s="344">
        <v>0</v>
      </c>
      <c r="I43" s="339">
        <v>0</v>
      </c>
      <c r="J43" s="348">
        <v>0</v>
      </c>
      <c r="K43" s="344">
        <v>0</v>
      </c>
      <c r="L43" s="339">
        <v>0</v>
      </c>
      <c r="M43" s="348">
        <v>0</v>
      </c>
      <c r="N43" s="285">
        <f t="shared" si="5"/>
        <v>-617.85997399999997</v>
      </c>
    </row>
    <row r="44" spans="1:14">
      <c r="N44" s="349" t="s">
        <v>306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conditionalFormatting sqref="B5:D17 B23:D43">
    <cfRule type="expression" dxfId="18" priority="4">
      <formula>SEARCH($B$3,$N$1)</formula>
    </cfRule>
  </conditionalFormatting>
  <conditionalFormatting sqref="B5:G17 B23:G43">
    <cfRule type="expression" dxfId="17" priority="3">
      <formula>SEARCH($E$3,$N$1)</formula>
    </cfRule>
  </conditionalFormatting>
  <conditionalFormatting sqref="B5:J17 B23:J43">
    <cfRule type="expression" dxfId="16" priority="2">
      <formula>SEARCH($H$3,$N$1)</formula>
    </cfRule>
  </conditionalFormatting>
  <conditionalFormatting sqref="B5:M17 B23:M43">
    <cfRule type="expression" dxfId="15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358" t="s">
        <v>399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57" t="str">
        <f>'3.1'!N1</f>
        <v>I. čtvrtletí 2023</v>
      </c>
      <c r="N1" s="68"/>
      <c r="O1" s="68"/>
    </row>
    <row r="2" spans="1:21" ht="18">
      <c r="A2" s="239" t="s">
        <v>400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>
      <c r="A3" s="359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>
      <c r="A4" s="446" t="str">
        <f>'3.1'!A4</f>
        <v>2023</v>
      </c>
      <c r="B4" s="565" t="s">
        <v>187</v>
      </c>
      <c r="C4" s="565"/>
      <c r="D4" s="565"/>
      <c r="E4" s="565"/>
      <c r="F4" s="565"/>
      <c r="G4" s="566"/>
      <c r="H4" s="565" t="s">
        <v>19</v>
      </c>
      <c r="I4" s="565"/>
      <c r="J4" s="565"/>
      <c r="K4" s="565"/>
      <c r="L4" s="565"/>
      <c r="M4" s="565"/>
      <c r="N4" s="24"/>
    </row>
    <row r="5" spans="1:21" ht="13.5" customHeight="1">
      <c r="A5" s="22"/>
      <c r="B5" s="567" t="s">
        <v>168</v>
      </c>
      <c r="C5" s="567"/>
      <c r="D5" s="567"/>
      <c r="E5" s="567"/>
      <c r="F5" s="567"/>
      <c r="G5" s="568"/>
      <c r="H5" s="567" t="s">
        <v>5</v>
      </c>
      <c r="I5" s="567"/>
      <c r="J5" s="567"/>
      <c r="K5" s="567"/>
      <c r="L5" s="567"/>
      <c r="M5" s="567"/>
      <c r="N5" s="72"/>
    </row>
    <row r="6" spans="1:21">
      <c r="A6" s="22"/>
      <c r="B6" s="564" t="s">
        <v>60</v>
      </c>
      <c r="C6" s="564"/>
      <c r="D6" s="564" t="s">
        <v>61</v>
      </c>
      <c r="E6" s="564"/>
      <c r="F6" s="564" t="s">
        <v>62</v>
      </c>
      <c r="G6" s="569"/>
      <c r="H6" s="570" t="s">
        <v>60</v>
      </c>
      <c r="I6" s="564"/>
      <c r="J6" s="564" t="s">
        <v>61</v>
      </c>
      <c r="K6" s="564"/>
      <c r="L6" s="564" t="s">
        <v>62</v>
      </c>
      <c r="M6" s="564"/>
      <c r="N6" s="84"/>
    </row>
    <row r="7" spans="1:21">
      <c r="A7" s="376"/>
      <c r="B7" s="373" t="s">
        <v>209</v>
      </c>
      <c r="C7" s="373" t="s">
        <v>208</v>
      </c>
      <c r="D7" s="373" t="s">
        <v>209</v>
      </c>
      <c r="E7" s="373" t="s">
        <v>208</v>
      </c>
      <c r="F7" s="373" t="s">
        <v>209</v>
      </c>
      <c r="G7" s="374" t="s">
        <v>208</v>
      </c>
      <c r="H7" s="366" t="s">
        <v>209</v>
      </c>
      <c r="I7" s="366" t="s">
        <v>208</v>
      </c>
      <c r="J7" s="366" t="s">
        <v>209</v>
      </c>
      <c r="K7" s="366" t="s">
        <v>208</v>
      </c>
      <c r="L7" s="366" t="s">
        <v>209</v>
      </c>
      <c r="M7" s="366" t="s">
        <v>208</v>
      </c>
      <c r="N7" s="84"/>
    </row>
    <row r="8" spans="1:21">
      <c r="A8" s="574" t="s">
        <v>53</v>
      </c>
      <c r="B8" s="502">
        <f>F9</f>
        <v>80.821750000000009</v>
      </c>
      <c r="C8" s="497"/>
      <c r="D8" s="497"/>
      <c r="E8" s="497"/>
      <c r="F8" s="497"/>
      <c r="G8" s="503"/>
      <c r="H8" s="497">
        <f>SUM(H9,J9,L9)</f>
        <v>70723.758000000002</v>
      </c>
      <c r="I8" s="497"/>
      <c r="J8" s="497"/>
      <c r="K8" s="497"/>
      <c r="L8" s="497"/>
      <c r="M8" s="497"/>
      <c r="N8" s="73"/>
    </row>
    <row r="9" spans="1:21">
      <c r="A9" s="575"/>
      <c r="B9" s="367">
        <f>SUM(B10:B17)</f>
        <v>79.336600000000018</v>
      </c>
      <c r="C9" s="362">
        <v>3.813781686198673E-3</v>
      </c>
      <c r="D9" s="327">
        <f>SUM(D10:D17)</f>
        <v>79.191609999999997</v>
      </c>
      <c r="E9" s="362">
        <v>3.807014322963446E-3</v>
      </c>
      <c r="F9" s="327">
        <f>SUM(F10:F17)</f>
        <v>80.821750000000009</v>
      </c>
      <c r="G9" s="368">
        <v>3.8830533241589237E-3</v>
      </c>
      <c r="H9" s="327">
        <f>SUM(H10:H17)</f>
        <v>23464.940999999999</v>
      </c>
      <c r="I9" s="362">
        <v>3.0339928763620555E-3</v>
      </c>
      <c r="J9" s="327">
        <f>SUM(J10:J17)</f>
        <v>21912.225000000002</v>
      </c>
      <c r="K9" s="362">
        <v>3.1652352634478752E-3</v>
      </c>
      <c r="L9" s="327">
        <f>SUM(L10:L17)</f>
        <v>25346.591999999997</v>
      </c>
      <c r="M9" s="362">
        <v>3.7260439242186305E-3</v>
      </c>
      <c r="N9" s="10"/>
    </row>
    <row r="10" spans="1:21">
      <c r="A10" s="56" t="s">
        <v>7</v>
      </c>
      <c r="B10" s="255">
        <v>0</v>
      </c>
      <c r="C10" s="361">
        <v>0</v>
      </c>
      <c r="D10" s="23">
        <v>0</v>
      </c>
      <c r="E10" s="361">
        <v>0</v>
      </c>
      <c r="F10" s="23">
        <v>0</v>
      </c>
      <c r="G10" s="369">
        <v>0</v>
      </c>
      <c r="H10" s="23">
        <v>0</v>
      </c>
      <c r="I10" s="361">
        <v>0</v>
      </c>
      <c r="J10" s="23">
        <v>0</v>
      </c>
      <c r="K10" s="361">
        <v>0</v>
      </c>
      <c r="L10" s="23">
        <v>0</v>
      </c>
      <c r="M10" s="361">
        <v>0</v>
      </c>
      <c r="N10" s="76"/>
      <c r="O10" s="85"/>
    </row>
    <row r="11" spans="1:21">
      <c r="A11" s="56" t="s">
        <v>20</v>
      </c>
      <c r="B11" s="255">
        <v>17.440000000000001</v>
      </c>
      <c r="C11" s="361">
        <v>1.8521867858155203E-3</v>
      </c>
      <c r="D11" s="23">
        <v>17.440000000000001</v>
      </c>
      <c r="E11" s="361">
        <v>1.8521867858155203E-3</v>
      </c>
      <c r="F11" s="23">
        <v>17.440000000000001</v>
      </c>
      <c r="G11" s="369">
        <v>1.8482609549468375E-3</v>
      </c>
      <c r="H11" s="23">
        <v>9071.5869999999995</v>
      </c>
      <c r="I11" s="361">
        <v>2.5026011263587764E-3</v>
      </c>
      <c r="J11" s="23">
        <v>7119.99</v>
      </c>
      <c r="K11" s="361">
        <v>2.1518806196078634E-3</v>
      </c>
      <c r="L11" s="23">
        <v>9199.3279999999995</v>
      </c>
      <c r="M11" s="361">
        <v>3.1927921976743884E-3</v>
      </c>
      <c r="N11" s="76"/>
      <c r="O11" s="85"/>
    </row>
    <row r="12" spans="1:21">
      <c r="A12" s="56" t="s">
        <v>21</v>
      </c>
      <c r="B12" s="255">
        <v>0</v>
      </c>
      <c r="C12" s="361">
        <v>0</v>
      </c>
      <c r="D12" s="23">
        <v>0</v>
      </c>
      <c r="E12" s="361">
        <v>0</v>
      </c>
      <c r="F12" s="23">
        <v>0</v>
      </c>
      <c r="G12" s="369">
        <v>0</v>
      </c>
      <c r="H12" s="23">
        <v>0</v>
      </c>
      <c r="I12" s="361">
        <v>0</v>
      </c>
      <c r="J12" s="23">
        <v>0</v>
      </c>
      <c r="K12" s="361">
        <v>0</v>
      </c>
      <c r="L12" s="23">
        <v>0</v>
      </c>
      <c r="M12" s="361">
        <v>0</v>
      </c>
      <c r="N12" s="76"/>
      <c r="O12" s="85"/>
    </row>
    <row r="13" spans="1:21">
      <c r="A13" s="56" t="s">
        <v>22</v>
      </c>
      <c r="B13" s="255">
        <v>29.117999999999984</v>
      </c>
      <c r="C13" s="361">
        <v>2.8518931328513221E-2</v>
      </c>
      <c r="D13" s="23">
        <v>29.117999999999984</v>
      </c>
      <c r="E13" s="361">
        <v>2.8492141617235775E-2</v>
      </c>
      <c r="F13" s="23">
        <v>31.115999999999982</v>
      </c>
      <c r="G13" s="369">
        <v>3.0367442541355552E-2</v>
      </c>
      <c r="H13" s="23">
        <v>8326.8939999999984</v>
      </c>
      <c r="I13" s="361">
        <v>2.3784936941650459E-2</v>
      </c>
      <c r="J13" s="23">
        <v>8865.9250000000011</v>
      </c>
      <c r="K13" s="361">
        <v>2.7460949988163126E-2</v>
      </c>
      <c r="L13" s="23">
        <v>9191.4249999999975</v>
      </c>
      <c r="M13" s="361">
        <v>2.6905339096435749E-2</v>
      </c>
      <c r="N13" s="76"/>
      <c r="O13" s="85"/>
    </row>
    <row r="14" spans="1:21">
      <c r="A14" s="56" t="s">
        <v>43</v>
      </c>
      <c r="B14" s="255">
        <v>11.205999999999998</v>
      </c>
      <c r="C14" s="361">
        <v>1.0090759383942473E-2</v>
      </c>
      <c r="D14" s="23">
        <v>11.205999999999998</v>
      </c>
      <c r="E14" s="361">
        <v>1.0101615800592977E-2</v>
      </c>
      <c r="F14" s="23">
        <v>11.205999999999998</v>
      </c>
      <c r="G14" s="369">
        <v>1.0116238523607652E-2</v>
      </c>
      <c r="H14" s="23">
        <v>5693.64</v>
      </c>
      <c r="I14" s="361">
        <v>2.299908553667249E-2</v>
      </c>
      <c r="J14" s="23">
        <v>5106.7730000000001</v>
      </c>
      <c r="K14" s="361">
        <v>2.315591434121855E-2</v>
      </c>
      <c r="L14" s="23">
        <v>5448.442</v>
      </c>
      <c r="M14" s="361">
        <v>1.9102326056648085E-2</v>
      </c>
      <c r="N14" s="76"/>
      <c r="O14" s="85"/>
    </row>
    <row r="15" spans="1:21">
      <c r="A15" s="56" t="s">
        <v>44</v>
      </c>
      <c r="B15" s="255">
        <v>0</v>
      </c>
      <c r="C15" s="361">
        <v>0</v>
      </c>
      <c r="D15" s="23">
        <v>0</v>
      </c>
      <c r="E15" s="361">
        <v>0</v>
      </c>
      <c r="F15" s="23">
        <v>0</v>
      </c>
      <c r="G15" s="369">
        <v>0</v>
      </c>
      <c r="H15" s="23">
        <v>0</v>
      </c>
      <c r="I15" s="361">
        <v>0</v>
      </c>
      <c r="J15" s="23">
        <v>0</v>
      </c>
      <c r="K15" s="361">
        <v>0</v>
      </c>
      <c r="L15" s="23">
        <v>0</v>
      </c>
      <c r="M15" s="361">
        <v>0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56" t="s">
        <v>45</v>
      </c>
      <c r="B16" s="255">
        <v>0</v>
      </c>
      <c r="C16" s="361">
        <v>0</v>
      </c>
      <c r="D16" s="23">
        <v>0</v>
      </c>
      <c r="E16" s="74">
        <v>0</v>
      </c>
      <c r="F16" s="23">
        <v>0</v>
      </c>
      <c r="G16" s="370">
        <v>0</v>
      </c>
      <c r="H16" s="23">
        <v>0</v>
      </c>
      <c r="I16" s="361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>
      <c r="A17" s="284" t="s">
        <v>46</v>
      </c>
      <c r="B17" s="256">
        <v>21.572600000000037</v>
      </c>
      <c r="C17" s="362">
        <v>1.0316927267207504E-2</v>
      </c>
      <c r="D17" s="250">
        <v>21.427610000000023</v>
      </c>
      <c r="E17" s="363">
        <v>1.0251831190604372E-2</v>
      </c>
      <c r="F17" s="250">
        <v>21.05975000000003</v>
      </c>
      <c r="G17" s="371">
        <v>1.011679206473607E-2</v>
      </c>
      <c r="H17" s="250">
        <v>372.82000000000039</v>
      </c>
      <c r="I17" s="362">
        <v>8.3082885373541391E-3</v>
      </c>
      <c r="J17" s="250">
        <v>819.53700000000026</v>
      </c>
      <c r="K17" s="363">
        <v>8.4723706859036376E-3</v>
      </c>
      <c r="L17" s="250">
        <v>1507.396999999999</v>
      </c>
      <c r="M17" s="363">
        <v>8.4318531950242585E-3</v>
      </c>
      <c r="N17" s="76"/>
      <c r="O17" s="85"/>
      <c r="P17" s="56"/>
      <c r="Q17" s="71"/>
      <c r="R17" s="48"/>
      <c r="S17" s="48"/>
      <c r="T17" s="48"/>
      <c r="U17" s="48"/>
    </row>
    <row r="18" spans="1:21">
      <c r="A18" s="222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305</v>
      </c>
      <c r="N18" s="77"/>
      <c r="O18" s="69"/>
    </row>
    <row r="19" spans="1:21">
      <c r="A19" s="445" t="str">
        <f>'3.1'!A4</f>
        <v>2023</v>
      </c>
      <c r="B19" s="565" t="s">
        <v>232</v>
      </c>
      <c r="C19" s="565"/>
      <c r="D19" s="565"/>
      <c r="E19" s="565"/>
      <c r="F19" s="565"/>
      <c r="G19" s="565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>
      <c r="A20" s="364"/>
      <c r="B20" s="567" t="s">
        <v>5</v>
      </c>
      <c r="C20" s="567"/>
      <c r="D20" s="567"/>
      <c r="E20" s="567"/>
      <c r="F20" s="567"/>
      <c r="G20" s="567"/>
      <c r="H20" s="78" t="str">
        <f>A25</f>
        <v>VO z vvn</v>
      </c>
      <c r="I20" s="86">
        <f>(B25+D25+F25)/'6.1, 6.2'!B25</f>
        <v>1.5331561486367084E-2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>
      <c r="A21" s="84"/>
      <c r="B21" s="564" t="s">
        <v>60</v>
      </c>
      <c r="C21" s="564"/>
      <c r="D21" s="564" t="s">
        <v>61</v>
      </c>
      <c r="E21" s="564"/>
      <c r="F21" s="564" t="s">
        <v>62</v>
      </c>
      <c r="G21" s="564"/>
      <c r="H21" s="78" t="str">
        <f>A26</f>
        <v>VO z vn</v>
      </c>
      <c r="I21" s="86">
        <f>(B26+D26+F26)/'6.1, 6.2'!C25</f>
        <v>0.12959017398835615</v>
      </c>
      <c r="J21" s="87" t="str">
        <f t="shared" ref="J21:J27" si="1">A11</f>
        <v>PE</v>
      </c>
      <c r="K21" s="76">
        <f t="shared" si="0"/>
        <v>25390.904999999999</v>
      </c>
      <c r="L21" s="87" t="str">
        <f t="shared" ref="L21:L27" si="2">A11</f>
        <v>PE</v>
      </c>
      <c r="M21" s="85">
        <f>K21/'6.1, 6.2'!C5</f>
        <v>2.5869827154884157E-3</v>
      </c>
      <c r="N21" s="78"/>
      <c r="O21" s="68"/>
      <c r="P21" s="89"/>
      <c r="Q21" s="71"/>
      <c r="R21" s="75"/>
      <c r="S21" s="75"/>
      <c r="T21" s="75"/>
    </row>
    <row r="22" spans="1:21">
      <c r="A22" s="84"/>
      <c r="B22" s="365" t="s">
        <v>209</v>
      </c>
      <c r="C22" s="365" t="s">
        <v>208</v>
      </c>
      <c r="D22" s="365" t="s">
        <v>209</v>
      </c>
      <c r="E22" s="365" t="s">
        <v>208</v>
      </c>
      <c r="F22" s="365" t="s">
        <v>209</v>
      </c>
      <c r="G22" s="365" t="s">
        <v>208</v>
      </c>
      <c r="H22" s="78" t="str">
        <f>A27</f>
        <v>MOP</v>
      </c>
      <c r="I22" s="86">
        <f>(B27+D27+F27)/'6.1, 6.2'!D25</f>
        <v>0.15297253004392636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>
      <c r="A23" s="571" t="s">
        <v>53</v>
      </c>
      <c r="B23" s="573">
        <f>SUM(B24,D24,F24)</f>
        <v>1555163.0819999999</v>
      </c>
      <c r="C23" s="573"/>
      <c r="D23" s="573"/>
      <c r="E23" s="573"/>
      <c r="F23" s="573"/>
      <c r="G23" s="573"/>
      <c r="H23" s="78" t="str">
        <f>A28</f>
        <v>MOO</v>
      </c>
      <c r="I23" s="86">
        <f>(B28+D28+F28)/'6.1, 6.2'!E25</f>
        <v>9.4868502042779398E-2</v>
      </c>
      <c r="J23" s="87" t="str">
        <f t="shared" si="1"/>
        <v>PSE</v>
      </c>
      <c r="K23" s="76">
        <f t="shared" si="0"/>
        <v>26384.243999999999</v>
      </c>
      <c r="L23" s="87" t="str">
        <f t="shared" si="2"/>
        <v>PSE</v>
      </c>
      <c r="M23" s="85">
        <f>K23/'6.1, 6.2'!E5</f>
        <v>2.6005406239769602E-2</v>
      </c>
      <c r="N23" s="78"/>
      <c r="O23" s="68"/>
      <c r="P23" s="89"/>
      <c r="Q23" s="71"/>
      <c r="R23" s="23"/>
      <c r="S23" s="23"/>
      <c r="T23" s="23"/>
    </row>
    <row r="24" spans="1:21">
      <c r="A24" s="572"/>
      <c r="B24" s="327">
        <f>SUM(B25:B28)</f>
        <v>540670.853</v>
      </c>
      <c r="C24" s="372">
        <v>0.10833274977364019</v>
      </c>
      <c r="D24" s="327">
        <f>SUM(D25:D28)</f>
        <v>496602.81199999998</v>
      </c>
      <c r="E24" s="372">
        <v>0.10693325346456481</v>
      </c>
      <c r="F24" s="327">
        <f>SUM(F25:F28)</f>
        <v>517889.41700000002</v>
      </c>
      <c r="G24" s="372">
        <v>0.1079396700505147</v>
      </c>
      <c r="H24" s="68"/>
      <c r="I24" s="68"/>
      <c r="J24" s="87" t="str">
        <f t="shared" si="1"/>
        <v>VE</v>
      </c>
      <c r="K24" s="76">
        <f t="shared" si="0"/>
        <v>16248.855</v>
      </c>
      <c r="L24" s="87" t="str">
        <f t="shared" si="2"/>
        <v>VE</v>
      </c>
      <c r="M24" s="85">
        <f>K24/'6.1, 6.2'!F5</f>
        <v>2.1569600503075166E-2</v>
      </c>
      <c r="N24" s="78"/>
      <c r="O24" s="68"/>
      <c r="P24" s="89"/>
      <c r="Q24" s="71"/>
      <c r="R24" s="74"/>
      <c r="S24" s="75"/>
      <c r="T24" s="75"/>
    </row>
    <row r="25" spans="1:21">
      <c r="A25" s="71" t="s">
        <v>8</v>
      </c>
      <c r="B25" s="23">
        <v>7265.9530000000004</v>
      </c>
      <c r="C25" s="361">
        <v>1.2305660340265328E-2</v>
      </c>
      <c r="D25" s="23">
        <v>9534.5400000000009</v>
      </c>
      <c r="E25" s="361">
        <v>1.6893389490011717E-2</v>
      </c>
      <c r="F25" s="23">
        <v>10628.655000000001</v>
      </c>
      <c r="G25" s="361">
        <v>1.6758801281562485E-2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>
      <c r="A26" s="71" t="s">
        <v>9</v>
      </c>
      <c r="B26" s="23">
        <v>258412.054</v>
      </c>
      <c r="C26" s="361">
        <v>0.1313482637225718</v>
      </c>
      <c r="D26" s="23">
        <v>235849.04300000001</v>
      </c>
      <c r="E26" s="361">
        <v>0.12878140571330909</v>
      </c>
      <c r="F26" s="23">
        <v>254909.652</v>
      </c>
      <c r="G26" s="361">
        <v>0.12859251672223715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>
      <c r="A27" s="71" t="s">
        <v>132</v>
      </c>
      <c r="B27" s="23">
        <v>110300</v>
      </c>
      <c r="C27" s="361">
        <v>0.14318197624198675</v>
      </c>
      <c r="D27" s="23">
        <v>108700</v>
      </c>
      <c r="E27" s="74">
        <v>0.15354846222712659</v>
      </c>
      <c r="F27" s="23">
        <v>116700</v>
      </c>
      <c r="G27" s="74">
        <v>0.16293342106382763</v>
      </c>
      <c r="H27" s="68"/>
      <c r="I27" s="68"/>
      <c r="J27" s="87" t="str">
        <f t="shared" si="1"/>
        <v>FVE</v>
      </c>
      <c r="K27" s="76">
        <f t="shared" si="0"/>
        <v>2699.7539999999999</v>
      </c>
      <c r="L27" s="87" t="str">
        <f t="shared" si="2"/>
        <v>FVE</v>
      </c>
      <c r="M27" s="85">
        <f>K27/'6.1, 6.2'!I5</f>
        <v>8.4267795919734743E-3</v>
      </c>
      <c r="N27" s="78"/>
      <c r="O27" s="86"/>
    </row>
    <row r="28" spans="1:21">
      <c r="A28" s="432" t="s">
        <v>130</v>
      </c>
      <c r="B28" s="250">
        <v>164692.84599999999</v>
      </c>
      <c r="C28" s="362">
        <v>9.9054463086419242E-2</v>
      </c>
      <c r="D28" s="250">
        <v>142519.22899999999</v>
      </c>
      <c r="E28" s="363">
        <v>9.2524545846311854E-2</v>
      </c>
      <c r="F28" s="250">
        <v>135651.10999999999</v>
      </c>
      <c r="G28" s="363">
        <v>9.2582589395783718E-2</v>
      </c>
      <c r="H28" s="68"/>
      <c r="I28" s="68"/>
      <c r="J28" s="68"/>
      <c r="K28" s="68"/>
      <c r="L28" s="68"/>
      <c r="M28" s="68"/>
      <c r="N28" s="78"/>
      <c r="O28" s="86"/>
    </row>
    <row r="29" spans="1:21">
      <c r="A29" s="56"/>
      <c r="B29" s="56"/>
      <c r="C29" s="71"/>
      <c r="D29" s="48"/>
      <c r="E29" s="48"/>
      <c r="F29" s="48"/>
      <c r="G29" s="77" t="s">
        <v>306</v>
      </c>
      <c r="H29" s="68"/>
      <c r="I29" s="68"/>
      <c r="J29" s="68"/>
      <c r="K29" s="68"/>
      <c r="L29" s="68"/>
      <c r="M29" s="68"/>
    </row>
    <row r="30" spans="1:21">
      <c r="H30" s="68"/>
      <c r="I30" s="68"/>
      <c r="J30" s="68"/>
      <c r="K30" s="68"/>
      <c r="L30" s="68"/>
      <c r="M30" s="68"/>
    </row>
    <row r="31" spans="1:21">
      <c r="J31" s="87"/>
      <c r="K31" s="87" t="str">
        <f>H6</f>
        <v>Leden</v>
      </c>
      <c r="L31" s="87" t="str">
        <f>J6</f>
        <v>Únor</v>
      </c>
      <c r="M31" s="87" t="str">
        <f>L6</f>
        <v>Březen</v>
      </c>
    </row>
    <row r="32" spans="1:21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>
      <c r="H33" s="87" t="str">
        <f t="shared" si="3"/>
        <v>PE</v>
      </c>
      <c r="I33" s="88">
        <f t="shared" si="4"/>
        <v>1.8482609549468375E-3</v>
      </c>
      <c r="J33" s="87" t="str">
        <f t="shared" si="5"/>
        <v>PE</v>
      </c>
      <c r="K33" s="70">
        <f t="shared" si="6"/>
        <v>9071.5869999999995</v>
      </c>
      <c r="L33" s="70">
        <f t="shared" si="7"/>
        <v>7119.99</v>
      </c>
      <c r="M33" s="70">
        <f t="shared" si="8"/>
        <v>9199.3279999999995</v>
      </c>
    </row>
    <row r="34" spans="8:13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>
      <c r="H35" s="87" t="str">
        <f t="shared" si="3"/>
        <v>PSE</v>
      </c>
      <c r="I35" s="88">
        <f t="shared" si="4"/>
        <v>3.0367442541355552E-2</v>
      </c>
      <c r="J35" s="87" t="str">
        <f t="shared" si="5"/>
        <v>PSE</v>
      </c>
      <c r="K35" s="70">
        <f t="shared" si="6"/>
        <v>8326.8939999999984</v>
      </c>
      <c r="L35" s="70">
        <f t="shared" si="7"/>
        <v>8865.9250000000011</v>
      </c>
      <c r="M35" s="70">
        <f t="shared" si="8"/>
        <v>9191.4249999999975</v>
      </c>
    </row>
    <row r="36" spans="8:13" ht="12.75" customHeight="1">
      <c r="H36" s="87" t="str">
        <f t="shared" si="3"/>
        <v>VE</v>
      </c>
      <c r="I36" s="88">
        <f t="shared" si="4"/>
        <v>1.0116238523607652E-2</v>
      </c>
      <c r="J36" s="87" t="str">
        <f t="shared" si="5"/>
        <v>VE</v>
      </c>
      <c r="K36" s="70">
        <f t="shared" si="6"/>
        <v>5693.64</v>
      </c>
      <c r="L36" s="70">
        <f t="shared" si="7"/>
        <v>5106.7730000000001</v>
      </c>
      <c r="M36" s="70">
        <f t="shared" si="8"/>
        <v>5448.442</v>
      </c>
    </row>
    <row r="37" spans="8:13" ht="12.75" customHeight="1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>
      <c r="H39" s="87" t="str">
        <f t="shared" si="3"/>
        <v>FVE</v>
      </c>
      <c r="I39" s="88">
        <f t="shared" si="4"/>
        <v>1.011679206473607E-2</v>
      </c>
      <c r="J39" s="87" t="str">
        <f t="shared" si="5"/>
        <v>FVE</v>
      </c>
      <c r="K39" s="70">
        <f t="shared" si="6"/>
        <v>372.82000000000039</v>
      </c>
      <c r="L39" s="70">
        <f t="shared" si="7"/>
        <v>819.53700000000026</v>
      </c>
      <c r="M39" s="70">
        <f t="shared" si="8"/>
        <v>1507.396999999999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201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>
      <c r="A1" s="200" t="s">
        <v>334</v>
      </c>
      <c r="J1" s="202"/>
      <c r="K1" s="202"/>
    </row>
    <row r="2" spans="1:13" ht="6" customHeight="1">
      <c r="A2" s="203"/>
      <c r="B2" s="12"/>
      <c r="C2" s="12"/>
      <c r="D2" s="12"/>
      <c r="E2" s="12"/>
      <c r="F2" s="12"/>
      <c r="G2" s="12"/>
      <c r="H2" s="204"/>
      <c r="I2" s="12"/>
      <c r="J2" s="137"/>
      <c r="K2" s="137"/>
    </row>
    <row r="3" spans="1:13" s="2" customFormat="1" ht="15">
      <c r="A3" s="205">
        <v>1</v>
      </c>
      <c r="B3" s="206" t="s">
        <v>373</v>
      </c>
      <c r="C3" s="207"/>
      <c r="D3" s="207"/>
      <c r="E3" s="207"/>
      <c r="F3" s="207"/>
      <c r="G3" s="207"/>
      <c r="H3" s="208"/>
      <c r="I3" s="209"/>
      <c r="J3" s="210"/>
      <c r="K3" s="195">
        <v>4</v>
      </c>
      <c r="L3" s="198"/>
      <c r="M3" s="196"/>
    </row>
    <row r="4" spans="1:13" s="2" customFormat="1" ht="15">
      <c r="A4" s="205">
        <v>2</v>
      </c>
      <c r="B4" s="206" t="str">
        <f>"STRUČNÝ PŘEHLED ZA "&amp;UPPER('3.1'!N1)</f>
        <v>STRUČNÝ PŘEHLED ZA I. ČTVRTLETÍ 2023</v>
      </c>
      <c r="C4" s="207"/>
      <c r="D4" s="211"/>
      <c r="E4" s="209"/>
      <c r="F4" s="209"/>
      <c r="G4" s="209"/>
      <c r="H4" s="208"/>
      <c r="I4" s="209"/>
      <c r="J4" s="210"/>
      <c r="K4" s="195">
        <v>6</v>
      </c>
      <c r="L4" s="198"/>
      <c r="M4" s="196"/>
    </row>
    <row r="5" spans="1:13" s="2" customFormat="1" ht="15">
      <c r="A5" s="212">
        <v>3</v>
      </c>
      <c r="B5" s="212" t="s">
        <v>374</v>
      </c>
      <c r="C5" s="207"/>
      <c r="D5" s="211"/>
      <c r="E5" s="209"/>
      <c r="F5" s="209"/>
      <c r="G5" s="209"/>
      <c r="H5" s="208"/>
      <c r="I5" s="209"/>
      <c r="J5" s="210"/>
      <c r="K5" s="195">
        <v>7</v>
      </c>
      <c r="L5" s="198"/>
      <c r="M5" s="196"/>
    </row>
    <row r="6" spans="1:13" s="2" customFormat="1" ht="15">
      <c r="A6" s="205" t="s">
        <v>335</v>
      </c>
      <c r="B6" s="206" t="s">
        <v>257</v>
      </c>
      <c r="C6" s="207"/>
      <c r="D6" s="207"/>
      <c r="E6" s="209"/>
      <c r="F6" s="209"/>
      <c r="G6" s="209"/>
      <c r="H6" s="207"/>
      <c r="I6" s="209"/>
      <c r="J6" s="207"/>
      <c r="K6" s="195">
        <v>7</v>
      </c>
      <c r="L6" s="198"/>
      <c r="M6" s="197"/>
    </row>
    <row r="7" spans="1:13" s="2" customFormat="1" ht="15">
      <c r="A7" s="205" t="s">
        <v>336</v>
      </c>
      <c r="B7" s="206" t="s">
        <v>258</v>
      </c>
      <c r="C7" s="207"/>
      <c r="D7" s="207"/>
      <c r="E7" s="209"/>
      <c r="F7" s="209"/>
      <c r="G7" s="209"/>
      <c r="H7" s="207"/>
      <c r="I7" s="209"/>
      <c r="J7" s="207"/>
      <c r="K7" s="195">
        <v>8</v>
      </c>
      <c r="L7" s="198"/>
      <c r="M7" s="197"/>
    </row>
    <row r="8" spans="1:13" s="2" customFormat="1" ht="15">
      <c r="A8" s="205" t="s">
        <v>337</v>
      </c>
      <c r="B8" s="206" t="s">
        <v>375</v>
      </c>
      <c r="C8" s="207"/>
      <c r="D8" s="207"/>
      <c r="E8" s="209"/>
      <c r="F8" s="209"/>
      <c r="G8" s="209"/>
      <c r="H8" s="207"/>
      <c r="I8" s="209"/>
      <c r="J8" s="207"/>
      <c r="K8" s="195">
        <v>9</v>
      </c>
      <c r="L8" s="198"/>
      <c r="M8" s="197"/>
    </row>
    <row r="9" spans="1:13" s="2" customFormat="1" ht="15">
      <c r="A9" s="205" t="s">
        <v>338</v>
      </c>
      <c r="B9" s="206" t="s">
        <v>290</v>
      </c>
      <c r="C9" s="207"/>
      <c r="D9" s="207"/>
      <c r="E9" s="209"/>
      <c r="F9" s="209"/>
      <c r="G9" s="209"/>
      <c r="H9" s="207"/>
      <c r="I9" s="209"/>
      <c r="J9" s="207"/>
      <c r="K9" s="195">
        <v>9</v>
      </c>
      <c r="L9" s="198"/>
      <c r="M9" s="197"/>
    </row>
    <row r="10" spans="1:13" s="2" customFormat="1" ht="15">
      <c r="A10" s="205" t="s">
        <v>339</v>
      </c>
      <c r="B10" s="206" t="s">
        <v>293</v>
      </c>
      <c r="C10" s="207"/>
      <c r="D10" s="207"/>
      <c r="E10" s="209"/>
      <c r="F10" s="209"/>
      <c r="G10" s="209"/>
      <c r="H10" s="207"/>
      <c r="I10" s="209"/>
      <c r="J10" s="207"/>
      <c r="K10" s="195">
        <v>10</v>
      </c>
      <c r="L10" s="198"/>
      <c r="M10" s="197"/>
    </row>
    <row r="11" spans="1:13" s="2" customFormat="1" ht="15">
      <c r="A11" s="205" t="s">
        <v>340</v>
      </c>
      <c r="B11" s="206" t="s">
        <v>260</v>
      </c>
      <c r="C11" s="207"/>
      <c r="D11" s="207"/>
      <c r="E11" s="209"/>
      <c r="F11" s="209"/>
      <c r="G11" s="209"/>
      <c r="H11" s="207"/>
      <c r="I11" s="209"/>
      <c r="J11" s="207"/>
      <c r="K11" s="195">
        <v>11</v>
      </c>
      <c r="L11" s="198"/>
      <c r="M11" s="197"/>
    </row>
    <row r="12" spans="1:13" s="2" customFormat="1" ht="15">
      <c r="A12" s="205" t="s">
        <v>341</v>
      </c>
      <c r="B12" s="206" t="s">
        <v>292</v>
      </c>
      <c r="C12" s="207"/>
      <c r="D12" s="207"/>
      <c r="E12" s="209"/>
      <c r="F12" s="209"/>
      <c r="G12" s="209"/>
      <c r="H12" s="207"/>
      <c r="I12" s="209"/>
      <c r="J12" s="207"/>
      <c r="K12" s="195">
        <v>12</v>
      </c>
      <c r="L12" s="198"/>
      <c r="M12" s="197"/>
    </row>
    <row r="13" spans="1:13" s="2" customFormat="1" ht="15">
      <c r="A13" s="205" t="s">
        <v>342</v>
      </c>
      <c r="B13" s="206" t="s">
        <v>291</v>
      </c>
      <c r="C13" s="207"/>
      <c r="D13" s="207"/>
      <c r="E13" s="209"/>
      <c r="F13" s="209"/>
      <c r="G13" s="209"/>
      <c r="H13" s="207"/>
      <c r="I13" s="209"/>
      <c r="J13" s="207"/>
      <c r="K13" s="195">
        <v>13</v>
      </c>
      <c r="L13" s="198"/>
      <c r="M13" s="197"/>
    </row>
    <row r="14" spans="1:13" s="2" customFormat="1" ht="15">
      <c r="A14" s="205" t="s">
        <v>343</v>
      </c>
      <c r="B14" s="206" t="s">
        <v>261</v>
      </c>
      <c r="C14" s="207"/>
      <c r="D14" s="207"/>
      <c r="E14" s="209"/>
      <c r="F14" s="209"/>
      <c r="G14" s="209"/>
      <c r="H14" s="207"/>
      <c r="I14" s="209"/>
      <c r="J14" s="207"/>
      <c r="K14" s="195">
        <v>14</v>
      </c>
      <c r="L14" s="198"/>
      <c r="M14" s="197"/>
    </row>
    <row r="15" spans="1:13" s="2" customFormat="1" ht="15">
      <c r="A15" s="205" t="s">
        <v>344</v>
      </c>
      <c r="B15" s="206" t="s">
        <v>376</v>
      </c>
      <c r="C15" s="207"/>
      <c r="D15" s="207"/>
      <c r="E15" s="209"/>
      <c r="F15" s="209"/>
      <c r="G15" s="209"/>
      <c r="H15" s="207"/>
      <c r="I15" s="209"/>
      <c r="J15" s="207"/>
      <c r="K15" s="195">
        <v>15</v>
      </c>
      <c r="L15" s="198"/>
      <c r="M15" s="197"/>
    </row>
    <row r="16" spans="1:13" s="2" customFormat="1" ht="15">
      <c r="A16" s="212" t="s">
        <v>345</v>
      </c>
      <c r="B16" s="212" t="s">
        <v>377</v>
      </c>
      <c r="C16" s="207"/>
      <c r="D16" s="207"/>
      <c r="E16" s="209"/>
      <c r="F16" s="209"/>
      <c r="G16" s="209"/>
      <c r="H16" s="207"/>
      <c r="I16" s="209"/>
      <c r="J16" s="207"/>
      <c r="K16" s="195">
        <v>16</v>
      </c>
      <c r="L16" s="198"/>
      <c r="M16" s="197"/>
    </row>
    <row r="17" spans="1:13" s="2" customFormat="1" ht="15">
      <c r="A17" s="205" t="s">
        <v>346</v>
      </c>
      <c r="B17" s="206" t="str">
        <f>"Výroba elektřiny v krajích ČR podle technologie elektráren za "&amp;LEFT('3.1'!N1,SEARCH(" ",'3.1'!N1)-1)&amp;" čtvrtletí"</f>
        <v>Výroba elektřiny v krajích ČR podle technologie elektráren za I. čtvrtletí</v>
      </c>
      <c r="C17" s="207"/>
      <c r="D17" s="207"/>
      <c r="E17" s="209"/>
      <c r="F17" s="209"/>
      <c r="G17" s="209"/>
      <c r="H17" s="207"/>
      <c r="I17" s="209"/>
      <c r="J17" s="207"/>
      <c r="K17" s="195">
        <v>16</v>
      </c>
      <c r="L17" s="198"/>
      <c r="M17" s="197"/>
    </row>
    <row r="18" spans="1:13" s="2" customFormat="1" ht="15">
      <c r="A18" s="205" t="s">
        <v>347</v>
      </c>
      <c r="B18" s="206" t="str">
        <f>"Spotřeba elektřiny netto v krajích ČR podle kategorie spotřeb za "&amp;LEFT('3.1'!N1,SEARCH(" ",'3.1'!N1)-1)&amp;" čtvrtletí"</f>
        <v>Spotřeba elektřiny netto v krajích ČR podle kategorie spotřeb za I. čtvrtletí</v>
      </c>
      <c r="C18" s="207"/>
      <c r="D18" s="207"/>
      <c r="E18" s="209"/>
      <c r="F18" s="209"/>
      <c r="G18" s="209"/>
      <c r="H18" s="207"/>
      <c r="I18" s="209"/>
      <c r="J18" s="207"/>
      <c r="K18" s="195">
        <v>16</v>
      </c>
      <c r="L18" s="198"/>
      <c r="M18" s="197"/>
    </row>
    <row r="19" spans="1:13" s="2" customFormat="1" ht="15">
      <c r="A19" s="205" t="s">
        <v>348</v>
      </c>
      <c r="B19" s="206" t="str">
        <f>"Spotřeba elektřiny v krajích ČR podle sektorů národního hospodářství za "&amp;LEFT('3.1'!N1,SEARCH(" ",'3.1'!N1)-1)&amp;" čtvrtletí"</f>
        <v>Spotřeba elektřiny v krajích ČR podle sektorů národního hospodářství za I. čtvrtletí</v>
      </c>
      <c r="C19" s="207"/>
      <c r="D19" s="207"/>
      <c r="E19" s="209"/>
      <c r="F19" s="209"/>
      <c r="G19" s="209"/>
      <c r="H19" s="207"/>
      <c r="I19" s="209"/>
      <c r="J19" s="207"/>
      <c r="K19" s="195">
        <v>17</v>
      </c>
      <c r="L19" s="198"/>
      <c r="M19" s="197"/>
    </row>
    <row r="20" spans="1:13" s="2" customFormat="1" ht="15">
      <c r="A20" s="205" t="s">
        <v>349</v>
      </c>
      <c r="B20" s="206" t="s">
        <v>167</v>
      </c>
      <c r="C20" s="207"/>
      <c r="D20" s="207"/>
      <c r="E20" s="209"/>
      <c r="F20" s="209"/>
      <c r="G20" s="209"/>
      <c r="H20" s="207"/>
      <c r="I20" s="209"/>
      <c r="J20" s="207"/>
      <c r="K20" s="195">
        <v>18</v>
      </c>
      <c r="L20" s="198"/>
      <c r="M20" s="197"/>
    </row>
    <row r="21" spans="1:13" s="2" customFormat="1" ht="15">
      <c r="A21" s="205" t="s">
        <v>350</v>
      </c>
      <c r="B21" s="206" t="s">
        <v>233</v>
      </c>
      <c r="C21" s="207"/>
      <c r="D21" s="207"/>
      <c r="E21" s="209"/>
      <c r="F21" s="209"/>
      <c r="G21" s="209"/>
      <c r="H21" s="207"/>
      <c r="I21" s="209"/>
      <c r="J21" s="207"/>
      <c r="K21" s="195">
        <v>19</v>
      </c>
      <c r="L21" s="198"/>
      <c r="M21" s="197"/>
    </row>
    <row r="22" spans="1:13" s="2" customFormat="1" ht="15">
      <c r="A22" s="205" t="s">
        <v>351</v>
      </c>
      <c r="B22" s="206" t="s">
        <v>378</v>
      </c>
      <c r="C22" s="207"/>
      <c r="D22" s="207"/>
      <c r="E22" s="209"/>
      <c r="F22" s="209"/>
      <c r="G22" s="209"/>
      <c r="H22" s="207"/>
      <c r="I22" s="209"/>
      <c r="J22" s="207"/>
      <c r="K22" s="195">
        <v>20</v>
      </c>
      <c r="L22" s="198"/>
      <c r="M22" s="197"/>
    </row>
    <row r="23" spans="1:13" s="2" customFormat="1" ht="15">
      <c r="A23" s="205" t="s">
        <v>352</v>
      </c>
      <c r="B23" s="206" t="s">
        <v>248</v>
      </c>
      <c r="C23" s="207"/>
      <c r="D23" s="207"/>
      <c r="E23" s="209"/>
      <c r="F23" s="209"/>
      <c r="G23" s="209"/>
      <c r="H23" s="207"/>
      <c r="I23" s="209"/>
      <c r="J23" s="207"/>
      <c r="K23" s="195">
        <v>20</v>
      </c>
      <c r="L23" s="198"/>
      <c r="M23" s="197"/>
    </row>
    <row r="24" spans="1:13" s="2" customFormat="1" ht="15">
      <c r="A24" s="205" t="s">
        <v>353</v>
      </c>
      <c r="B24" s="206" t="s">
        <v>211</v>
      </c>
      <c r="C24" s="207"/>
      <c r="D24" s="207"/>
      <c r="E24" s="209"/>
      <c r="F24" s="209"/>
      <c r="G24" s="209"/>
      <c r="H24" s="207"/>
      <c r="I24" s="209"/>
      <c r="J24" s="207"/>
      <c r="K24" s="195">
        <v>21</v>
      </c>
      <c r="L24" s="198"/>
      <c r="M24" s="197"/>
    </row>
    <row r="25" spans="1:13" s="2" customFormat="1" ht="15">
      <c r="A25" s="212" t="s">
        <v>354</v>
      </c>
      <c r="B25" s="212" t="s">
        <v>212</v>
      </c>
      <c r="C25" s="207"/>
      <c r="D25" s="207"/>
      <c r="E25" s="209"/>
      <c r="F25" s="209"/>
      <c r="G25" s="209"/>
      <c r="H25" s="207"/>
      <c r="I25" s="209"/>
      <c r="J25" s="207"/>
      <c r="K25" s="195">
        <v>22</v>
      </c>
      <c r="L25" s="198"/>
      <c r="M25" s="197"/>
    </row>
    <row r="26" spans="1:13" s="2" customFormat="1" ht="15">
      <c r="A26" s="212" t="s">
        <v>355</v>
      </c>
      <c r="B26" s="206" t="s">
        <v>213</v>
      </c>
      <c r="C26" s="207"/>
      <c r="D26" s="207"/>
      <c r="E26" s="209"/>
      <c r="F26" s="209"/>
      <c r="G26" s="209"/>
      <c r="H26" s="207"/>
      <c r="I26" s="209"/>
      <c r="J26" s="207"/>
      <c r="K26" s="195">
        <v>23</v>
      </c>
      <c r="L26" s="198"/>
      <c r="M26" s="197"/>
    </row>
    <row r="27" spans="1:13" s="2" customFormat="1" ht="15">
      <c r="A27" s="212" t="s">
        <v>356</v>
      </c>
      <c r="B27" s="206" t="s">
        <v>249</v>
      </c>
      <c r="C27" s="207"/>
      <c r="D27" s="207"/>
      <c r="E27" s="209"/>
      <c r="F27" s="209"/>
      <c r="G27" s="209"/>
      <c r="H27" s="207"/>
      <c r="I27" s="209"/>
      <c r="J27" s="207"/>
      <c r="K27" s="195">
        <v>24</v>
      </c>
      <c r="L27" s="198"/>
      <c r="M27" s="197"/>
    </row>
    <row r="28" spans="1:13" s="2" customFormat="1" ht="15">
      <c r="A28" s="212" t="s">
        <v>357</v>
      </c>
      <c r="B28" s="206" t="s">
        <v>214</v>
      </c>
      <c r="C28" s="207"/>
      <c r="D28" s="207"/>
      <c r="E28" s="209"/>
      <c r="F28" s="209"/>
      <c r="G28" s="209"/>
      <c r="H28" s="207"/>
      <c r="I28" s="209"/>
      <c r="J28" s="207"/>
      <c r="K28" s="195">
        <v>25</v>
      </c>
      <c r="L28" s="198"/>
      <c r="M28" s="197"/>
    </row>
    <row r="29" spans="1:13" s="2" customFormat="1" ht="15">
      <c r="A29" s="212" t="s">
        <v>358</v>
      </c>
      <c r="B29" s="206" t="s">
        <v>215</v>
      </c>
      <c r="C29" s="207"/>
      <c r="D29" s="207"/>
      <c r="E29" s="209"/>
      <c r="F29" s="209"/>
      <c r="G29" s="209"/>
      <c r="H29" s="207"/>
      <c r="I29" s="209"/>
      <c r="J29" s="207"/>
      <c r="K29" s="195">
        <v>26</v>
      </c>
      <c r="L29" s="198"/>
      <c r="M29" s="197"/>
    </row>
    <row r="30" spans="1:13" s="2" customFormat="1" ht="15">
      <c r="A30" s="212" t="s">
        <v>359</v>
      </c>
      <c r="B30" s="206" t="s">
        <v>216</v>
      </c>
      <c r="C30" s="207"/>
      <c r="D30" s="207"/>
      <c r="E30" s="209"/>
      <c r="F30" s="209"/>
      <c r="G30" s="209"/>
      <c r="H30" s="207"/>
      <c r="I30" s="209"/>
      <c r="J30" s="207"/>
      <c r="K30" s="195">
        <v>27</v>
      </c>
      <c r="L30" s="198"/>
      <c r="M30" s="197"/>
    </row>
    <row r="31" spans="1:13" s="2" customFormat="1" ht="15">
      <c r="A31" s="212" t="s">
        <v>360</v>
      </c>
      <c r="B31" s="206" t="s">
        <v>217</v>
      </c>
      <c r="C31" s="207"/>
      <c r="D31" s="207"/>
      <c r="E31" s="209"/>
      <c r="F31" s="209"/>
      <c r="G31" s="209"/>
      <c r="H31" s="207"/>
      <c r="I31" s="209"/>
      <c r="J31" s="207"/>
      <c r="K31" s="195">
        <v>28</v>
      </c>
      <c r="L31" s="198"/>
      <c r="M31" s="197"/>
    </row>
    <row r="32" spans="1:13" s="2" customFormat="1" ht="15">
      <c r="A32" s="212" t="s">
        <v>361</v>
      </c>
      <c r="B32" s="206" t="s">
        <v>218</v>
      </c>
      <c r="C32" s="207"/>
      <c r="D32" s="207"/>
      <c r="E32" s="209"/>
      <c r="F32" s="209"/>
      <c r="G32" s="209"/>
      <c r="H32" s="207"/>
      <c r="I32" s="209"/>
      <c r="J32" s="207"/>
      <c r="K32" s="195">
        <v>29</v>
      </c>
      <c r="L32" s="198"/>
      <c r="M32" s="197"/>
    </row>
    <row r="33" spans="1:13" s="2" customFormat="1" ht="15">
      <c r="A33" s="212" t="s">
        <v>362</v>
      </c>
      <c r="B33" s="206" t="s">
        <v>219</v>
      </c>
      <c r="C33" s="207"/>
      <c r="D33" s="213"/>
      <c r="E33" s="209"/>
      <c r="F33" s="209"/>
      <c r="G33" s="209"/>
      <c r="H33" s="207"/>
      <c r="I33" s="209"/>
      <c r="J33" s="207"/>
      <c r="K33" s="195">
        <v>30</v>
      </c>
      <c r="L33" s="198"/>
      <c r="M33" s="197"/>
    </row>
    <row r="34" spans="1:13" s="2" customFormat="1" ht="15">
      <c r="A34" s="212" t="s">
        <v>363</v>
      </c>
      <c r="B34" s="206" t="s">
        <v>220</v>
      </c>
      <c r="C34" s="207"/>
      <c r="D34" s="207"/>
      <c r="E34" s="209"/>
      <c r="F34" s="209"/>
      <c r="G34" s="209"/>
      <c r="H34" s="207"/>
      <c r="I34" s="209"/>
      <c r="J34" s="207"/>
      <c r="K34" s="195">
        <v>31</v>
      </c>
      <c r="L34" s="198"/>
      <c r="M34" s="197"/>
    </row>
    <row r="35" spans="1:13" s="2" customFormat="1" ht="15">
      <c r="A35" s="212" t="s">
        <v>364</v>
      </c>
      <c r="B35" s="214" t="s">
        <v>221</v>
      </c>
      <c r="C35" s="207"/>
      <c r="D35" s="207"/>
      <c r="E35" s="209"/>
      <c r="F35" s="209"/>
      <c r="G35" s="209"/>
      <c r="H35" s="207"/>
      <c r="I35" s="209"/>
      <c r="J35" s="207"/>
      <c r="K35" s="195">
        <v>32</v>
      </c>
      <c r="L35" s="198"/>
      <c r="M35" s="197"/>
    </row>
    <row r="36" spans="1:13" s="2" customFormat="1" ht="15">
      <c r="A36" s="212" t="s">
        <v>365</v>
      </c>
      <c r="B36" s="212" t="s">
        <v>222</v>
      </c>
      <c r="C36" s="207"/>
      <c r="D36" s="207"/>
      <c r="E36" s="209"/>
      <c r="F36" s="209"/>
      <c r="G36" s="209"/>
      <c r="H36" s="207"/>
      <c r="I36" s="209"/>
      <c r="J36" s="207"/>
      <c r="K36" s="195">
        <v>33</v>
      </c>
      <c r="L36" s="198"/>
      <c r="M36" s="197"/>
    </row>
    <row r="37" spans="1:13" s="2" customFormat="1" ht="15">
      <c r="A37" s="212" t="s">
        <v>366</v>
      </c>
      <c r="B37" s="206" t="s">
        <v>379</v>
      </c>
      <c r="C37" s="207"/>
      <c r="D37" s="207"/>
      <c r="E37" s="209"/>
      <c r="F37" s="209"/>
      <c r="G37" s="209"/>
      <c r="H37" s="207"/>
      <c r="I37" s="209"/>
      <c r="J37" s="207"/>
      <c r="K37" s="195">
        <v>34</v>
      </c>
      <c r="L37" s="198"/>
      <c r="M37" s="197"/>
    </row>
    <row r="38" spans="1:13" s="2" customFormat="1" ht="15">
      <c r="A38" s="212" t="s">
        <v>367</v>
      </c>
      <c r="B38" s="206" t="s">
        <v>380</v>
      </c>
      <c r="C38" s="207"/>
      <c r="D38" s="207"/>
      <c r="E38" s="209"/>
      <c r="F38" s="209"/>
      <c r="G38" s="209"/>
      <c r="H38" s="207"/>
      <c r="I38" s="209"/>
      <c r="J38" s="207"/>
      <c r="K38" s="195">
        <v>35</v>
      </c>
      <c r="L38" s="198"/>
      <c r="M38" s="197"/>
    </row>
    <row r="39" spans="1:13" s="2" customFormat="1" ht="15">
      <c r="A39" s="212" t="s">
        <v>368</v>
      </c>
      <c r="B39" s="206" t="s">
        <v>299</v>
      </c>
      <c r="C39" s="207"/>
      <c r="D39" s="207"/>
      <c r="E39" s="209"/>
      <c r="F39" s="209"/>
      <c r="G39" s="209"/>
      <c r="H39" s="207"/>
      <c r="I39" s="209"/>
      <c r="J39" s="207"/>
      <c r="K39" s="195">
        <v>35</v>
      </c>
      <c r="L39" s="198"/>
      <c r="M39" s="197"/>
    </row>
    <row r="40" spans="1:13" s="2" customFormat="1" ht="15">
      <c r="A40" s="212" t="s">
        <v>369</v>
      </c>
      <c r="B40" s="447" t="str">
        <f>"Denní maxima a minima zatížení brutto ES ČR za "&amp;'3.1'!N1</f>
        <v>Denní maxima a minima zatížení brutto ES ČR za I. čtvrtletí 2023</v>
      </c>
      <c r="C40" s="207"/>
      <c r="D40" s="207"/>
      <c r="E40" s="209"/>
      <c r="F40" s="209"/>
      <c r="G40" s="209"/>
      <c r="H40" s="207"/>
      <c r="I40" s="209"/>
      <c r="J40" s="207"/>
      <c r="K40" s="195">
        <v>36</v>
      </c>
      <c r="L40" s="198"/>
      <c r="M40" s="197"/>
    </row>
    <row r="41" spans="1:13" s="2" customFormat="1" ht="15">
      <c r="A41" s="212" t="s">
        <v>370</v>
      </c>
      <c r="B41" s="206" t="str">
        <f>"Maxima zatížení ES ČR za "&amp;'3.1'!N1</f>
        <v>Maxima zatížení ES ČR za I. čtvrtletí 2023</v>
      </c>
      <c r="C41" s="207"/>
      <c r="D41" s="207"/>
      <c r="E41" s="209"/>
      <c r="F41" s="209"/>
      <c r="G41" s="209"/>
      <c r="H41" s="207"/>
      <c r="I41" s="209"/>
      <c r="J41" s="207"/>
      <c r="K41" s="195">
        <v>37</v>
      </c>
      <c r="L41" s="198"/>
      <c r="M41" s="197"/>
    </row>
    <row r="42" spans="1:13" s="2" customFormat="1" ht="15">
      <c r="A42" s="212" t="s">
        <v>371</v>
      </c>
      <c r="B42" s="206" t="str">
        <f>"Minima zatížení ES ČR za "&amp;'3.1'!N1</f>
        <v>Minima zatížení ES ČR za I. čtvrtletí 2023</v>
      </c>
      <c r="C42" s="207"/>
      <c r="D42" s="207"/>
      <c r="E42" s="209"/>
      <c r="F42" s="209"/>
      <c r="G42" s="209"/>
      <c r="H42" s="207"/>
      <c r="I42" s="209"/>
      <c r="J42" s="207"/>
      <c r="K42" s="195">
        <v>38</v>
      </c>
      <c r="L42" s="198"/>
      <c r="M42" s="197"/>
    </row>
    <row r="43" spans="1:13" s="2" customFormat="1" ht="15">
      <c r="A43" s="212" t="s">
        <v>372</v>
      </c>
      <c r="B43" s="206" t="s">
        <v>381</v>
      </c>
      <c r="C43" s="207"/>
      <c r="D43" s="207"/>
      <c r="E43" s="209"/>
      <c r="F43" s="209"/>
      <c r="G43" s="209"/>
      <c r="H43" s="207"/>
      <c r="I43" s="209"/>
      <c r="J43" s="207"/>
      <c r="K43" s="195">
        <v>39</v>
      </c>
      <c r="L43" s="198"/>
      <c r="M43" s="197"/>
    </row>
    <row r="44" spans="1:13" ht="15">
      <c r="A44" s="212"/>
      <c r="B44" s="212"/>
      <c r="C44" s="207"/>
      <c r="D44" s="207"/>
      <c r="E44" s="209"/>
      <c r="F44" s="209"/>
      <c r="G44" s="209"/>
      <c r="H44" s="207"/>
      <c r="I44" s="209"/>
      <c r="J44" s="207"/>
      <c r="K44" s="195"/>
    </row>
    <row r="45" spans="1:13" ht="15">
      <c r="A45" s="212"/>
      <c r="B45" s="206"/>
      <c r="C45" s="207"/>
      <c r="D45" s="207"/>
      <c r="E45" s="209"/>
      <c r="F45" s="209"/>
      <c r="G45" s="209"/>
      <c r="H45" s="207"/>
      <c r="I45" s="209"/>
      <c r="J45" s="207"/>
      <c r="K45" s="195"/>
    </row>
    <row r="46" spans="1:13" ht="15">
      <c r="A46" s="212"/>
      <c r="B46" s="206"/>
      <c r="C46" s="207"/>
      <c r="D46" s="207"/>
      <c r="E46" s="209"/>
      <c r="F46" s="209"/>
      <c r="G46" s="209"/>
      <c r="H46" s="207"/>
      <c r="I46" s="209"/>
      <c r="J46" s="207"/>
      <c r="K46" s="195"/>
    </row>
    <row r="47" spans="1:13" ht="15">
      <c r="A47" s="212"/>
      <c r="B47" s="206"/>
      <c r="C47" s="207"/>
      <c r="D47" s="207"/>
      <c r="E47" s="209"/>
      <c r="F47" s="209"/>
      <c r="G47" s="209"/>
      <c r="H47" s="207"/>
      <c r="I47" s="209"/>
      <c r="J47" s="207"/>
      <c r="K47" s="195"/>
    </row>
    <row r="48" spans="1:13" ht="15">
      <c r="A48" s="212"/>
      <c r="B48" s="206"/>
      <c r="C48" s="207"/>
      <c r="D48" s="207"/>
      <c r="E48" s="209"/>
      <c r="F48" s="209"/>
      <c r="G48" s="209"/>
      <c r="H48" s="207"/>
      <c r="I48" s="209"/>
      <c r="J48" s="207"/>
      <c r="K48" s="195"/>
    </row>
    <row r="49" spans="1:11" ht="15">
      <c r="A49" s="212"/>
      <c r="B49" s="206"/>
      <c r="C49" s="207"/>
      <c r="D49" s="207"/>
      <c r="E49" s="209"/>
      <c r="F49" s="209"/>
      <c r="G49" s="209"/>
      <c r="H49" s="207"/>
      <c r="I49" s="209"/>
      <c r="J49" s="207"/>
      <c r="K49" s="195"/>
    </row>
    <row r="50" spans="1:11" ht="15">
      <c r="A50" s="212"/>
      <c r="B50" s="206"/>
      <c r="C50" s="207"/>
      <c r="D50" s="207"/>
      <c r="E50" s="209"/>
      <c r="F50" s="209"/>
      <c r="G50" s="209"/>
      <c r="H50" s="207"/>
      <c r="I50" s="209"/>
      <c r="J50" s="207"/>
      <c r="K50" s="195"/>
    </row>
    <row r="51" spans="1:11" ht="15">
      <c r="A51" s="212"/>
      <c r="B51" s="206"/>
      <c r="C51" s="207"/>
      <c r="D51" s="207"/>
      <c r="E51" s="209"/>
      <c r="F51" s="209"/>
      <c r="G51" s="209"/>
      <c r="H51" s="207"/>
      <c r="I51" s="209"/>
      <c r="J51" s="207"/>
      <c r="K51" s="195"/>
    </row>
    <row r="52" spans="1:11" ht="15">
      <c r="A52" s="212"/>
      <c r="B52" s="212"/>
      <c r="C52" s="207"/>
      <c r="D52" s="207"/>
      <c r="E52" s="209"/>
      <c r="F52" s="209"/>
      <c r="G52" s="209"/>
      <c r="H52" s="207"/>
      <c r="I52" s="209"/>
      <c r="J52" s="207"/>
      <c r="K52" s="195"/>
    </row>
    <row r="53" spans="1:11" ht="12.75">
      <c r="A53" s="119"/>
      <c r="B53" s="119"/>
      <c r="C53" s="119"/>
      <c r="D53" s="119"/>
      <c r="E53" s="119"/>
      <c r="F53" s="119"/>
      <c r="G53" s="119"/>
      <c r="H53" s="215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401</v>
      </c>
      <c r="M1" s="357" t="str">
        <f>'3.1'!N1</f>
        <v>I. čtvrtletí 2023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78" t="s">
        <v>53</v>
      </c>
      <c r="B7" s="583">
        <f>F8</f>
        <v>2933.224850000001</v>
      </c>
      <c r="C7" s="573"/>
      <c r="D7" s="573"/>
      <c r="E7" s="573"/>
      <c r="F7" s="573"/>
      <c r="G7" s="585"/>
      <c r="H7" s="583">
        <f>SUM(H8,J8,L8)</f>
        <v>5111981.4780000001</v>
      </c>
      <c r="I7" s="573"/>
      <c r="J7" s="573"/>
      <c r="K7" s="573"/>
      <c r="L7" s="573"/>
      <c r="M7" s="573"/>
      <c r="N7" s="73"/>
    </row>
    <row r="8" spans="1:24">
      <c r="A8" s="579"/>
      <c r="B8" s="367">
        <f>SUM(B9:B16)</f>
        <v>2935.4102700000008</v>
      </c>
      <c r="C8" s="362">
        <v>0.1411078106347575</v>
      </c>
      <c r="D8" s="327">
        <f>SUM(D9:D16)</f>
        <v>2934.5819600000004</v>
      </c>
      <c r="E8" s="362">
        <v>0.14107549465947397</v>
      </c>
      <c r="F8" s="327">
        <f>SUM(F9:F16)</f>
        <v>2933.224850000001</v>
      </c>
      <c r="G8" s="368">
        <v>0.1409257842634942</v>
      </c>
      <c r="H8" s="327">
        <f>SUM(H9:H16)</f>
        <v>1746635.3910000003</v>
      </c>
      <c r="I8" s="362">
        <v>0.22583816997007811</v>
      </c>
      <c r="J8" s="327">
        <f>SUM(J9:J16)</f>
        <v>1592513.3039999998</v>
      </c>
      <c r="K8" s="362">
        <v>0.2300395905632899</v>
      </c>
      <c r="L8" s="327">
        <f>SUM(L9:L16)</f>
        <v>1772832.7829999998</v>
      </c>
      <c r="M8" s="362">
        <v>0.26061305676726704</v>
      </c>
      <c r="N8" s="10"/>
    </row>
    <row r="9" spans="1:24">
      <c r="A9" s="56" t="s">
        <v>7</v>
      </c>
      <c r="B9" s="255">
        <v>2250</v>
      </c>
      <c r="C9" s="361">
        <v>0.52447552447552448</v>
      </c>
      <c r="D9" s="23">
        <v>2250</v>
      </c>
      <c r="E9" s="361">
        <v>0.52447552447552448</v>
      </c>
      <c r="F9" s="23">
        <v>2250</v>
      </c>
      <c r="G9" s="369">
        <v>0.52447552447552448</v>
      </c>
      <c r="H9" s="23">
        <v>1639095.78</v>
      </c>
      <c r="I9" s="361">
        <v>0.52538099828358531</v>
      </c>
      <c r="J9" s="23">
        <v>1481533.18</v>
      </c>
      <c r="K9" s="361">
        <v>0.56926258745780256</v>
      </c>
      <c r="L9" s="23">
        <v>1635447.67</v>
      </c>
      <c r="M9" s="361">
        <v>0.59553392868992405</v>
      </c>
      <c r="X9" s="70"/>
    </row>
    <row r="10" spans="1:24">
      <c r="A10" s="56" t="s">
        <v>20</v>
      </c>
      <c r="B10" s="255">
        <v>215.44500000000002</v>
      </c>
      <c r="C10" s="361">
        <v>2.2880985210437202E-2</v>
      </c>
      <c r="D10" s="23">
        <v>215.44500000000002</v>
      </c>
      <c r="E10" s="361">
        <v>2.2880985210437202E-2</v>
      </c>
      <c r="F10" s="23">
        <v>215.44500000000002</v>
      </c>
      <c r="G10" s="369">
        <v>2.2832487467805127E-2</v>
      </c>
      <c r="H10" s="23">
        <v>48398.361000000012</v>
      </c>
      <c r="I10" s="361">
        <v>1.3351775466907689E-2</v>
      </c>
      <c r="J10" s="23">
        <v>46304.502</v>
      </c>
      <c r="K10" s="361">
        <v>1.399464893270827E-2</v>
      </c>
      <c r="L10" s="23">
        <v>49481.354999999996</v>
      </c>
      <c r="M10" s="361">
        <v>1.7173393988599666E-2</v>
      </c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X11" s="70"/>
    </row>
    <row r="12" spans="1:24">
      <c r="A12" s="56" t="s">
        <v>22</v>
      </c>
      <c r="B12" s="255">
        <v>53.084999999999994</v>
      </c>
      <c r="C12" s="361">
        <v>5.1992838435817187E-2</v>
      </c>
      <c r="D12" s="23">
        <v>53.084999999999994</v>
      </c>
      <c r="E12" s="361">
        <v>5.1943998136924296E-2</v>
      </c>
      <c r="F12" s="23">
        <v>53.084999999999994</v>
      </c>
      <c r="G12" s="369">
        <v>5.1807934416630036E-2</v>
      </c>
      <c r="H12" s="23">
        <v>27726.030000000002</v>
      </c>
      <c r="I12" s="361">
        <v>7.9196621836702744E-2</v>
      </c>
      <c r="J12" s="23">
        <v>24726.563999999998</v>
      </c>
      <c r="K12" s="361">
        <v>7.6587038282312864E-2</v>
      </c>
      <c r="L12" s="23">
        <v>27016.54199999999</v>
      </c>
      <c r="M12" s="361">
        <v>7.908340912569034E-2</v>
      </c>
      <c r="X12" s="70"/>
    </row>
    <row r="13" spans="1:24">
      <c r="A13" s="56" t="s">
        <v>43</v>
      </c>
      <c r="B13" s="255">
        <v>175.46145000000007</v>
      </c>
      <c r="C13" s="361">
        <v>0.1579992212303814</v>
      </c>
      <c r="D13" s="23">
        <v>175.26595000000009</v>
      </c>
      <c r="E13" s="361">
        <v>0.15799297606870782</v>
      </c>
      <c r="F13" s="23">
        <v>174.77195000000009</v>
      </c>
      <c r="G13" s="369">
        <v>0.15777572134892304</v>
      </c>
      <c r="H13" s="23">
        <v>26183.681000000004</v>
      </c>
      <c r="I13" s="361">
        <v>0.1057672629432044</v>
      </c>
      <c r="J13" s="23">
        <v>27803.913999999982</v>
      </c>
      <c r="K13" s="361">
        <v>0.12607277647442069</v>
      </c>
      <c r="L13" s="23">
        <v>39066.21</v>
      </c>
      <c r="M13" s="361">
        <v>0.13696676613561931</v>
      </c>
      <c r="X13" s="70"/>
    </row>
    <row r="14" spans="1:24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0</v>
      </c>
      <c r="C15" s="361">
        <v>0</v>
      </c>
      <c r="D15" s="23">
        <v>0</v>
      </c>
      <c r="E15" s="74">
        <v>0</v>
      </c>
      <c r="F15" s="23">
        <v>0</v>
      </c>
      <c r="G15" s="370">
        <v>0</v>
      </c>
      <c r="H15" s="23">
        <v>0</v>
      </c>
      <c r="I15" s="361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241.4188200000003</v>
      </c>
      <c r="C16" s="362">
        <v>0.11545666293701543</v>
      </c>
      <c r="D16" s="250">
        <v>240.78601000000023</v>
      </c>
      <c r="E16" s="363">
        <v>0.11520172000419908</v>
      </c>
      <c r="F16" s="250">
        <v>239.92290000000031</v>
      </c>
      <c r="G16" s="371">
        <v>0.11525540858122559</v>
      </c>
      <c r="H16" s="250">
        <v>5231.5389999999916</v>
      </c>
      <c r="I16" s="362">
        <v>0.11658477417096995</v>
      </c>
      <c r="J16" s="250">
        <v>12145.143999999955</v>
      </c>
      <c r="K16" s="363">
        <v>0.12555645687952835</v>
      </c>
      <c r="L16" s="250">
        <v>21821.005999999979</v>
      </c>
      <c r="M16" s="363">
        <v>0.12205909867124816</v>
      </c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2.0143293749879901E-2</v>
      </c>
      <c r="J19" s="87" t="str">
        <f>A9</f>
        <v>JE</v>
      </c>
      <c r="K19" s="76">
        <f t="shared" ref="K19:K26" si="0">H9+J9+L9</f>
        <v>4756076.63</v>
      </c>
      <c r="L19" s="87" t="str">
        <f>A9</f>
        <v>JE</v>
      </c>
      <c r="M19" s="85">
        <f>K19/'6.1, 6.2'!B5</f>
        <v>0.56161585799275404</v>
      </c>
      <c r="N19" s="78"/>
      <c r="O19" s="68"/>
    </row>
    <row r="20" spans="1:15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4.9369433520266154E-2</v>
      </c>
      <c r="J20" s="87" t="str">
        <f t="shared" ref="J20:J26" si="1">A10</f>
        <v>PE</v>
      </c>
      <c r="K20" s="76">
        <f t="shared" si="0"/>
        <v>144184.21799999999</v>
      </c>
      <c r="L20" s="87" t="str">
        <f t="shared" ref="L20:L26" si="2">A10</f>
        <v>PE</v>
      </c>
      <c r="M20" s="85">
        <f>K20/'6.1, 6.2'!C5</f>
        <v>1.4690381450059133E-2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7.5013775676279204E-2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1" t="s">
        <v>53</v>
      </c>
      <c r="B22" s="573">
        <f>SUM(B23,D23,F23)</f>
        <v>813362.12860624422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7.0112428000067312E-2</v>
      </c>
      <c r="J22" s="87" t="str">
        <f t="shared" si="1"/>
        <v>PSE</v>
      </c>
      <c r="K22" s="76">
        <f t="shared" si="0"/>
        <v>79469.135999999984</v>
      </c>
      <c r="L22" s="87" t="str">
        <f t="shared" si="2"/>
        <v>PSE</v>
      </c>
      <c r="M22" s="85">
        <f>K22/'6.1, 6.2'!E5</f>
        <v>7.8328079637358522E-2</v>
      </c>
      <c r="N22" s="78"/>
      <c r="O22" s="68"/>
    </row>
    <row r="23" spans="1:15">
      <c r="A23" s="572"/>
      <c r="B23" s="327">
        <f>SUM(B24:B27)</f>
        <v>289999.31861120439</v>
      </c>
      <c r="C23" s="372">
        <v>5.8106375520919303E-2</v>
      </c>
      <c r="D23" s="327">
        <f>SUM(D24:D27)</f>
        <v>261472.56561873521</v>
      </c>
      <c r="E23" s="372">
        <v>5.630276643165337E-2</v>
      </c>
      <c r="F23" s="327">
        <f>SUM(F24:F27)</f>
        <v>261890.2443763045</v>
      </c>
      <c r="G23" s="372">
        <v>5.4583750197442188E-2</v>
      </c>
      <c r="H23" s="68"/>
      <c r="I23" s="68"/>
      <c r="J23" s="87" t="str">
        <f t="shared" si="1"/>
        <v>VE</v>
      </c>
      <c r="K23" s="76">
        <f t="shared" si="0"/>
        <v>93053.804999999993</v>
      </c>
      <c r="L23" s="87" t="str">
        <f t="shared" si="2"/>
        <v>VE</v>
      </c>
      <c r="M23" s="85">
        <f>K23/'6.1, 6.2'!F5</f>
        <v>0.12352460521932519</v>
      </c>
      <c r="N23" s="78"/>
      <c r="O23" s="68"/>
    </row>
    <row r="24" spans="1:15">
      <c r="A24" s="18" t="s">
        <v>8</v>
      </c>
      <c r="B24" s="23">
        <v>11210.120999999999</v>
      </c>
      <c r="C24" s="361">
        <v>1.898552624814329E-2</v>
      </c>
      <c r="D24" s="23">
        <v>12094.864</v>
      </c>
      <c r="E24" s="361">
        <v>2.1429796128677531E-2</v>
      </c>
      <c r="F24" s="23">
        <v>12732.661</v>
      </c>
      <c r="G24" s="361">
        <v>2.0076306502045713E-2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>
      <c r="A25" s="18" t="s">
        <v>9</v>
      </c>
      <c r="B25" s="23">
        <v>97748.49</v>
      </c>
      <c r="C25" s="361">
        <v>4.9684580282788098E-2</v>
      </c>
      <c r="D25" s="23">
        <v>89712.812000000005</v>
      </c>
      <c r="E25" s="361">
        <v>4.8986173074502683E-2</v>
      </c>
      <c r="F25" s="23">
        <v>97947.1850000001</v>
      </c>
      <c r="G25" s="361">
        <v>4.9410741908700137E-2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>
      <c r="A26" s="18" t="s">
        <v>132</v>
      </c>
      <c r="B26" s="23">
        <v>65430.0145256994</v>
      </c>
      <c r="C26" s="361">
        <v>8.4935619087321293E-2</v>
      </c>
      <c r="D26" s="23">
        <v>50472.275534351204</v>
      </c>
      <c r="E26" s="74">
        <v>7.1296598835358327E-2</v>
      </c>
      <c r="F26" s="23">
        <v>48716.314909716399</v>
      </c>
      <c r="G26" s="74">
        <v>6.8016416879715907E-2</v>
      </c>
      <c r="H26" s="68"/>
      <c r="I26" s="68"/>
      <c r="J26" s="87" t="str">
        <f t="shared" si="1"/>
        <v>FVE</v>
      </c>
      <c r="K26" s="76">
        <f t="shared" si="0"/>
        <v>39197.688999999926</v>
      </c>
      <c r="L26" s="87" t="str">
        <f t="shared" si="2"/>
        <v>FVE</v>
      </c>
      <c r="M26" s="85">
        <f>K26/'6.1, 6.2'!I5</f>
        <v>0.1223482901470736</v>
      </c>
    </row>
    <row r="27" spans="1:15">
      <c r="A27" s="439" t="s">
        <v>130</v>
      </c>
      <c r="B27" s="250">
        <v>115610.69308550499</v>
      </c>
      <c r="C27" s="362">
        <v>6.9534016860899342E-2</v>
      </c>
      <c r="D27" s="250">
        <v>109192.614084384</v>
      </c>
      <c r="E27" s="363">
        <v>7.0888659016877117E-2</v>
      </c>
      <c r="F27" s="250">
        <v>102494.083466588</v>
      </c>
      <c r="G27" s="363">
        <v>6.9952746019433992E-2</v>
      </c>
      <c r="H27" s="68"/>
      <c r="I27" s="68"/>
      <c r="J27" s="68"/>
      <c r="K27" s="68"/>
      <c r="L27" s="68"/>
      <c r="M27" s="68"/>
    </row>
    <row r="28" spans="1:15" ht="12" customHeight="1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  <c r="N28" s="78"/>
      <c r="O28" s="68"/>
    </row>
    <row r="29" spans="1:15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0.52447552447552448</v>
      </c>
      <c r="J31" s="87" t="str">
        <f t="shared" ref="J31:J38" si="5">A9</f>
        <v>JE</v>
      </c>
      <c r="K31" s="70">
        <f t="shared" ref="K31:K38" si="6">H9</f>
        <v>1639095.78</v>
      </c>
      <c r="L31" s="70">
        <f t="shared" ref="L31:L38" si="7">J9</f>
        <v>1481533.18</v>
      </c>
      <c r="M31" s="70">
        <f t="shared" ref="M31:M38" si="8">L9</f>
        <v>1635447.67</v>
      </c>
    </row>
    <row r="32" spans="1:15">
      <c r="H32" s="87" t="str">
        <f t="shared" si="3"/>
        <v>PE</v>
      </c>
      <c r="I32" s="88">
        <f t="shared" si="4"/>
        <v>2.2832487467805127E-2</v>
      </c>
      <c r="J32" s="87" t="str">
        <f t="shared" si="5"/>
        <v>PE</v>
      </c>
      <c r="K32" s="70">
        <f t="shared" si="6"/>
        <v>48398.361000000012</v>
      </c>
      <c r="L32" s="70">
        <f t="shared" si="7"/>
        <v>46304.502</v>
      </c>
      <c r="M32" s="70">
        <f t="shared" si="8"/>
        <v>49481.354999999996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5.1807934416630036E-2</v>
      </c>
      <c r="J34" s="87" t="str">
        <f t="shared" si="5"/>
        <v>PSE</v>
      </c>
      <c r="K34" s="70">
        <f t="shared" si="6"/>
        <v>27726.030000000002</v>
      </c>
      <c r="L34" s="70">
        <f t="shared" si="7"/>
        <v>24726.563999999998</v>
      </c>
      <c r="M34" s="70">
        <f t="shared" si="8"/>
        <v>27016.54199999999</v>
      </c>
    </row>
    <row r="35" spans="8:13" ht="13.5" customHeight="1">
      <c r="H35" s="87" t="str">
        <f t="shared" si="3"/>
        <v>VE</v>
      </c>
      <c r="I35" s="88">
        <f t="shared" si="4"/>
        <v>0.15777572134892304</v>
      </c>
      <c r="J35" s="87" t="str">
        <f t="shared" si="5"/>
        <v>VE</v>
      </c>
      <c r="K35" s="70">
        <f t="shared" si="6"/>
        <v>26183.681000000004</v>
      </c>
      <c r="L35" s="70">
        <f t="shared" si="7"/>
        <v>27803.913999999982</v>
      </c>
      <c r="M35" s="70">
        <f t="shared" si="8"/>
        <v>39066.21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FVE</v>
      </c>
      <c r="I38" s="88">
        <f t="shared" si="4"/>
        <v>0.11525540858122559</v>
      </c>
      <c r="J38" s="87" t="str">
        <f t="shared" si="5"/>
        <v>FVE</v>
      </c>
      <c r="K38" s="70">
        <f t="shared" si="6"/>
        <v>5231.5389999999916</v>
      </c>
      <c r="L38" s="70">
        <f t="shared" si="7"/>
        <v>12145.143999999955</v>
      </c>
      <c r="M38" s="70">
        <f t="shared" si="8"/>
        <v>21821.005999999979</v>
      </c>
    </row>
    <row r="39" spans="8:13" ht="12.75" customHeight="1"/>
  </sheetData>
  <mergeCells count="21"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A28:E29"/>
    <mergeCell ref="H5:I5"/>
    <mergeCell ref="J5:K5"/>
    <mergeCell ref="L5:M5"/>
    <mergeCell ref="A7:A8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402</v>
      </c>
      <c r="M1" s="357" t="str">
        <f>'3.1'!N1</f>
        <v>I. čtvrtletí 2023</v>
      </c>
      <c r="N1" s="78"/>
      <c r="O1" s="68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79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80"/>
    </row>
    <row r="5" spans="1:21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81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1"/>
    </row>
    <row r="7" spans="1:21">
      <c r="A7" s="578" t="s">
        <v>53</v>
      </c>
      <c r="B7" s="583">
        <f>F8</f>
        <v>918.17984999999896</v>
      </c>
      <c r="C7" s="573"/>
      <c r="D7" s="573"/>
      <c r="E7" s="573"/>
      <c r="F7" s="573"/>
      <c r="G7" s="585"/>
      <c r="H7" s="583">
        <f>SUM(H8,J8,L8)</f>
        <v>430535.799</v>
      </c>
      <c r="I7" s="573"/>
      <c r="J7" s="573"/>
      <c r="K7" s="573"/>
      <c r="L7" s="573"/>
      <c r="M7" s="573"/>
      <c r="N7" s="82"/>
    </row>
    <row r="8" spans="1:21">
      <c r="A8" s="579"/>
      <c r="B8" s="367">
        <f>SUM(B9:B16)</f>
        <v>919.72662999999886</v>
      </c>
      <c r="C8" s="362">
        <v>4.4212085945241134E-2</v>
      </c>
      <c r="D8" s="327">
        <f>SUM(D9:D16)</f>
        <v>919.23744999999894</v>
      </c>
      <c r="E8" s="362">
        <v>4.4190920456780594E-2</v>
      </c>
      <c r="F8" s="327">
        <f>SUM(F9:F16)</f>
        <v>918.17984999999896</v>
      </c>
      <c r="G8" s="368">
        <v>4.411363672177647E-2</v>
      </c>
      <c r="H8" s="327">
        <f>SUM(H9:H16)</f>
        <v>132605.10900000003</v>
      </c>
      <c r="I8" s="362">
        <v>1.7145704993471494E-2</v>
      </c>
      <c r="J8" s="327">
        <f>SUM(J9:J16)</f>
        <v>146343.34199999995</v>
      </c>
      <c r="K8" s="362">
        <v>2.1139391671508134E-2</v>
      </c>
      <c r="L8" s="327">
        <f>SUM(L9:L16)</f>
        <v>151587.34800000003</v>
      </c>
      <c r="M8" s="362">
        <v>2.2283907714449949E-2</v>
      </c>
      <c r="N8" s="83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>
      <c r="A10" s="56" t="s">
        <v>20</v>
      </c>
      <c r="B10" s="255">
        <v>226.29999999999998</v>
      </c>
      <c r="C10" s="361">
        <v>2.4033822799888312E-2</v>
      </c>
      <c r="D10" s="23">
        <v>226.29999999999998</v>
      </c>
      <c r="E10" s="361">
        <v>2.4033822799888312E-2</v>
      </c>
      <c r="F10" s="23">
        <v>226.29999999999998</v>
      </c>
      <c r="G10" s="369">
        <v>2.3982881542687459E-2</v>
      </c>
      <c r="H10" s="23">
        <v>36732.527000000002</v>
      </c>
      <c r="I10" s="361">
        <v>1.0133493008908385E-2</v>
      </c>
      <c r="J10" s="23">
        <v>43244.376000000004</v>
      </c>
      <c r="K10" s="361">
        <v>1.3069784454955054E-2</v>
      </c>
      <c r="L10" s="23">
        <v>27396.816999999999</v>
      </c>
      <c r="M10" s="361">
        <v>9.5085579684421571E-3</v>
      </c>
      <c r="N10" s="76"/>
      <c r="O10" s="85"/>
    </row>
    <row r="11" spans="1:21">
      <c r="A11" s="56" t="s">
        <v>21</v>
      </c>
      <c r="B11" s="255">
        <v>118.5</v>
      </c>
      <c r="C11" s="361">
        <v>8.690869086908691E-2</v>
      </c>
      <c r="D11" s="23">
        <v>118.5</v>
      </c>
      <c r="E11" s="361">
        <v>8.690869086908691E-2</v>
      </c>
      <c r="F11" s="23">
        <v>118.5</v>
      </c>
      <c r="G11" s="369">
        <v>8.690869086908691E-2</v>
      </c>
      <c r="H11" s="23">
        <v>43270.603000000003</v>
      </c>
      <c r="I11" s="361">
        <v>0.23654871261428262</v>
      </c>
      <c r="J11" s="23">
        <v>38428.300000000003</v>
      </c>
      <c r="K11" s="361">
        <v>0.16162519280850055</v>
      </c>
      <c r="L11" s="23">
        <v>39836.199999999997</v>
      </c>
      <c r="M11" s="361">
        <v>0.18782177389221613</v>
      </c>
      <c r="N11" s="76"/>
      <c r="O11" s="85"/>
    </row>
    <row r="12" spans="1:21">
      <c r="A12" s="56" t="s">
        <v>22</v>
      </c>
      <c r="B12" s="255">
        <v>82.337999999999965</v>
      </c>
      <c r="C12" s="361">
        <v>8.0643992297792497E-2</v>
      </c>
      <c r="D12" s="23">
        <v>82.337999999999965</v>
      </c>
      <c r="E12" s="361">
        <v>8.0568238082284471E-2</v>
      </c>
      <c r="F12" s="23">
        <v>82.307999999999964</v>
      </c>
      <c r="G12" s="369">
        <v>8.03279168496559E-2</v>
      </c>
      <c r="H12" s="23">
        <v>32526.325999999997</v>
      </c>
      <c r="I12" s="361">
        <v>9.2908185555570399E-2</v>
      </c>
      <c r="J12" s="23">
        <v>30252.470999999994</v>
      </c>
      <c r="K12" s="361">
        <v>9.3702754438973385E-2</v>
      </c>
      <c r="L12" s="23">
        <v>31050.814999999999</v>
      </c>
      <c r="M12" s="361">
        <v>9.0892620762906051E-2</v>
      </c>
      <c r="N12" s="76"/>
      <c r="O12" s="85"/>
    </row>
    <row r="13" spans="1:21">
      <c r="A13" s="56" t="s">
        <v>43</v>
      </c>
      <c r="B13" s="255">
        <v>35.107999999999997</v>
      </c>
      <c r="C13" s="361">
        <v>3.1613990759544207E-2</v>
      </c>
      <c r="D13" s="23">
        <v>35.033000000000001</v>
      </c>
      <c r="E13" s="361">
        <v>3.1580394997516852E-2</v>
      </c>
      <c r="F13" s="23">
        <v>35.033000000000001</v>
      </c>
      <c r="G13" s="369">
        <v>3.1626109601780021E-2</v>
      </c>
      <c r="H13" s="23">
        <v>8078.4000000000033</v>
      </c>
      <c r="I13" s="361">
        <v>3.2632167225088889E-2</v>
      </c>
      <c r="J13" s="23">
        <v>8537.7989999999991</v>
      </c>
      <c r="K13" s="361">
        <v>3.8713399304519967E-2</v>
      </c>
      <c r="L13" s="23">
        <v>7422.1949999999997</v>
      </c>
      <c r="M13" s="361">
        <v>2.6022336100122407E-2</v>
      </c>
      <c r="N13" s="76"/>
      <c r="O13" s="85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55">
        <v>8.4101999999999997</v>
      </c>
      <c r="C15" s="361">
        <v>2.479482110121765E-2</v>
      </c>
      <c r="D15" s="23">
        <v>8.4101999999999997</v>
      </c>
      <c r="E15" s="74">
        <v>2.4795332809724954E-2</v>
      </c>
      <c r="F15" s="23">
        <v>8.2601999999999993</v>
      </c>
      <c r="G15" s="370">
        <v>2.4363870611512434E-2</v>
      </c>
      <c r="H15" s="23">
        <v>1264.8140000000001</v>
      </c>
      <c r="I15" s="361">
        <v>1.6929821326640532E-2</v>
      </c>
      <c r="J15" s="23">
        <v>1687.0540000000001</v>
      </c>
      <c r="K15" s="74">
        <v>2.4794948882373678E-2</v>
      </c>
      <c r="L15" s="23">
        <v>1604.0819999999999</v>
      </c>
      <c r="M15" s="74">
        <v>2.0785834654313155E-2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84" t="s">
        <v>46</v>
      </c>
      <c r="B16" s="256">
        <v>449.07042999999896</v>
      </c>
      <c r="C16" s="362">
        <v>0.21476442172772775</v>
      </c>
      <c r="D16" s="250">
        <v>448.65624999999909</v>
      </c>
      <c r="E16" s="363">
        <v>0.21465521061889678</v>
      </c>
      <c r="F16" s="250">
        <v>447.778649999999</v>
      </c>
      <c r="G16" s="371">
        <v>0.21510623312613938</v>
      </c>
      <c r="H16" s="250">
        <v>10732.439000000004</v>
      </c>
      <c r="I16" s="362">
        <v>0.23917225449694882</v>
      </c>
      <c r="J16" s="250">
        <v>24193.341999999957</v>
      </c>
      <c r="K16" s="363">
        <v>0.25011068634465661</v>
      </c>
      <c r="L16" s="250">
        <v>44277.239000000038</v>
      </c>
      <c r="M16" s="363">
        <v>0.24767143567952124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7.6368336547589122E-2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0.10751751429118057</v>
      </c>
      <c r="J20" s="87" t="str">
        <f t="shared" ref="J20:J26" si="1">A10</f>
        <v>PE</v>
      </c>
      <c r="K20" s="76">
        <f t="shared" si="0"/>
        <v>107373.72</v>
      </c>
      <c r="L20" s="87" t="str">
        <f t="shared" ref="L20:L26" si="2">A10</f>
        <v>PE</v>
      </c>
      <c r="M20" s="85">
        <f>K20/'6.1, 6.2'!C5</f>
        <v>1.0939899847512044E-2</v>
      </c>
      <c r="N20" s="78"/>
      <c r="O20" s="68"/>
      <c r="P20" s="89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8.4635605866809377E-2</v>
      </c>
      <c r="J21" s="87" t="str">
        <f t="shared" si="1"/>
        <v>PPE</v>
      </c>
      <c r="K21" s="76">
        <f t="shared" si="0"/>
        <v>121535.103</v>
      </c>
      <c r="L21" s="87" t="str">
        <f t="shared" si="2"/>
        <v>PPE</v>
      </c>
      <c r="M21" s="85">
        <f>K21/'6.1, 6.2'!D5</f>
        <v>0.19206464559098038</v>
      </c>
      <c r="N21" s="78"/>
      <c r="O21" s="68"/>
      <c r="P21" s="89"/>
      <c r="Q21" s="71"/>
      <c r="R21" s="23"/>
      <c r="S21" s="23"/>
      <c r="T21" s="23"/>
    </row>
    <row r="22" spans="1:20">
      <c r="A22" s="571" t="s">
        <v>53</v>
      </c>
      <c r="B22" s="573">
        <f>SUM(B23,D23,F23)</f>
        <v>1392336.5191139313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9.6056255169353968E-2</v>
      </c>
      <c r="J22" s="87" t="str">
        <f t="shared" si="1"/>
        <v>PSE</v>
      </c>
      <c r="K22" s="76">
        <f t="shared" si="0"/>
        <v>93829.611999999994</v>
      </c>
      <c r="L22" s="87" t="str">
        <f t="shared" si="2"/>
        <v>PSE</v>
      </c>
      <c r="M22" s="85">
        <f>K22/'6.1, 6.2'!E5</f>
        <v>9.2482360964368002E-2</v>
      </c>
      <c r="N22" s="78"/>
      <c r="O22" s="68"/>
      <c r="P22" s="89"/>
      <c r="Q22" s="71"/>
      <c r="R22" s="23"/>
      <c r="S22" s="23"/>
      <c r="T22" s="23"/>
    </row>
    <row r="23" spans="1:20">
      <c r="A23" s="572"/>
      <c r="B23" s="327">
        <f>SUM(B24:B27)</f>
        <v>482936.66332040919</v>
      </c>
      <c r="C23" s="372">
        <v>9.676470705552645E-2</v>
      </c>
      <c r="D23" s="327">
        <f>SUM(D24:D27)</f>
        <v>448142.60726746952</v>
      </c>
      <c r="E23" s="372">
        <v>9.6498340027932117E-2</v>
      </c>
      <c r="F23" s="327">
        <f>SUM(F24:F27)</f>
        <v>461257.24852605263</v>
      </c>
      <c r="G23" s="372">
        <v>9.613626689403923E-2</v>
      </c>
      <c r="H23" s="68"/>
      <c r="I23" s="68"/>
      <c r="J23" s="87" t="str">
        <f t="shared" si="1"/>
        <v>VE</v>
      </c>
      <c r="K23" s="76">
        <f t="shared" si="0"/>
        <v>24038.394</v>
      </c>
      <c r="L23" s="87" t="str">
        <f t="shared" si="2"/>
        <v>VE</v>
      </c>
      <c r="M23" s="85">
        <f>K23/'6.1, 6.2'!F5</f>
        <v>3.190985182128335E-2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41398.953999999998</v>
      </c>
      <c r="C24" s="361">
        <v>7.0113509730419202E-2</v>
      </c>
      <c r="D24" s="23">
        <v>41140.928999999996</v>
      </c>
      <c r="E24" s="361">
        <v>7.289389289655486E-2</v>
      </c>
      <c r="F24" s="23">
        <v>54087.974999999999</v>
      </c>
      <c r="G24" s="361">
        <v>8.5283568311053437E-2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217125.93400000001</v>
      </c>
      <c r="C25" s="361">
        <v>0.11036294166076989</v>
      </c>
      <c r="D25" s="23">
        <v>197148.94</v>
      </c>
      <c r="E25" s="361">
        <v>0.10764986495234086</v>
      </c>
      <c r="F25" s="23">
        <v>207292.13399999999</v>
      </c>
      <c r="G25" s="361">
        <v>0.10457123533236483</v>
      </c>
      <c r="H25" s="68"/>
      <c r="I25" s="68"/>
      <c r="J25" s="87" t="str">
        <f t="shared" si="1"/>
        <v>VTE</v>
      </c>
      <c r="K25" s="76">
        <f t="shared" si="0"/>
        <v>4555.9500000000007</v>
      </c>
      <c r="L25" s="87" t="str">
        <f t="shared" si="2"/>
        <v>VTE</v>
      </c>
      <c r="M25" s="85">
        <f>K25/'6.1, 6.2'!H5</f>
        <v>2.0716269985378004E-2</v>
      </c>
      <c r="N25" s="78"/>
      <c r="O25" s="86"/>
    </row>
    <row r="26" spans="1:20">
      <c r="A26" s="18" t="s">
        <v>132</v>
      </c>
      <c r="B26" s="23">
        <v>66021.4506362252</v>
      </c>
      <c r="C26" s="361">
        <v>8.5703370593449651E-2</v>
      </c>
      <c r="D26" s="23">
        <v>60255.385839618495</v>
      </c>
      <c r="E26" s="74">
        <v>8.5116116251845425E-2</v>
      </c>
      <c r="F26" s="23">
        <v>59456.986984677598</v>
      </c>
      <c r="G26" s="74">
        <v>8.3012256174472956E-2</v>
      </c>
      <c r="H26" s="68"/>
      <c r="I26" s="68"/>
      <c r="J26" s="87" t="str">
        <f t="shared" si="1"/>
        <v>FVE</v>
      </c>
      <c r="K26" s="76">
        <f t="shared" si="0"/>
        <v>79203.01999999999</v>
      </c>
      <c r="L26" s="87" t="str">
        <f t="shared" si="2"/>
        <v>FVE</v>
      </c>
      <c r="M26" s="85">
        <f>K26/'6.1, 6.2'!I5</f>
        <v>0.24721748446660952</v>
      </c>
      <c r="N26" s="78"/>
      <c r="O26" s="86"/>
    </row>
    <row r="27" spans="1:20">
      <c r="A27" s="439" t="s">
        <v>130</v>
      </c>
      <c r="B27" s="250">
        <v>158390.32468418399</v>
      </c>
      <c r="C27" s="362">
        <v>9.5263813521538523E-2</v>
      </c>
      <c r="D27" s="250">
        <v>149597.352427851</v>
      </c>
      <c r="E27" s="363">
        <v>9.7119716338049875E-2</v>
      </c>
      <c r="F27" s="250">
        <v>140420.15254137502</v>
      </c>
      <c r="G27" s="363">
        <v>9.5837485779743645E-2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2.3982881542687459E-2</v>
      </c>
      <c r="J32" s="87" t="str">
        <f t="shared" si="5"/>
        <v>PE</v>
      </c>
      <c r="K32" s="70">
        <f t="shared" si="6"/>
        <v>36732.527000000002</v>
      </c>
      <c r="L32" s="70">
        <f t="shared" si="7"/>
        <v>43244.376000000004</v>
      </c>
      <c r="M32" s="70">
        <f t="shared" si="8"/>
        <v>27396.816999999999</v>
      </c>
    </row>
    <row r="33" spans="8:13">
      <c r="H33" s="87" t="str">
        <f t="shared" si="3"/>
        <v>PPE</v>
      </c>
      <c r="I33" s="88">
        <f t="shared" si="4"/>
        <v>8.690869086908691E-2</v>
      </c>
      <c r="J33" s="87" t="str">
        <f t="shared" si="5"/>
        <v>PPE</v>
      </c>
      <c r="K33" s="70">
        <f t="shared" si="6"/>
        <v>43270.603000000003</v>
      </c>
      <c r="L33" s="70">
        <f t="shared" si="7"/>
        <v>38428.300000000003</v>
      </c>
      <c r="M33" s="70">
        <f t="shared" si="8"/>
        <v>39836.199999999997</v>
      </c>
    </row>
    <row r="34" spans="8:13" ht="13.5" customHeight="1">
      <c r="H34" s="87" t="str">
        <f t="shared" si="3"/>
        <v>PSE</v>
      </c>
      <c r="I34" s="88">
        <f t="shared" si="4"/>
        <v>8.03279168496559E-2</v>
      </c>
      <c r="J34" s="87" t="str">
        <f t="shared" si="5"/>
        <v>PSE</v>
      </c>
      <c r="K34" s="70">
        <f t="shared" si="6"/>
        <v>32526.325999999997</v>
      </c>
      <c r="L34" s="70">
        <f t="shared" si="7"/>
        <v>30252.470999999994</v>
      </c>
      <c r="M34" s="70">
        <f t="shared" si="8"/>
        <v>31050.814999999999</v>
      </c>
    </row>
    <row r="35" spans="8:13" ht="12.75" customHeight="1">
      <c r="H35" s="87" t="str">
        <f t="shared" si="3"/>
        <v>VE</v>
      </c>
      <c r="I35" s="88">
        <f t="shared" si="4"/>
        <v>3.1626109601780021E-2</v>
      </c>
      <c r="J35" s="87" t="str">
        <f t="shared" si="5"/>
        <v>VE</v>
      </c>
      <c r="K35" s="70">
        <f t="shared" si="6"/>
        <v>8078.4000000000033</v>
      </c>
      <c r="L35" s="70">
        <f t="shared" si="7"/>
        <v>8537.7989999999991</v>
      </c>
      <c r="M35" s="70">
        <f t="shared" si="8"/>
        <v>7422.1949999999997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2.4363870611512434E-2</v>
      </c>
      <c r="J37" s="87" t="str">
        <f t="shared" si="5"/>
        <v>VTE</v>
      </c>
      <c r="K37" s="70">
        <f t="shared" si="6"/>
        <v>1264.8140000000001</v>
      </c>
      <c r="L37" s="70">
        <f t="shared" si="7"/>
        <v>1687.0540000000001</v>
      </c>
      <c r="M37" s="70">
        <f t="shared" si="8"/>
        <v>1604.0819999999999</v>
      </c>
    </row>
    <row r="38" spans="8:13" ht="12.75" customHeight="1">
      <c r="H38" s="87" t="str">
        <f t="shared" si="3"/>
        <v>FVE</v>
      </c>
      <c r="I38" s="88">
        <f t="shared" si="4"/>
        <v>0.21510623312613938</v>
      </c>
      <c r="J38" s="87" t="str">
        <f t="shared" si="5"/>
        <v>FVE</v>
      </c>
      <c r="K38" s="70">
        <f t="shared" si="6"/>
        <v>10732.439000000004</v>
      </c>
      <c r="L38" s="70">
        <f t="shared" si="7"/>
        <v>24193.341999999957</v>
      </c>
      <c r="M38" s="70">
        <f t="shared" si="8"/>
        <v>44277.239000000038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404</v>
      </c>
      <c r="M1" s="357" t="str">
        <f>'3.1'!N1</f>
        <v>I. čtvrtletí 2023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78" t="s">
        <v>53</v>
      </c>
      <c r="B7" s="583">
        <f>F8</f>
        <v>1050.3216499999999</v>
      </c>
      <c r="C7" s="573"/>
      <c r="D7" s="573"/>
      <c r="E7" s="573"/>
      <c r="F7" s="573"/>
      <c r="G7" s="585"/>
      <c r="H7" s="583">
        <f>SUM(H8,J8,L8)</f>
        <v>642921.32900000003</v>
      </c>
      <c r="I7" s="573"/>
      <c r="J7" s="573"/>
      <c r="K7" s="573"/>
      <c r="L7" s="573"/>
      <c r="M7" s="573"/>
      <c r="N7" s="73"/>
    </row>
    <row r="8" spans="1:24">
      <c r="A8" s="579"/>
      <c r="B8" s="367">
        <f>SUM(B9:B16)</f>
        <v>1050.89005</v>
      </c>
      <c r="C8" s="362">
        <v>5.05172294615399E-2</v>
      </c>
      <c r="D8" s="327">
        <f>SUM(D9:D16)</f>
        <v>1050.43965</v>
      </c>
      <c r="E8" s="362">
        <v>5.049826355290301E-2</v>
      </c>
      <c r="F8" s="327">
        <f>SUM(F9:F16)</f>
        <v>1050.3216499999999</v>
      </c>
      <c r="G8" s="368">
        <v>5.0462344288122747E-2</v>
      </c>
      <c r="H8" s="327">
        <f>SUM(H9:H16)</f>
        <v>213811.035</v>
      </c>
      <c r="I8" s="362">
        <v>2.7645548185166891E-2</v>
      </c>
      <c r="J8" s="327">
        <f>SUM(J9:J16)</f>
        <v>208059.08199999999</v>
      </c>
      <c r="K8" s="362">
        <v>3.0054270765611114E-2</v>
      </c>
      <c r="L8" s="327">
        <f>SUM(L9:L16)</f>
        <v>221051.21200000003</v>
      </c>
      <c r="M8" s="362">
        <v>3.2495355802222431E-2</v>
      </c>
      <c r="N8" s="10"/>
    </row>
    <row r="9" spans="1:24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>
      <c r="A10" s="56" t="s">
        <v>20</v>
      </c>
      <c r="B10" s="255">
        <v>539.80600000000004</v>
      </c>
      <c r="C10" s="361">
        <v>5.7329216749078711E-2</v>
      </c>
      <c r="D10" s="23">
        <v>539.80600000000004</v>
      </c>
      <c r="E10" s="361">
        <v>5.7329216749078711E-2</v>
      </c>
      <c r="F10" s="23">
        <v>539.80600000000004</v>
      </c>
      <c r="G10" s="369">
        <v>5.7207703729703706E-2</v>
      </c>
      <c r="H10" s="23">
        <v>169728.94499999998</v>
      </c>
      <c r="I10" s="361">
        <v>4.6823543546756129E-2</v>
      </c>
      <c r="J10" s="23">
        <v>168500.00900000002</v>
      </c>
      <c r="K10" s="361">
        <v>5.0925900706440687E-2</v>
      </c>
      <c r="L10" s="23">
        <v>175118.01700000002</v>
      </c>
      <c r="M10" s="361">
        <v>6.0777856637986058E-2</v>
      </c>
      <c r="N10" s="76"/>
      <c r="O10" s="85"/>
      <c r="X10" s="70"/>
    </row>
    <row r="11" spans="1:24">
      <c r="A11" s="56" t="s">
        <v>21</v>
      </c>
      <c r="B11" s="255">
        <v>400</v>
      </c>
      <c r="C11" s="361">
        <v>0.29336266960029334</v>
      </c>
      <c r="D11" s="23">
        <v>400</v>
      </c>
      <c r="E11" s="361">
        <v>0.29336266960029334</v>
      </c>
      <c r="F11" s="23">
        <v>400</v>
      </c>
      <c r="G11" s="369">
        <v>0.29336266960029334</v>
      </c>
      <c r="H11" s="23">
        <v>17927.22</v>
      </c>
      <c r="I11" s="361">
        <v>9.800327515086904E-2</v>
      </c>
      <c r="J11" s="23">
        <v>16157.4</v>
      </c>
      <c r="K11" s="361">
        <v>6.7956242932528013E-2</v>
      </c>
      <c r="L11" s="23">
        <v>18033.009999999998</v>
      </c>
      <c r="M11" s="361">
        <v>8.5022967221172502E-2</v>
      </c>
      <c r="N11" s="76"/>
      <c r="O11" s="85"/>
      <c r="X11" s="70"/>
    </row>
    <row r="12" spans="1:24">
      <c r="A12" s="56" t="s">
        <v>22</v>
      </c>
      <c r="B12" s="255">
        <v>22.75</v>
      </c>
      <c r="C12" s="361">
        <v>2.2281945453797518E-2</v>
      </c>
      <c r="D12" s="23">
        <v>22.75</v>
      </c>
      <c r="E12" s="361">
        <v>2.2261014554300233E-2</v>
      </c>
      <c r="F12" s="23">
        <v>22.75</v>
      </c>
      <c r="G12" s="369">
        <v>2.2202703362123641E-2</v>
      </c>
      <c r="H12" s="23">
        <v>7446.9639999999999</v>
      </c>
      <c r="I12" s="361">
        <v>2.1271505215118759E-2</v>
      </c>
      <c r="J12" s="23">
        <v>6604.9079999999985</v>
      </c>
      <c r="K12" s="361">
        <v>2.0457769298118187E-2</v>
      </c>
      <c r="L12" s="23">
        <v>6982.2859999999982</v>
      </c>
      <c r="M12" s="361">
        <v>2.0438699385383223E-2</v>
      </c>
      <c r="N12" s="76"/>
      <c r="O12" s="85"/>
      <c r="X12" s="70"/>
    </row>
    <row r="13" spans="1:24">
      <c r="A13" s="56" t="s">
        <v>43</v>
      </c>
      <c r="B13" s="255">
        <v>7.6089999999999982</v>
      </c>
      <c r="C13" s="361">
        <v>6.8517390819577252E-3</v>
      </c>
      <c r="D13" s="23">
        <v>7.0314999999999985</v>
      </c>
      <c r="E13" s="361">
        <v>6.3385250314000998E-3</v>
      </c>
      <c r="F13" s="23">
        <v>6.9424999999999981</v>
      </c>
      <c r="G13" s="369">
        <v>6.2673555193776646E-3</v>
      </c>
      <c r="H13" s="23">
        <v>2769.82</v>
      </c>
      <c r="I13" s="361">
        <v>1.1188506316027391E-2</v>
      </c>
      <c r="J13" s="23">
        <v>2268.6200000000003</v>
      </c>
      <c r="K13" s="361">
        <v>1.0286725177088394E-2</v>
      </c>
      <c r="L13" s="23">
        <v>2965.4059999999995</v>
      </c>
      <c r="M13" s="361">
        <v>1.0396761551713419E-2</v>
      </c>
      <c r="N13" s="76"/>
      <c r="O13" s="85"/>
      <c r="X13" s="70"/>
    </row>
    <row r="14" spans="1:24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67.594999999999999</v>
      </c>
      <c r="C15" s="361">
        <v>0.1992825298253082</v>
      </c>
      <c r="D15" s="23">
        <v>67.594999999999999</v>
      </c>
      <c r="E15" s="74">
        <v>0.19928664256181283</v>
      </c>
      <c r="F15" s="23">
        <v>67.594999999999999</v>
      </c>
      <c r="G15" s="370">
        <v>0.19937481344098001</v>
      </c>
      <c r="H15" s="23">
        <v>15750.179</v>
      </c>
      <c r="I15" s="361">
        <v>0.21081970655970431</v>
      </c>
      <c r="J15" s="23">
        <v>13977.344999999998</v>
      </c>
      <c r="K15" s="74">
        <v>0.20542765956887049</v>
      </c>
      <c r="L15" s="23">
        <v>17062.016000000003</v>
      </c>
      <c r="M15" s="74">
        <v>0.2210910935009841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13.130049999999988</v>
      </c>
      <c r="C16" s="362">
        <v>6.2793437446018339E-3</v>
      </c>
      <c r="D16" s="250">
        <v>13.257149999999989</v>
      </c>
      <c r="E16" s="363">
        <v>6.3427542254372044E-3</v>
      </c>
      <c r="F16" s="250">
        <v>13.228149999999989</v>
      </c>
      <c r="G16" s="371">
        <v>6.3546073885558064E-3</v>
      </c>
      <c r="H16" s="250">
        <v>187.90700000000007</v>
      </c>
      <c r="I16" s="362">
        <v>4.187504892947275E-3</v>
      </c>
      <c r="J16" s="250">
        <v>550.79999999999984</v>
      </c>
      <c r="K16" s="363">
        <v>5.6941685046504554E-3</v>
      </c>
      <c r="L16" s="250">
        <v>890.47700000000009</v>
      </c>
      <c r="M16" s="363">
        <v>4.9810178324261106E-3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1.610585398473573E-2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2.1704396297153157E-2</v>
      </c>
      <c r="J20" s="87" t="str">
        <f t="shared" ref="J20:J26" si="1">A10</f>
        <v>PE</v>
      </c>
      <c r="K20" s="76">
        <f t="shared" si="0"/>
        <v>513346.97100000002</v>
      </c>
      <c r="L20" s="87" t="str">
        <f t="shared" ref="L20:L26" si="2">A10</f>
        <v>PE</v>
      </c>
      <c r="M20" s="85">
        <f>K20/'6.1, 6.2'!C5</f>
        <v>5.2302969942399968E-2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3.1499926126251555E-2</v>
      </c>
      <c r="J21" s="87" t="str">
        <f t="shared" si="1"/>
        <v>PPE</v>
      </c>
      <c r="K21" s="76">
        <f t="shared" si="0"/>
        <v>52117.630000000005</v>
      </c>
      <c r="L21" s="87" t="str">
        <f t="shared" si="2"/>
        <v>PPE</v>
      </c>
      <c r="M21" s="85">
        <f>K21/'6.1, 6.2'!D5</f>
        <v>8.2362658095512103E-2</v>
      </c>
      <c r="N21" s="78"/>
      <c r="O21" s="68"/>
    </row>
    <row r="22" spans="1:15">
      <c r="A22" s="571" t="s">
        <v>53</v>
      </c>
      <c r="B22" s="573">
        <f>SUM(B23,D23,F23)</f>
        <v>341257.23300000001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2.524347918538284E-2</v>
      </c>
      <c r="J22" s="87" t="str">
        <f t="shared" si="1"/>
        <v>PSE</v>
      </c>
      <c r="K22" s="76">
        <f t="shared" si="0"/>
        <v>21034.157999999996</v>
      </c>
      <c r="L22" s="87" t="str">
        <f t="shared" si="2"/>
        <v>PSE</v>
      </c>
      <c r="M22" s="85">
        <f>K22/'6.1, 6.2'!E5</f>
        <v>2.0732139367021455E-2</v>
      </c>
      <c r="N22" s="78"/>
      <c r="O22" s="68"/>
    </row>
    <row r="23" spans="1:15">
      <c r="A23" s="572"/>
      <c r="B23" s="327">
        <f>SUM(B24:B27)</f>
        <v>118292.598</v>
      </c>
      <c r="C23" s="372">
        <v>2.3701966451681111E-2</v>
      </c>
      <c r="D23" s="327">
        <f>SUM(D24:D27)</f>
        <v>110033.21599999999</v>
      </c>
      <c r="E23" s="372">
        <v>2.3693401430133681E-2</v>
      </c>
      <c r="F23" s="327">
        <f>SUM(F24:F27)</f>
        <v>112931.41899999999</v>
      </c>
      <c r="G23" s="372">
        <v>2.3537418810001338E-2</v>
      </c>
      <c r="H23" s="68"/>
      <c r="I23" s="68"/>
      <c r="J23" s="87" t="str">
        <f t="shared" si="1"/>
        <v>VE</v>
      </c>
      <c r="K23" s="76">
        <f t="shared" si="0"/>
        <v>8003.8459999999995</v>
      </c>
      <c r="L23" s="87" t="str">
        <f t="shared" si="2"/>
        <v>VE</v>
      </c>
      <c r="M23" s="85">
        <f>K23/'6.1, 6.2'!F5</f>
        <v>1.0624733909443844E-2</v>
      </c>
      <c r="N23" s="78"/>
      <c r="O23" s="68"/>
    </row>
    <row r="24" spans="1:15">
      <c r="A24" s="18" t="s">
        <v>8</v>
      </c>
      <c r="B24" s="23">
        <v>10611.575999999999</v>
      </c>
      <c r="C24" s="361">
        <v>1.79718269483592E-2</v>
      </c>
      <c r="D24" s="23">
        <v>8980.66</v>
      </c>
      <c r="E24" s="361">
        <v>1.5912019589552157E-2</v>
      </c>
      <c r="F24" s="23">
        <v>9222.1710000000003</v>
      </c>
      <c r="G24" s="361">
        <v>1.4541118436301527E-2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41650.699999999997</v>
      </c>
      <c r="C25" s="361">
        <v>2.1170634431123405E-2</v>
      </c>
      <c r="D25" s="23">
        <v>39720.449999999997</v>
      </c>
      <c r="E25" s="361">
        <v>2.1688684090039781E-2</v>
      </c>
      <c r="F25" s="23">
        <v>44103.631999999998</v>
      </c>
      <c r="G25" s="361">
        <v>2.2248655517647455E-2</v>
      </c>
      <c r="H25" s="68"/>
      <c r="I25" s="68"/>
      <c r="J25" s="87" t="str">
        <f t="shared" si="1"/>
        <v>VTE</v>
      </c>
      <c r="K25" s="76">
        <f t="shared" si="0"/>
        <v>46789.54</v>
      </c>
      <c r="L25" s="87" t="str">
        <f t="shared" si="2"/>
        <v>VTE</v>
      </c>
      <c r="M25" s="85">
        <f>K25/'6.1, 6.2'!H5</f>
        <v>0.21275579036899953</v>
      </c>
      <c r="N25" s="78"/>
      <c r="O25" s="86"/>
    </row>
    <row r="26" spans="1:15">
      <c r="A26" s="18" t="s">
        <v>132</v>
      </c>
      <c r="B26" s="23">
        <v>24196.431</v>
      </c>
      <c r="C26" s="361">
        <v>3.1409726279083151E-2</v>
      </c>
      <c r="D26" s="23">
        <v>22471.297999999999</v>
      </c>
      <c r="E26" s="74">
        <v>3.17427162111086E-2</v>
      </c>
      <c r="F26" s="23">
        <v>22459.225999999999</v>
      </c>
      <c r="G26" s="74">
        <v>3.1356971093621809E-2</v>
      </c>
      <c r="H26" s="68"/>
      <c r="I26" s="68"/>
      <c r="J26" s="87" t="str">
        <f t="shared" si="1"/>
        <v>FVE</v>
      </c>
      <c r="K26" s="76">
        <f t="shared" si="0"/>
        <v>1629.184</v>
      </c>
      <c r="L26" s="87" t="str">
        <f t="shared" si="2"/>
        <v>FVE</v>
      </c>
      <c r="M26" s="85">
        <f>K26/'6.1, 6.2'!I5</f>
        <v>5.0851946076456277E-3</v>
      </c>
      <c r="N26" s="78"/>
      <c r="O26" s="86"/>
    </row>
    <row r="27" spans="1:15">
      <c r="A27" s="439" t="s">
        <v>130</v>
      </c>
      <c r="B27" s="250">
        <v>41833.891000000003</v>
      </c>
      <c r="C27" s="362">
        <v>2.5160981259749356E-2</v>
      </c>
      <c r="D27" s="250">
        <v>38860.807999999997</v>
      </c>
      <c r="E27" s="363">
        <v>2.5228726233291105E-2</v>
      </c>
      <c r="F27" s="250">
        <v>37146.39</v>
      </c>
      <c r="G27" s="363">
        <v>2.5352604729188332E-2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5.7207703729703706E-2</v>
      </c>
      <c r="J32" s="87" t="str">
        <f t="shared" si="5"/>
        <v>PE</v>
      </c>
      <c r="K32" s="70">
        <f t="shared" si="6"/>
        <v>169728.94499999998</v>
      </c>
      <c r="L32" s="70">
        <f t="shared" si="7"/>
        <v>168500.00900000002</v>
      </c>
      <c r="M32" s="70">
        <f t="shared" si="8"/>
        <v>175118.01700000002</v>
      </c>
    </row>
    <row r="33" spans="8:13" ht="12.75" customHeight="1">
      <c r="H33" s="87" t="str">
        <f t="shared" si="3"/>
        <v>PPE</v>
      </c>
      <c r="I33" s="88">
        <f t="shared" si="4"/>
        <v>0.29336266960029334</v>
      </c>
      <c r="J33" s="87" t="str">
        <f t="shared" si="5"/>
        <v>PPE</v>
      </c>
      <c r="K33" s="70">
        <f t="shared" si="6"/>
        <v>17927.22</v>
      </c>
      <c r="L33" s="70">
        <f t="shared" si="7"/>
        <v>16157.4</v>
      </c>
      <c r="M33" s="70">
        <f t="shared" si="8"/>
        <v>18033.009999999998</v>
      </c>
    </row>
    <row r="34" spans="8:13">
      <c r="H34" s="87" t="str">
        <f t="shared" si="3"/>
        <v>PSE</v>
      </c>
      <c r="I34" s="88">
        <f t="shared" si="4"/>
        <v>2.2202703362123641E-2</v>
      </c>
      <c r="J34" s="87" t="str">
        <f t="shared" si="5"/>
        <v>PSE</v>
      </c>
      <c r="K34" s="70">
        <f t="shared" si="6"/>
        <v>7446.9639999999999</v>
      </c>
      <c r="L34" s="70">
        <f t="shared" si="7"/>
        <v>6604.9079999999985</v>
      </c>
      <c r="M34" s="70">
        <f t="shared" si="8"/>
        <v>6982.2859999999982</v>
      </c>
    </row>
    <row r="35" spans="8:13" ht="13.5" customHeight="1">
      <c r="H35" s="87" t="str">
        <f t="shared" si="3"/>
        <v>VE</v>
      </c>
      <c r="I35" s="88">
        <f t="shared" si="4"/>
        <v>6.2673555193776646E-3</v>
      </c>
      <c r="J35" s="87" t="str">
        <f t="shared" si="5"/>
        <v>VE</v>
      </c>
      <c r="K35" s="70">
        <f t="shared" si="6"/>
        <v>2769.82</v>
      </c>
      <c r="L35" s="70">
        <f t="shared" si="7"/>
        <v>2268.6200000000003</v>
      </c>
      <c r="M35" s="70">
        <f t="shared" si="8"/>
        <v>2965.4059999999995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0.19937481344098001</v>
      </c>
      <c r="J37" s="87" t="str">
        <f t="shared" si="5"/>
        <v>VTE</v>
      </c>
      <c r="K37" s="70">
        <f t="shared" si="6"/>
        <v>15750.179</v>
      </c>
      <c r="L37" s="70">
        <f t="shared" si="7"/>
        <v>13977.344999999998</v>
      </c>
      <c r="M37" s="70">
        <f t="shared" si="8"/>
        <v>17062.016000000003</v>
      </c>
    </row>
    <row r="38" spans="8:13" ht="12.75" customHeight="1">
      <c r="H38" s="87" t="str">
        <f t="shared" si="3"/>
        <v>FVE</v>
      </c>
      <c r="I38" s="88">
        <f t="shared" si="4"/>
        <v>6.3546073885558064E-3</v>
      </c>
      <c r="J38" s="87" t="str">
        <f t="shared" si="5"/>
        <v>FVE</v>
      </c>
      <c r="K38" s="70">
        <f t="shared" si="6"/>
        <v>187.90700000000007</v>
      </c>
      <c r="L38" s="70">
        <f t="shared" si="7"/>
        <v>550.79999999999984</v>
      </c>
      <c r="M38" s="70">
        <f t="shared" si="8"/>
        <v>890.47700000000009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403</v>
      </c>
      <c r="M1" s="357" t="str">
        <f>'3.1'!N1</f>
        <v>I. čtvrtletí 2023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78" t="s">
        <v>53</v>
      </c>
      <c r="B7" s="583">
        <f>F8</f>
        <v>2737.1187099999997</v>
      </c>
      <c r="C7" s="573"/>
      <c r="D7" s="573"/>
      <c r="E7" s="573"/>
      <c r="F7" s="573"/>
      <c r="G7" s="585"/>
      <c r="H7" s="583">
        <f>SUM(H8,J8,L8)</f>
        <v>3996662.7749999999</v>
      </c>
      <c r="I7" s="573"/>
      <c r="J7" s="573"/>
      <c r="K7" s="573"/>
      <c r="L7" s="573"/>
      <c r="M7" s="573"/>
      <c r="N7" s="73"/>
    </row>
    <row r="8" spans="1:24">
      <c r="A8" s="579"/>
      <c r="B8" s="367">
        <f>SUM(B9:B16)</f>
        <v>2737.4117699999993</v>
      </c>
      <c r="C8" s="362">
        <v>0.13158984473762031</v>
      </c>
      <c r="D8" s="327">
        <f>SUM(D9:D16)</f>
        <v>2737.3029899999992</v>
      </c>
      <c r="E8" s="362">
        <v>0.13159161291481083</v>
      </c>
      <c r="F8" s="327">
        <f>SUM(F9:F16)</f>
        <v>2737.1187099999997</v>
      </c>
      <c r="G8" s="368">
        <v>0.13150393186837805</v>
      </c>
      <c r="H8" s="327">
        <f>SUM(H9:H16)</f>
        <v>1580810.1529999999</v>
      </c>
      <c r="I8" s="362">
        <v>0.2043971362673706</v>
      </c>
      <c r="J8" s="327">
        <f>SUM(J9:J16)</f>
        <v>1208537.4819999998</v>
      </c>
      <c r="K8" s="362">
        <v>0.17457403140141639</v>
      </c>
      <c r="L8" s="327">
        <f>SUM(L9:L16)</f>
        <v>1207315.1400000001</v>
      </c>
      <c r="M8" s="362">
        <v>0.17747984589068883</v>
      </c>
      <c r="N8" s="10"/>
    </row>
    <row r="9" spans="1:24">
      <c r="A9" s="56" t="s">
        <v>7</v>
      </c>
      <c r="B9" s="255">
        <v>2040</v>
      </c>
      <c r="C9" s="361">
        <v>0.47552447552447552</v>
      </c>
      <c r="D9" s="23">
        <v>2040</v>
      </c>
      <c r="E9" s="361">
        <v>0.47552447552447552</v>
      </c>
      <c r="F9" s="23">
        <v>2040</v>
      </c>
      <c r="G9" s="369">
        <v>0.47552447552447552</v>
      </c>
      <c r="H9" s="23">
        <v>1480727.33</v>
      </c>
      <c r="I9" s="361">
        <v>0.47461900171641458</v>
      </c>
      <c r="J9" s="23">
        <v>1121014.77</v>
      </c>
      <c r="K9" s="361">
        <v>0.43073741254219733</v>
      </c>
      <c r="L9" s="23">
        <v>1110739.56</v>
      </c>
      <c r="M9" s="361">
        <v>0.404466071310076</v>
      </c>
      <c r="N9" s="76"/>
      <c r="O9" s="85"/>
      <c r="X9" s="70"/>
    </row>
    <row r="10" spans="1:24">
      <c r="A10" s="56" t="s">
        <v>20</v>
      </c>
      <c r="B10" s="255">
        <v>14.759</v>
      </c>
      <c r="C10" s="361">
        <v>1.5674555488446825E-3</v>
      </c>
      <c r="D10" s="23">
        <v>14.759</v>
      </c>
      <c r="E10" s="361">
        <v>1.5674555488446825E-3</v>
      </c>
      <c r="F10" s="23">
        <v>14.759</v>
      </c>
      <c r="G10" s="369">
        <v>1.5641332244300673E-3</v>
      </c>
      <c r="H10" s="23">
        <v>7737.3069999999998</v>
      </c>
      <c r="I10" s="361">
        <v>2.134510005050235E-3</v>
      </c>
      <c r="J10" s="23">
        <v>6891.8919999999998</v>
      </c>
      <c r="K10" s="361">
        <v>2.0829423675076055E-3</v>
      </c>
      <c r="L10" s="23">
        <v>6821.348</v>
      </c>
      <c r="M10" s="361">
        <v>2.3674714796582744E-3</v>
      </c>
      <c r="N10" s="76"/>
      <c r="O10" s="85"/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>
      <c r="A12" s="56" t="s">
        <v>22</v>
      </c>
      <c r="B12" s="255">
        <v>87.725000000000009</v>
      </c>
      <c r="C12" s="361">
        <v>8.5920161096017023E-2</v>
      </c>
      <c r="D12" s="23">
        <v>87.725000000000009</v>
      </c>
      <c r="E12" s="361">
        <v>8.5839450627515967E-2</v>
      </c>
      <c r="F12" s="23">
        <v>87.925000000000011</v>
      </c>
      <c r="G12" s="369">
        <v>8.5809788708339399E-2</v>
      </c>
      <c r="H12" s="23">
        <v>44452.165999999997</v>
      </c>
      <c r="I12" s="361">
        <v>0.12697315052044358</v>
      </c>
      <c r="J12" s="23">
        <v>40636.44</v>
      </c>
      <c r="K12" s="361">
        <v>0.12586563122708477</v>
      </c>
      <c r="L12" s="23">
        <v>43560.637000000002</v>
      </c>
      <c r="M12" s="361">
        <v>0.12751164370505619</v>
      </c>
      <c r="N12" s="76"/>
      <c r="O12" s="85"/>
      <c r="X12" s="70"/>
    </row>
    <row r="13" spans="1:24">
      <c r="A13" s="56" t="s">
        <v>43</v>
      </c>
      <c r="B13" s="255">
        <v>16.17659999999999</v>
      </c>
      <c r="C13" s="361">
        <v>1.4566676624155251E-2</v>
      </c>
      <c r="D13" s="23">
        <v>16.087599999999988</v>
      </c>
      <c r="E13" s="361">
        <v>1.4502119788829152E-2</v>
      </c>
      <c r="F13" s="23">
        <v>16.011599999999987</v>
      </c>
      <c r="G13" s="369">
        <v>1.445450336824881E-2</v>
      </c>
      <c r="H13" s="23">
        <v>5697.0789999999997</v>
      </c>
      <c r="I13" s="361">
        <v>2.3012977151730802E-2</v>
      </c>
      <c r="J13" s="23">
        <v>5190.4620000000014</v>
      </c>
      <c r="K13" s="361">
        <v>2.3535389856441619E-2</v>
      </c>
      <c r="L13" s="23">
        <v>9217.8880000000026</v>
      </c>
      <c r="M13" s="361">
        <v>3.2318064894453082E-2</v>
      </c>
      <c r="N13" s="76"/>
      <c r="O13" s="85"/>
      <c r="X13" s="70"/>
    </row>
    <row r="14" spans="1:24">
      <c r="A14" s="56" t="s">
        <v>44</v>
      </c>
      <c r="B14" s="255">
        <v>475</v>
      </c>
      <c r="C14" s="361">
        <v>0.40546308151941957</v>
      </c>
      <c r="D14" s="23">
        <v>475</v>
      </c>
      <c r="E14" s="361">
        <v>0.40546308151941957</v>
      </c>
      <c r="F14" s="23">
        <v>475</v>
      </c>
      <c r="G14" s="369">
        <v>0.40546308151941957</v>
      </c>
      <c r="H14" s="23">
        <v>37880.800000000003</v>
      </c>
      <c r="I14" s="361">
        <v>0.42481971337162466</v>
      </c>
      <c r="J14" s="23">
        <v>27683.93</v>
      </c>
      <c r="K14" s="361">
        <v>0.42217014976220457</v>
      </c>
      <c r="L14" s="23">
        <v>26020.19</v>
      </c>
      <c r="M14" s="361">
        <v>0.3244651819105373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10.91</v>
      </c>
      <c r="C15" s="361">
        <v>3.2164692660612657E-2</v>
      </c>
      <c r="D15" s="23">
        <v>10.91</v>
      </c>
      <c r="E15" s="74">
        <v>3.2165356466445423E-2</v>
      </c>
      <c r="F15" s="23">
        <v>10.91</v>
      </c>
      <c r="G15" s="370">
        <v>3.2179587464177706E-2</v>
      </c>
      <c r="H15" s="23">
        <v>2357.451</v>
      </c>
      <c r="I15" s="361">
        <v>3.1555014584207675E-2</v>
      </c>
      <c r="J15" s="23">
        <v>2598.4059999999999</v>
      </c>
      <c r="K15" s="74">
        <v>3.8189260062602058E-2</v>
      </c>
      <c r="L15" s="23">
        <v>2689.9199999999996</v>
      </c>
      <c r="M15" s="74">
        <v>3.4856218293908933E-2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92.841169999999821</v>
      </c>
      <c r="C16" s="362">
        <v>4.4400563598845005E-2</v>
      </c>
      <c r="D16" s="250">
        <v>92.821389999999823</v>
      </c>
      <c r="E16" s="363">
        <v>4.4409489493100258E-2</v>
      </c>
      <c r="F16" s="250">
        <v>92.513109999999827</v>
      </c>
      <c r="G16" s="371">
        <v>4.4441928186804314E-2</v>
      </c>
      <c r="H16" s="250">
        <v>1958.020000000002</v>
      </c>
      <c r="I16" s="362">
        <v>4.3634448586208227E-2</v>
      </c>
      <c r="J16" s="250">
        <v>4521.5819999999912</v>
      </c>
      <c r="K16" s="363">
        <v>4.6744099156852535E-2</v>
      </c>
      <c r="L16" s="250">
        <v>8265.5970000000161</v>
      </c>
      <c r="M16" s="363">
        <v>4.623486743919028E-2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3.5574133953360711E-2</v>
      </c>
      <c r="J19" s="87" t="str">
        <f>A9</f>
        <v>JE</v>
      </c>
      <c r="K19" s="76">
        <f t="shared" ref="K19:K26" si="0">H9+J9+L9</f>
        <v>3712481.66</v>
      </c>
      <c r="L19" s="87" t="str">
        <f>A9</f>
        <v>JE</v>
      </c>
      <c r="M19" s="85">
        <f>K19/'6.1, 6.2'!B5</f>
        <v>0.43838414200724601</v>
      </c>
      <c r="N19" s="78"/>
      <c r="O19" s="68"/>
    </row>
    <row r="20" spans="1:15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5.3776958426000367E-2</v>
      </c>
      <c r="J20" s="87" t="str">
        <f t="shared" ref="J20:J26" si="1">A10</f>
        <v>PE</v>
      </c>
      <c r="K20" s="76">
        <f t="shared" si="0"/>
        <v>21450.546999999999</v>
      </c>
      <c r="L20" s="87" t="str">
        <f t="shared" ref="L20:L26" si="2">A10</f>
        <v>PE</v>
      </c>
      <c r="M20" s="85">
        <f>K20/'6.1, 6.2'!C5</f>
        <v>2.1855146292253814E-3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5.9015366130093755E-2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1" t="s">
        <v>53</v>
      </c>
      <c r="B22" s="573">
        <f>SUM(B23,D23,F23)</f>
        <v>717355.17232091189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4.5694929267405766E-2</v>
      </c>
      <c r="J22" s="87" t="str">
        <f t="shared" si="1"/>
        <v>PSE</v>
      </c>
      <c r="K22" s="76">
        <f t="shared" si="0"/>
        <v>128649.243</v>
      </c>
      <c r="L22" s="87" t="str">
        <f t="shared" si="2"/>
        <v>PSE</v>
      </c>
      <c r="M22" s="85">
        <f>K22/'6.1, 6.2'!E5</f>
        <v>0.12680203483009919</v>
      </c>
      <c r="N22" s="78"/>
      <c r="O22" s="68"/>
    </row>
    <row r="23" spans="1:15">
      <c r="A23" s="572"/>
      <c r="B23" s="327">
        <f>SUM(B24:B27)</f>
        <v>244769.15458095807</v>
      </c>
      <c r="C23" s="372">
        <v>4.9043730447819026E-2</v>
      </c>
      <c r="D23" s="327">
        <f>SUM(D24:D27)</f>
        <v>233082.5176669771</v>
      </c>
      <c r="E23" s="372">
        <v>5.0189550557441807E-2</v>
      </c>
      <c r="F23" s="327">
        <f>SUM(F24:F27)</f>
        <v>239503.50007297672</v>
      </c>
      <c r="G23" s="372">
        <v>4.9917854903415666E-2</v>
      </c>
      <c r="H23" s="68"/>
      <c r="I23" s="68"/>
      <c r="J23" s="87" t="str">
        <f t="shared" si="1"/>
        <v>VE</v>
      </c>
      <c r="K23" s="76">
        <f t="shared" si="0"/>
        <v>20105.429000000004</v>
      </c>
      <c r="L23" s="87" t="str">
        <f t="shared" si="2"/>
        <v>VE</v>
      </c>
      <c r="M23" s="85">
        <f>K23/'6.1, 6.2'!F5</f>
        <v>2.6689023409522832E-2</v>
      </c>
      <c r="N23" s="78"/>
      <c r="O23" s="68"/>
    </row>
    <row r="24" spans="1:15">
      <c r="A24" s="18" t="s">
        <v>8</v>
      </c>
      <c r="B24" s="23">
        <v>18647.829000000002</v>
      </c>
      <c r="C24" s="361">
        <v>3.1582071857242905E-2</v>
      </c>
      <c r="D24" s="23">
        <v>21605.501</v>
      </c>
      <c r="E24" s="361">
        <v>3.8280834053854476E-2</v>
      </c>
      <c r="F24" s="23">
        <v>23391.08</v>
      </c>
      <c r="G24" s="361">
        <v>3.6882038365261709E-2</v>
      </c>
      <c r="H24" s="68"/>
      <c r="I24" s="68"/>
      <c r="J24" s="87" t="str">
        <f t="shared" si="1"/>
        <v>PVE</v>
      </c>
      <c r="K24" s="76">
        <f t="shared" si="0"/>
        <v>91584.920000000013</v>
      </c>
      <c r="L24" s="87" t="str">
        <f t="shared" si="2"/>
        <v>PVE</v>
      </c>
      <c r="M24" s="85">
        <f>K24/'6.1, 6.2'!G5</f>
        <v>0.3898250818831312</v>
      </c>
      <c r="N24" s="78"/>
      <c r="O24" s="86"/>
    </row>
    <row r="25" spans="1:15">
      <c r="A25" s="18" t="s">
        <v>9</v>
      </c>
      <c r="B25" s="23">
        <v>105256.8890000002</v>
      </c>
      <c r="C25" s="361">
        <v>5.3501024433595085E-2</v>
      </c>
      <c r="D25" s="23">
        <v>98299.706000000006</v>
      </c>
      <c r="E25" s="361">
        <v>5.367490221228078E-2</v>
      </c>
      <c r="F25" s="23">
        <v>107332.13199999981</v>
      </c>
      <c r="G25" s="361">
        <v>5.414510149283535E-2</v>
      </c>
      <c r="H25" s="68"/>
      <c r="I25" s="68"/>
      <c r="J25" s="87" t="str">
        <f t="shared" si="1"/>
        <v>VTE</v>
      </c>
      <c r="K25" s="76">
        <f t="shared" si="0"/>
        <v>7645.777</v>
      </c>
      <c r="L25" s="87" t="str">
        <f t="shared" si="2"/>
        <v>VTE</v>
      </c>
      <c r="M25" s="85">
        <f>K25/'6.1, 6.2'!H5</f>
        <v>3.4765961123364712E-2</v>
      </c>
      <c r="N25" s="78"/>
      <c r="O25" s="86"/>
    </row>
    <row r="26" spans="1:15">
      <c r="A26" s="18" t="s">
        <v>132</v>
      </c>
      <c r="B26" s="23">
        <v>45440.316566360998</v>
      </c>
      <c r="C26" s="361">
        <v>5.8986711940462892E-2</v>
      </c>
      <c r="D26" s="23">
        <v>42177.610661807397</v>
      </c>
      <c r="E26" s="74">
        <v>5.9579643583578513E-2</v>
      </c>
      <c r="F26" s="23">
        <v>41891.981539004199</v>
      </c>
      <c r="G26" s="74">
        <v>5.8488465015361313E-2</v>
      </c>
      <c r="H26" s="68"/>
      <c r="I26" s="68"/>
      <c r="J26" s="87" t="str">
        <f t="shared" si="1"/>
        <v>FVE</v>
      </c>
      <c r="K26" s="76">
        <f t="shared" si="0"/>
        <v>14745.19900000001</v>
      </c>
      <c r="L26" s="87" t="str">
        <f t="shared" si="2"/>
        <v>FVE</v>
      </c>
      <c r="M26" s="85">
        <f>K26/'6.1, 6.2'!I5</f>
        <v>4.6024394079159724E-2</v>
      </c>
      <c r="N26" s="78"/>
      <c r="O26" s="86"/>
    </row>
    <row r="27" spans="1:15">
      <c r="A27" s="439" t="s">
        <v>130</v>
      </c>
      <c r="B27" s="250">
        <v>75424.120014596891</v>
      </c>
      <c r="C27" s="362">
        <v>4.5363814478083297E-2</v>
      </c>
      <c r="D27" s="250">
        <v>70999.700005169696</v>
      </c>
      <c r="E27" s="363">
        <v>4.6093534495634352E-2</v>
      </c>
      <c r="F27" s="250">
        <v>66888.306533972704</v>
      </c>
      <c r="G27" s="363">
        <v>4.5651617736221346E-2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0.47552447552447552</v>
      </c>
      <c r="J31" s="87" t="str">
        <f t="shared" ref="J31:J38" si="5">A9</f>
        <v>JE</v>
      </c>
      <c r="K31" s="70">
        <f t="shared" ref="K31:K38" si="6">H9</f>
        <v>1480727.33</v>
      </c>
      <c r="L31" s="70">
        <f t="shared" ref="L31:L38" si="7">J9</f>
        <v>1121014.77</v>
      </c>
      <c r="M31" s="70">
        <f t="shared" ref="M31:M38" si="8">L9</f>
        <v>1110739.56</v>
      </c>
    </row>
    <row r="32" spans="1:15">
      <c r="H32" s="87" t="str">
        <f t="shared" si="3"/>
        <v>PE</v>
      </c>
      <c r="I32" s="88">
        <f t="shared" si="4"/>
        <v>1.5641332244300673E-3</v>
      </c>
      <c r="J32" s="87" t="str">
        <f t="shared" si="5"/>
        <v>PE</v>
      </c>
      <c r="K32" s="70">
        <f t="shared" si="6"/>
        <v>7737.3069999999998</v>
      </c>
      <c r="L32" s="70">
        <f t="shared" si="7"/>
        <v>6891.8919999999998</v>
      </c>
      <c r="M32" s="70">
        <f t="shared" si="8"/>
        <v>6821.348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8.5809788708339399E-2</v>
      </c>
      <c r="J34" s="87" t="str">
        <f t="shared" si="5"/>
        <v>PSE</v>
      </c>
      <c r="K34" s="70">
        <f t="shared" si="6"/>
        <v>44452.165999999997</v>
      </c>
      <c r="L34" s="70">
        <f t="shared" si="7"/>
        <v>40636.44</v>
      </c>
      <c r="M34" s="70">
        <f t="shared" si="8"/>
        <v>43560.637000000002</v>
      </c>
    </row>
    <row r="35" spans="8:13" ht="13.5" customHeight="1">
      <c r="H35" s="87" t="str">
        <f t="shared" si="3"/>
        <v>VE</v>
      </c>
      <c r="I35" s="88">
        <f t="shared" si="4"/>
        <v>1.445450336824881E-2</v>
      </c>
      <c r="J35" s="87" t="str">
        <f t="shared" si="5"/>
        <v>VE</v>
      </c>
      <c r="K35" s="70">
        <f t="shared" si="6"/>
        <v>5697.0789999999997</v>
      </c>
      <c r="L35" s="70">
        <f t="shared" si="7"/>
        <v>5190.4620000000014</v>
      </c>
      <c r="M35" s="70">
        <f t="shared" si="8"/>
        <v>9217.8880000000026</v>
      </c>
    </row>
    <row r="36" spans="8:13" ht="12.75" customHeight="1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37880.800000000003</v>
      </c>
      <c r="L36" s="70">
        <f t="shared" si="7"/>
        <v>27683.93</v>
      </c>
      <c r="M36" s="70">
        <f t="shared" si="8"/>
        <v>26020.19</v>
      </c>
    </row>
    <row r="37" spans="8:13" ht="12.75" customHeight="1">
      <c r="H37" s="87" t="str">
        <f t="shared" si="3"/>
        <v>VTE</v>
      </c>
      <c r="I37" s="88">
        <f t="shared" si="4"/>
        <v>3.2179587464177706E-2</v>
      </c>
      <c r="J37" s="87" t="str">
        <f t="shared" si="5"/>
        <v>VTE</v>
      </c>
      <c r="K37" s="70">
        <f t="shared" si="6"/>
        <v>2357.451</v>
      </c>
      <c r="L37" s="70">
        <f t="shared" si="7"/>
        <v>2598.4059999999999</v>
      </c>
      <c r="M37" s="70">
        <f t="shared" si="8"/>
        <v>2689.9199999999996</v>
      </c>
    </row>
    <row r="38" spans="8:13" ht="12.75" customHeight="1">
      <c r="H38" s="87" t="str">
        <f t="shared" si="3"/>
        <v>FVE</v>
      </c>
      <c r="I38" s="88">
        <f t="shared" si="4"/>
        <v>4.4441928186804314E-2</v>
      </c>
      <c r="J38" s="87" t="str">
        <f t="shared" si="5"/>
        <v>FVE</v>
      </c>
      <c r="K38" s="70">
        <f t="shared" si="6"/>
        <v>1958.020000000002</v>
      </c>
      <c r="L38" s="70">
        <f t="shared" si="7"/>
        <v>4521.5819999999912</v>
      </c>
      <c r="M38" s="70">
        <f t="shared" si="8"/>
        <v>8265.5970000000161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405</v>
      </c>
      <c r="M1" s="357" t="str">
        <f>'3.1'!N1</f>
        <v>I. čtvrtletí 2023</v>
      </c>
      <c r="N1" s="68"/>
      <c r="O1" s="68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24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1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84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>
      <c r="A7" s="578" t="s">
        <v>53</v>
      </c>
      <c r="B7" s="583">
        <f>F8</f>
        <v>375.16045999999972</v>
      </c>
      <c r="C7" s="573"/>
      <c r="D7" s="573"/>
      <c r="E7" s="573"/>
      <c r="F7" s="573"/>
      <c r="G7" s="585"/>
      <c r="H7" s="583">
        <f>SUM(H8,J8,L8)</f>
        <v>249152.46299999996</v>
      </c>
      <c r="I7" s="573"/>
      <c r="J7" s="573"/>
      <c r="K7" s="573"/>
      <c r="L7" s="573"/>
      <c r="M7" s="573"/>
      <c r="N7" s="73"/>
    </row>
    <row r="8" spans="1:21">
      <c r="A8" s="579"/>
      <c r="B8" s="367">
        <f>SUM(B9:B16)</f>
        <v>376.66935999999976</v>
      </c>
      <c r="C8" s="362">
        <v>1.8106834763780822E-2</v>
      </c>
      <c r="D8" s="327">
        <f>SUM(D9:D16)</f>
        <v>375.97430999999972</v>
      </c>
      <c r="E8" s="362">
        <v>1.807438418332823E-2</v>
      </c>
      <c r="F8" s="327">
        <f>SUM(F9:F16)</f>
        <v>375.16045999999972</v>
      </c>
      <c r="G8" s="368">
        <v>1.802445593291397E-2</v>
      </c>
      <c r="H8" s="327">
        <f>SUM(H9:H16)</f>
        <v>80115.570999999996</v>
      </c>
      <c r="I8" s="362">
        <v>1.0358861405177984E-2</v>
      </c>
      <c r="J8" s="327">
        <f>SUM(J9:J16)</f>
        <v>80329.724000000002</v>
      </c>
      <c r="K8" s="362">
        <v>1.1603681283294375E-2</v>
      </c>
      <c r="L8" s="327">
        <f>SUM(L9:L16)</f>
        <v>88707.167999999976</v>
      </c>
      <c r="M8" s="362">
        <v>1.3040285824660028E-2</v>
      </c>
      <c r="N8" s="10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>
      <c r="A10" s="56" t="s">
        <v>20</v>
      </c>
      <c r="B10" s="255">
        <v>182.59900000000002</v>
      </c>
      <c r="C10" s="361">
        <v>1.9392629294904141E-2</v>
      </c>
      <c r="D10" s="23">
        <v>182.59900000000002</v>
      </c>
      <c r="E10" s="361">
        <v>1.9392629294904141E-2</v>
      </c>
      <c r="F10" s="23">
        <v>182.59900000000002</v>
      </c>
      <c r="G10" s="369">
        <v>1.9351525350478075E-2</v>
      </c>
      <c r="H10" s="23">
        <v>33591.816999999995</v>
      </c>
      <c r="I10" s="361">
        <v>9.2670575788600055E-3</v>
      </c>
      <c r="J10" s="23">
        <v>34386.100999999995</v>
      </c>
      <c r="K10" s="361">
        <v>1.0392540484716771E-2</v>
      </c>
      <c r="L10" s="23">
        <v>32881.4</v>
      </c>
      <c r="M10" s="361">
        <v>1.141208111816544E-2</v>
      </c>
      <c r="N10" s="76"/>
      <c r="O10" s="85"/>
    </row>
    <row r="11" spans="1:21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>
      <c r="A12" s="56" t="s">
        <v>22</v>
      </c>
      <c r="B12" s="255">
        <v>59.285000000000018</v>
      </c>
      <c r="C12" s="361">
        <v>5.8065280713335658E-2</v>
      </c>
      <c r="D12" s="23">
        <v>59.263000000000019</v>
      </c>
      <c r="E12" s="361">
        <v>5.7989209034351438E-2</v>
      </c>
      <c r="F12" s="23">
        <v>59.543000000000021</v>
      </c>
      <c r="G12" s="369">
        <v>5.8110574342458386E-2</v>
      </c>
      <c r="H12" s="23">
        <v>29901.761000000002</v>
      </c>
      <c r="I12" s="361">
        <v>8.5411379060343878E-2</v>
      </c>
      <c r="J12" s="23">
        <v>30012.95</v>
      </c>
      <c r="K12" s="361">
        <v>9.2960871984281448E-2</v>
      </c>
      <c r="L12" s="23">
        <v>31272.982999999989</v>
      </c>
      <c r="M12" s="361">
        <v>9.1542955762797446E-2</v>
      </c>
      <c r="N12" s="76"/>
      <c r="O12" s="85"/>
    </row>
    <row r="13" spans="1:21">
      <c r="A13" s="56" t="s">
        <v>43</v>
      </c>
      <c r="B13" s="255">
        <v>30.456899999999969</v>
      </c>
      <c r="C13" s="361">
        <v>2.7425776323469323E-2</v>
      </c>
      <c r="D13" s="23">
        <v>30.126899999999967</v>
      </c>
      <c r="E13" s="361">
        <v>2.7157805556209554E-2</v>
      </c>
      <c r="F13" s="23">
        <v>29.849899999999966</v>
      </c>
      <c r="G13" s="369">
        <v>2.6947055890222716E-2</v>
      </c>
      <c r="H13" s="23">
        <v>12385.465000000002</v>
      </c>
      <c r="I13" s="361">
        <v>5.0030273945395803E-2</v>
      </c>
      <c r="J13" s="23">
        <v>10114.216999999999</v>
      </c>
      <c r="K13" s="361">
        <v>4.5861435877509418E-2</v>
      </c>
      <c r="L13" s="23">
        <v>15289.702000000005</v>
      </c>
      <c r="M13" s="361">
        <v>5.3605943297732529E-2</v>
      </c>
      <c r="N13" s="76"/>
      <c r="O13" s="85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55">
        <v>10.201000000000001</v>
      </c>
      <c r="C15" s="361">
        <v>3.0074429865344615E-2</v>
      </c>
      <c r="D15" s="23">
        <v>10.201000000000001</v>
      </c>
      <c r="E15" s="74">
        <v>3.0075050532924818E-2</v>
      </c>
      <c r="F15" s="23">
        <v>10.201000000000001</v>
      </c>
      <c r="G15" s="370">
        <v>3.0088356711464419E-2</v>
      </c>
      <c r="H15" s="23">
        <v>2143.5610000000001</v>
      </c>
      <c r="I15" s="361">
        <v>2.869204858007178E-2</v>
      </c>
      <c r="J15" s="23">
        <v>2021.0540000000001</v>
      </c>
      <c r="K15" s="74">
        <v>2.970380949188162E-2</v>
      </c>
      <c r="L15" s="23">
        <v>2167.1349999999998</v>
      </c>
      <c r="M15" s="74">
        <v>2.8081924604586882E-2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84" t="s">
        <v>46</v>
      </c>
      <c r="B16" s="256">
        <v>94.127459999999701</v>
      </c>
      <c r="C16" s="362">
        <v>4.5015721733447929E-2</v>
      </c>
      <c r="D16" s="250">
        <v>93.784409999999696</v>
      </c>
      <c r="E16" s="363">
        <v>4.4870237027387773E-2</v>
      </c>
      <c r="F16" s="250">
        <v>92.967559999999622</v>
      </c>
      <c r="G16" s="371">
        <v>4.4660239237686555E-2</v>
      </c>
      <c r="H16" s="250">
        <v>2092.9669999999987</v>
      </c>
      <c r="I16" s="362">
        <v>4.6641740612521999E-2</v>
      </c>
      <c r="J16" s="250">
        <v>3795.4019999999982</v>
      </c>
      <c r="K16" s="363">
        <v>3.9236852815699608E-2</v>
      </c>
      <c r="L16" s="250">
        <v>7095.947999999994</v>
      </c>
      <c r="M16" s="363">
        <v>3.9692258784862905E-2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7.0484619843835292E-2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5.9425499018257728E-2</v>
      </c>
      <c r="J20" s="87" t="str">
        <f t="shared" ref="J20:J26" si="1">A10</f>
        <v>PE</v>
      </c>
      <c r="K20" s="76">
        <f t="shared" si="0"/>
        <v>100859.318</v>
      </c>
      <c r="L20" s="87" t="str">
        <f t="shared" ref="L20:L26" si="2">A10</f>
        <v>PE</v>
      </c>
      <c r="M20" s="85">
        <f>K20/'6.1, 6.2'!C5</f>
        <v>1.0276172210559239E-2</v>
      </c>
      <c r="N20" s="78"/>
      <c r="O20" s="68"/>
      <c r="P20" s="89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6.1898424973663296E-2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1" t="s">
        <v>53</v>
      </c>
      <c r="B22" s="573">
        <f>SUM(B23,D23,F23)</f>
        <v>898309.95199999993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6.2728577501978453E-2</v>
      </c>
      <c r="J22" s="87" t="str">
        <f t="shared" si="1"/>
        <v>PSE</v>
      </c>
      <c r="K22" s="76">
        <f t="shared" si="0"/>
        <v>91187.693999999989</v>
      </c>
      <c r="L22" s="87" t="str">
        <f t="shared" si="2"/>
        <v>PSE</v>
      </c>
      <c r="M22" s="85">
        <f>K22/'6.1, 6.2'!E5</f>
        <v>8.9878376903192711E-2</v>
      </c>
      <c r="N22" s="78"/>
      <c r="O22" s="68"/>
      <c r="P22" s="89"/>
      <c r="Q22" s="71"/>
      <c r="R22" s="23"/>
      <c r="S22" s="23"/>
      <c r="T22" s="23"/>
    </row>
    <row r="23" spans="1:20">
      <c r="A23" s="572"/>
      <c r="B23" s="327">
        <f>SUM(B24:B27)</f>
        <v>309947.73300000001</v>
      </c>
      <c r="C23" s="372">
        <v>6.2103385110711784E-2</v>
      </c>
      <c r="D23" s="327">
        <f>SUM(D24:D27)</f>
        <v>288997.565</v>
      </c>
      <c r="E23" s="372">
        <v>6.2229711797900669E-2</v>
      </c>
      <c r="F23" s="327">
        <f>SUM(F24:F27)</f>
        <v>299364.65399999998</v>
      </c>
      <c r="G23" s="372">
        <v>6.2394250426527818E-2</v>
      </c>
      <c r="H23" s="68"/>
      <c r="I23" s="68"/>
      <c r="J23" s="87" t="str">
        <f t="shared" si="1"/>
        <v>VE</v>
      </c>
      <c r="K23" s="76">
        <f t="shared" si="0"/>
        <v>37789.384000000005</v>
      </c>
      <c r="L23" s="87" t="str">
        <f t="shared" si="2"/>
        <v>VE</v>
      </c>
      <c r="M23" s="85">
        <f>K23/'6.1, 6.2'!F5</f>
        <v>5.0163652524273294E-2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41764.531000000003</v>
      </c>
      <c r="C24" s="361">
        <v>7.073265306787449E-2</v>
      </c>
      <c r="D24" s="23">
        <v>38803.569000000003</v>
      </c>
      <c r="E24" s="361">
        <v>6.8752536013226076E-2</v>
      </c>
      <c r="F24" s="23">
        <v>45533.411</v>
      </c>
      <c r="G24" s="361">
        <v>7.179510357808315E-2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116681.606</v>
      </c>
      <c r="C25" s="361">
        <v>5.930809387266902E-2</v>
      </c>
      <c r="D25" s="23">
        <v>109470.288</v>
      </c>
      <c r="E25" s="361">
        <v>5.9774410755106568E-2</v>
      </c>
      <c r="F25" s="23">
        <v>117391.48</v>
      </c>
      <c r="G25" s="361">
        <v>5.9219671505213019E-2</v>
      </c>
      <c r="H25" s="68"/>
      <c r="I25" s="68"/>
      <c r="J25" s="87" t="str">
        <f t="shared" si="1"/>
        <v>VTE</v>
      </c>
      <c r="K25" s="76">
        <f t="shared" si="0"/>
        <v>6331.75</v>
      </c>
      <c r="L25" s="87" t="str">
        <f t="shared" si="2"/>
        <v>VTE</v>
      </c>
      <c r="M25" s="85">
        <f>K25/'6.1, 6.2'!H5</f>
        <v>2.8790974984342927E-2</v>
      </c>
      <c r="N25" s="78"/>
      <c r="O25" s="86"/>
    </row>
    <row r="26" spans="1:20">
      <c r="A26" s="18" t="s">
        <v>132</v>
      </c>
      <c r="B26" s="23">
        <v>47546.811000000002</v>
      </c>
      <c r="C26" s="361">
        <v>6.1721181894689343E-2</v>
      </c>
      <c r="D26" s="23">
        <v>44156.860999999997</v>
      </c>
      <c r="E26" s="74">
        <v>6.2375511530146997E-2</v>
      </c>
      <c r="F26" s="23">
        <v>44133.142999999996</v>
      </c>
      <c r="G26" s="74">
        <v>6.1617514749692515E-2</v>
      </c>
      <c r="H26" s="68"/>
      <c r="I26" s="68"/>
      <c r="J26" s="87" t="str">
        <f t="shared" si="1"/>
        <v>FVE</v>
      </c>
      <c r="K26" s="76">
        <f t="shared" si="0"/>
        <v>12984.316999999992</v>
      </c>
      <c r="L26" s="87" t="str">
        <f t="shared" si="2"/>
        <v>FVE</v>
      </c>
      <c r="M26" s="85">
        <f>K26/'6.1, 6.2'!I5</f>
        <v>4.0528128678136668E-2</v>
      </c>
      <c r="N26" s="78"/>
      <c r="O26" s="86"/>
    </row>
    <row r="27" spans="1:20">
      <c r="A27" s="439" t="s">
        <v>130</v>
      </c>
      <c r="B27" s="250">
        <v>103954.785</v>
      </c>
      <c r="C27" s="362">
        <v>6.2523574420707689E-2</v>
      </c>
      <c r="D27" s="250">
        <v>96566.846999999994</v>
      </c>
      <c r="E27" s="363">
        <v>6.2691916909579148E-2</v>
      </c>
      <c r="F27" s="250">
        <v>92306.62</v>
      </c>
      <c r="G27" s="363">
        <v>6.2999749120907583E-2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1.9351525350478075E-2</v>
      </c>
      <c r="J32" s="87" t="str">
        <f t="shared" si="5"/>
        <v>PE</v>
      </c>
      <c r="K32" s="70">
        <f t="shared" si="6"/>
        <v>33591.816999999995</v>
      </c>
      <c r="L32" s="70">
        <f t="shared" si="7"/>
        <v>34386.100999999995</v>
      </c>
      <c r="M32" s="70">
        <f t="shared" si="8"/>
        <v>32881.4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5.8110574342458386E-2</v>
      </c>
      <c r="J34" s="87" t="str">
        <f t="shared" si="5"/>
        <v>PSE</v>
      </c>
      <c r="K34" s="70">
        <f t="shared" si="6"/>
        <v>29901.761000000002</v>
      </c>
      <c r="L34" s="70">
        <f t="shared" si="7"/>
        <v>30012.95</v>
      </c>
      <c r="M34" s="70">
        <f t="shared" si="8"/>
        <v>31272.982999999989</v>
      </c>
    </row>
    <row r="35" spans="8:13" ht="12.75" customHeight="1">
      <c r="H35" s="87" t="str">
        <f t="shared" si="3"/>
        <v>VE</v>
      </c>
      <c r="I35" s="88">
        <f t="shared" si="4"/>
        <v>2.6947055890222716E-2</v>
      </c>
      <c r="J35" s="87" t="str">
        <f t="shared" si="5"/>
        <v>VE</v>
      </c>
      <c r="K35" s="70">
        <f t="shared" si="6"/>
        <v>12385.465000000002</v>
      </c>
      <c r="L35" s="70">
        <f t="shared" si="7"/>
        <v>10114.216999999999</v>
      </c>
      <c r="M35" s="70">
        <f t="shared" si="8"/>
        <v>15289.702000000005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3.0088356711464419E-2</v>
      </c>
      <c r="J37" s="87" t="str">
        <f t="shared" si="5"/>
        <v>VTE</v>
      </c>
      <c r="K37" s="70">
        <f t="shared" si="6"/>
        <v>2143.5610000000001</v>
      </c>
      <c r="L37" s="70">
        <f t="shared" si="7"/>
        <v>2021.0540000000001</v>
      </c>
      <c r="M37" s="70">
        <f t="shared" si="8"/>
        <v>2167.1349999999998</v>
      </c>
    </row>
    <row r="38" spans="8:13" ht="12.75" customHeight="1">
      <c r="H38" s="87" t="str">
        <f t="shared" si="3"/>
        <v>FVE</v>
      </c>
      <c r="I38" s="88">
        <f t="shared" si="4"/>
        <v>4.4660239237686555E-2</v>
      </c>
      <c r="J38" s="87" t="str">
        <f t="shared" si="5"/>
        <v>FVE</v>
      </c>
      <c r="K38" s="70">
        <f t="shared" si="6"/>
        <v>2092.9669999999987</v>
      </c>
      <c r="L38" s="70">
        <f t="shared" si="7"/>
        <v>3795.4019999999982</v>
      </c>
      <c r="M38" s="70">
        <f t="shared" si="8"/>
        <v>7095.947999999994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406</v>
      </c>
      <c r="M1" s="357" t="str">
        <f>'3.1'!N1</f>
        <v>I. čtvrtletí 2023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78" t="s">
        <v>53</v>
      </c>
      <c r="B7" s="583">
        <f>F8</f>
        <v>233.39935999999994</v>
      </c>
      <c r="C7" s="573"/>
      <c r="D7" s="573"/>
      <c r="E7" s="573"/>
      <c r="F7" s="573"/>
      <c r="G7" s="585"/>
      <c r="H7" s="583">
        <f>SUM(H8,J8,L8)</f>
        <v>115740.69200000001</v>
      </c>
      <c r="I7" s="573"/>
      <c r="J7" s="573"/>
      <c r="K7" s="573"/>
      <c r="L7" s="573"/>
      <c r="M7" s="573"/>
      <c r="N7" s="73"/>
    </row>
    <row r="8" spans="1:24">
      <c r="A8" s="579"/>
      <c r="B8" s="367">
        <f>SUM(B9:B16)</f>
        <v>233.58176999999995</v>
      </c>
      <c r="C8" s="362">
        <v>1.122848567566382E-2</v>
      </c>
      <c r="D8" s="327">
        <f>SUM(D9:D16)</f>
        <v>233.51114999999999</v>
      </c>
      <c r="E8" s="362">
        <v>1.1225687830082829E-2</v>
      </c>
      <c r="F8" s="327">
        <f>SUM(F9:F16)</f>
        <v>233.39935999999994</v>
      </c>
      <c r="G8" s="368">
        <v>1.121359238948136E-2</v>
      </c>
      <c r="H8" s="327">
        <f>SUM(H9:H16)</f>
        <v>35893.962</v>
      </c>
      <c r="I8" s="362">
        <v>4.6410525819097657E-3</v>
      </c>
      <c r="J8" s="327">
        <f>SUM(J9:J16)</f>
        <v>34871.845000000001</v>
      </c>
      <c r="K8" s="362">
        <v>5.0372608667302596E-3</v>
      </c>
      <c r="L8" s="327">
        <f>SUM(L9:L16)</f>
        <v>44974.885000000009</v>
      </c>
      <c r="M8" s="362">
        <v>6.6114764855441585E-3</v>
      </c>
      <c r="N8" s="10"/>
    </row>
    <row r="9" spans="1:24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>
      <c r="A10" s="56" t="s">
        <v>20</v>
      </c>
      <c r="B10" s="255">
        <v>4.835</v>
      </c>
      <c r="C10" s="361">
        <v>5.1349329755837384E-4</v>
      </c>
      <c r="D10" s="23">
        <v>4.835</v>
      </c>
      <c r="E10" s="361">
        <v>5.1349329755837384E-4</v>
      </c>
      <c r="F10" s="23">
        <v>4.835</v>
      </c>
      <c r="G10" s="369">
        <v>5.1240491497522704E-4</v>
      </c>
      <c r="H10" s="23">
        <v>2286.2850000000003</v>
      </c>
      <c r="I10" s="361">
        <v>6.3072309356424373E-4</v>
      </c>
      <c r="J10" s="23">
        <v>2090.904</v>
      </c>
      <c r="K10" s="361">
        <v>6.3193569022717167E-4</v>
      </c>
      <c r="L10" s="23">
        <v>2223.567</v>
      </c>
      <c r="M10" s="361">
        <v>7.7172890982974492E-4</v>
      </c>
      <c r="N10" s="76"/>
      <c r="O10" s="85"/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>
      <c r="A12" s="56" t="s">
        <v>22</v>
      </c>
      <c r="B12" s="255">
        <v>41.539000000000016</v>
      </c>
      <c r="C12" s="361">
        <v>4.0684383833199798E-2</v>
      </c>
      <c r="D12" s="23">
        <v>41.539000000000016</v>
      </c>
      <c r="E12" s="361">
        <v>4.0646166310816606E-2</v>
      </c>
      <c r="F12" s="23">
        <v>41.739000000000019</v>
      </c>
      <c r="G12" s="369">
        <v>4.0734885082711163E-2</v>
      </c>
      <c r="H12" s="23">
        <v>10239.022999999997</v>
      </c>
      <c r="I12" s="361">
        <v>2.9246741509992642E-2</v>
      </c>
      <c r="J12" s="23">
        <v>9581.7290000000012</v>
      </c>
      <c r="K12" s="361">
        <v>2.9678051739568324E-2</v>
      </c>
      <c r="L12" s="23">
        <v>9284.4189999999999</v>
      </c>
      <c r="M12" s="361">
        <v>2.7177553155075623E-2</v>
      </c>
      <c r="N12" s="76"/>
      <c r="O12" s="85"/>
      <c r="X12" s="70"/>
    </row>
    <row r="13" spans="1:24">
      <c r="A13" s="56" t="s">
        <v>43</v>
      </c>
      <c r="B13" s="255">
        <v>23.993149999999982</v>
      </c>
      <c r="C13" s="361">
        <v>2.1605309969020096E-2</v>
      </c>
      <c r="D13" s="23">
        <v>23.993149999999982</v>
      </c>
      <c r="E13" s="361">
        <v>2.1628554626628348E-2</v>
      </c>
      <c r="F13" s="23">
        <v>23.970149999999983</v>
      </c>
      <c r="G13" s="369">
        <v>2.163910002201087E-2</v>
      </c>
      <c r="H13" s="23">
        <v>8538.2100000000046</v>
      </c>
      <c r="I13" s="361">
        <v>3.4489539577506216E-2</v>
      </c>
      <c r="J13" s="23">
        <v>7797.2449999999963</v>
      </c>
      <c r="K13" s="361">
        <v>3.535546563700688E-2</v>
      </c>
      <c r="L13" s="23">
        <v>12098.651000000009</v>
      </c>
      <c r="M13" s="361">
        <v>4.2418066714776735E-2</v>
      </c>
      <c r="N13" s="76"/>
      <c r="O13" s="85"/>
      <c r="X13" s="70"/>
    </row>
    <row r="14" spans="1:24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50.096199999999996</v>
      </c>
      <c r="C15" s="361">
        <v>0.14769283927264745</v>
      </c>
      <c r="D15" s="23">
        <v>50.096199999999996</v>
      </c>
      <c r="E15" s="74">
        <v>0.14769588731570513</v>
      </c>
      <c r="F15" s="23">
        <v>50.096199999999996</v>
      </c>
      <c r="G15" s="370">
        <v>0.14776123277020523</v>
      </c>
      <c r="H15" s="23">
        <v>13170.790999999999</v>
      </c>
      <c r="I15" s="361">
        <v>0.17629401505717454</v>
      </c>
      <c r="J15" s="23">
        <v>11205.916999999999</v>
      </c>
      <c r="K15" s="74">
        <v>0.16469546273866881</v>
      </c>
      <c r="L15" s="23">
        <v>13547.156000000003</v>
      </c>
      <c r="M15" s="74">
        <v>0.17554523063795147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113.11841999999994</v>
      </c>
      <c r="C16" s="362">
        <v>5.4097999857292495E-2</v>
      </c>
      <c r="D16" s="250">
        <v>113.04779999999998</v>
      </c>
      <c r="E16" s="363">
        <v>5.4086618249501631E-2</v>
      </c>
      <c r="F16" s="250">
        <v>112.75900999999995</v>
      </c>
      <c r="G16" s="371">
        <v>5.4167758762354398E-2</v>
      </c>
      <c r="H16" s="250">
        <v>1659.6529999999993</v>
      </c>
      <c r="I16" s="362">
        <v>3.6985344122861939E-2</v>
      </c>
      <c r="J16" s="250">
        <v>4196.0500000000011</v>
      </c>
      <c r="K16" s="363">
        <v>4.337875046103587E-2</v>
      </c>
      <c r="L16" s="250">
        <v>7821.0919999999951</v>
      </c>
      <c r="M16" s="363">
        <v>4.3748461466208748E-2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8.5651967548661719E-3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5.8466443605742754E-2</v>
      </c>
      <c r="J20" s="87" t="str">
        <f t="shared" ref="J20:J26" si="1">A10</f>
        <v>PE</v>
      </c>
      <c r="K20" s="76">
        <f t="shared" si="0"/>
        <v>6600.7560000000003</v>
      </c>
      <c r="L20" s="87" t="str">
        <f t="shared" ref="L20:L26" si="2">A10</f>
        <v>PE</v>
      </c>
      <c r="M20" s="85">
        <f>K20/'6.1, 6.2'!C5</f>
        <v>6.7252591749512088E-4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4.4188738210197163E-2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1" t="s">
        <v>53</v>
      </c>
      <c r="B22" s="573">
        <f>SUM(B23,D23,F23)</f>
        <v>678100.67599999998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4.8799600118297148E-2</v>
      </c>
      <c r="J22" s="87" t="str">
        <f t="shared" si="1"/>
        <v>PSE</v>
      </c>
      <c r="K22" s="76">
        <f t="shared" si="0"/>
        <v>29105.171000000002</v>
      </c>
      <c r="L22" s="87" t="str">
        <f t="shared" si="2"/>
        <v>PSE</v>
      </c>
      <c r="M22" s="85">
        <f>K22/'6.1, 6.2'!E5</f>
        <v>2.86872648514379E-2</v>
      </c>
      <c r="N22" s="78"/>
      <c r="O22" s="68"/>
    </row>
    <row r="23" spans="1:15">
      <c r="A23" s="572"/>
      <c r="B23" s="327">
        <f>SUM(B24:B27)</f>
        <v>234982.57</v>
      </c>
      <c r="C23" s="372">
        <v>4.7082819086193446E-2</v>
      </c>
      <c r="D23" s="327">
        <f>SUM(D24:D27)</f>
        <v>218753.30499999999</v>
      </c>
      <c r="E23" s="372">
        <v>4.7104047831642674E-2</v>
      </c>
      <c r="F23" s="327">
        <f>SUM(F24:F27)</f>
        <v>224364.80099999998</v>
      </c>
      <c r="G23" s="372">
        <v>4.6762613399550096E-2</v>
      </c>
      <c r="H23" s="68"/>
      <c r="I23" s="68"/>
      <c r="J23" s="87" t="str">
        <f t="shared" si="1"/>
        <v>VE</v>
      </c>
      <c r="K23" s="76">
        <f t="shared" si="0"/>
        <v>28434.106000000011</v>
      </c>
      <c r="L23" s="87" t="str">
        <f t="shared" si="2"/>
        <v>VE</v>
      </c>
      <c r="M23" s="85">
        <f>K23/'6.1, 6.2'!F5</f>
        <v>3.7744955388062287E-2</v>
      </c>
      <c r="N23" s="78"/>
      <c r="O23" s="68"/>
    </row>
    <row r="24" spans="1:15">
      <c r="A24" s="18" t="s">
        <v>8</v>
      </c>
      <c r="B24" s="23">
        <v>6276.2740000000003</v>
      </c>
      <c r="C24" s="361">
        <v>1.0629534218902659E-2</v>
      </c>
      <c r="D24" s="23">
        <v>5431.85</v>
      </c>
      <c r="E24" s="361">
        <v>9.624203968027838E-3</v>
      </c>
      <c r="F24" s="23">
        <v>3615.5630000000001</v>
      </c>
      <c r="G24" s="361">
        <v>5.7008626056608202E-3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113891.58500000001</v>
      </c>
      <c r="C25" s="361">
        <v>5.7889954089996525E-2</v>
      </c>
      <c r="D25" s="23">
        <v>106674.231</v>
      </c>
      <c r="E25" s="361">
        <v>5.8247670827166573E-2</v>
      </c>
      <c r="F25" s="23">
        <v>117433.185</v>
      </c>
      <c r="G25" s="361">
        <v>5.9240710139363682E-2</v>
      </c>
      <c r="H25" s="68"/>
      <c r="I25" s="68"/>
      <c r="J25" s="87" t="str">
        <f t="shared" si="1"/>
        <v>VTE</v>
      </c>
      <c r="K25" s="76">
        <f t="shared" si="0"/>
        <v>37923.864000000001</v>
      </c>
      <c r="L25" s="87" t="str">
        <f t="shared" si="2"/>
        <v>VTE</v>
      </c>
      <c r="M25" s="85">
        <f>K25/'6.1, 6.2'!H5</f>
        <v>0.17244285067060819</v>
      </c>
      <c r="N25" s="78"/>
      <c r="O25" s="86"/>
    </row>
    <row r="26" spans="1:15">
      <c r="A26" s="18" t="s">
        <v>132</v>
      </c>
      <c r="B26" s="23">
        <v>33943.245999999999</v>
      </c>
      <c r="C26" s="361">
        <v>4.4062203466436189E-2</v>
      </c>
      <c r="D26" s="23">
        <v>31523.194</v>
      </c>
      <c r="E26" s="74">
        <v>4.4529328088200398E-2</v>
      </c>
      <c r="F26" s="23">
        <v>31506.260999999999</v>
      </c>
      <c r="G26" s="74">
        <v>4.3988199568636255E-2</v>
      </c>
      <c r="H26" s="68"/>
      <c r="I26" s="68"/>
      <c r="J26" s="87" t="str">
        <f t="shared" si="1"/>
        <v>FVE</v>
      </c>
      <c r="K26" s="76">
        <f t="shared" si="0"/>
        <v>13676.794999999995</v>
      </c>
      <c r="L26" s="87" t="str">
        <f t="shared" si="2"/>
        <v>FVE</v>
      </c>
      <c r="M26" s="85">
        <f>K26/'6.1, 6.2'!I5</f>
        <v>4.2689569860663162E-2</v>
      </c>
      <c r="N26" s="78"/>
      <c r="O26" s="86"/>
    </row>
    <row r="27" spans="1:15">
      <c r="A27" s="439" t="s">
        <v>130</v>
      </c>
      <c r="B27" s="250">
        <v>80871.464999999997</v>
      </c>
      <c r="C27" s="362">
        <v>4.864011849420069E-2</v>
      </c>
      <c r="D27" s="250">
        <v>75124.03</v>
      </c>
      <c r="E27" s="363">
        <v>4.8771080272225632E-2</v>
      </c>
      <c r="F27" s="250">
        <v>71809.792000000001</v>
      </c>
      <c r="G27" s="363">
        <v>4.9010557210572292E-2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5.1240491497522704E-4</v>
      </c>
      <c r="J32" s="87" t="str">
        <f t="shared" si="5"/>
        <v>PE</v>
      </c>
      <c r="K32" s="70">
        <f t="shared" si="6"/>
        <v>2286.2850000000003</v>
      </c>
      <c r="L32" s="70">
        <f t="shared" si="7"/>
        <v>2090.904</v>
      </c>
      <c r="M32" s="70">
        <f t="shared" si="8"/>
        <v>2223.567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4.0734885082711163E-2</v>
      </c>
      <c r="J34" s="87" t="str">
        <f t="shared" si="5"/>
        <v>PSE</v>
      </c>
      <c r="K34" s="70">
        <f t="shared" si="6"/>
        <v>10239.022999999997</v>
      </c>
      <c r="L34" s="70">
        <f t="shared" si="7"/>
        <v>9581.7290000000012</v>
      </c>
      <c r="M34" s="70">
        <f t="shared" si="8"/>
        <v>9284.4189999999999</v>
      </c>
    </row>
    <row r="35" spans="8:13" ht="13.5" customHeight="1">
      <c r="H35" s="87" t="str">
        <f t="shared" si="3"/>
        <v>VE</v>
      </c>
      <c r="I35" s="88">
        <f t="shared" si="4"/>
        <v>2.163910002201087E-2</v>
      </c>
      <c r="J35" s="87" t="str">
        <f t="shared" si="5"/>
        <v>VE</v>
      </c>
      <c r="K35" s="70">
        <f t="shared" si="6"/>
        <v>8538.2100000000046</v>
      </c>
      <c r="L35" s="70">
        <f t="shared" si="7"/>
        <v>7797.2449999999963</v>
      </c>
      <c r="M35" s="70">
        <f t="shared" si="8"/>
        <v>12098.651000000009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0.14776123277020523</v>
      </c>
      <c r="J37" s="87" t="str">
        <f t="shared" si="5"/>
        <v>VTE</v>
      </c>
      <c r="K37" s="70">
        <f t="shared" si="6"/>
        <v>13170.790999999999</v>
      </c>
      <c r="L37" s="70">
        <f t="shared" si="7"/>
        <v>11205.916999999999</v>
      </c>
      <c r="M37" s="70">
        <f t="shared" si="8"/>
        <v>13547.156000000003</v>
      </c>
    </row>
    <row r="38" spans="8:13" ht="12.75" customHeight="1">
      <c r="H38" s="87" t="str">
        <f t="shared" si="3"/>
        <v>FVE</v>
      </c>
      <c r="I38" s="88">
        <f t="shared" si="4"/>
        <v>5.4167758762354398E-2</v>
      </c>
      <c r="J38" s="87" t="str">
        <f t="shared" si="5"/>
        <v>FVE</v>
      </c>
      <c r="K38" s="70">
        <f t="shared" si="6"/>
        <v>1659.6529999999993</v>
      </c>
      <c r="L38" s="70">
        <f t="shared" si="7"/>
        <v>4196.0500000000011</v>
      </c>
      <c r="M38" s="70">
        <f t="shared" si="8"/>
        <v>7821.0919999999951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407</v>
      </c>
      <c r="M1" s="357" t="str">
        <f>'3.1'!N1</f>
        <v>I. čtvrtletí 2023</v>
      </c>
      <c r="N1" s="68"/>
      <c r="O1" s="68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24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1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84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>
      <c r="A7" s="578" t="s">
        <v>53</v>
      </c>
      <c r="B7" s="583">
        <f>F8</f>
        <v>1461.3611800000006</v>
      </c>
      <c r="C7" s="573"/>
      <c r="D7" s="573"/>
      <c r="E7" s="573"/>
      <c r="F7" s="573"/>
      <c r="G7" s="585"/>
      <c r="H7" s="583">
        <f>SUM(H8,J8,L8)</f>
        <v>1062744.925</v>
      </c>
      <c r="I7" s="573"/>
      <c r="J7" s="573"/>
      <c r="K7" s="573"/>
      <c r="L7" s="573"/>
      <c r="M7" s="573"/>
      <c r="N7" s="73"/>
    </row>
    <row r="8" spans="1:21">
      <c r="A8" s="579"/>
      <c r="B8" s="367">
        <f>SUM(B9:B16)</f>
        <v>1462.2142000000006</v>
      </c>
      <c r="C8" s="362">
        <v>7.0289951135536988E-2</v>
      </c>
      <c r="D8" s="327">
        <f>SUM(D9:D16)</f>
        <v>1461.8908300000007</v>
      </c>
      <c r="E8" s="362">
        <v>7.0278143460133252E-2</v>
      </c>
      <c r="F8" s="327">
        <f>SUM(F9:F16)</f>
        <v>1461.3611800000006</v>
      </c>
      <c r="G8" s="368">
        <v>7.0210597862528451E-2</v>
      </c>
      <c r="H8" s="327">
        <f>SUM(H9:H16)</f>
        <v>365533.86600000004</v>
      </c>
      <c r="I8" s="362">
        <v>4.7263155083709027E-2</v>
      </c>
      <c r="J8" s="327">
        <f>SUM(J9:J16)</f>
        <v>346932.97399999999</v>
      </c>
      <c r="K8" s="362">
        <v>5.0114695488826203E-2</v>
      </c>
      <c r="L8" s="327">
        <f>SUM(L9:L16)</f>
        <v>350278.08499999996</v>
      </c>
      <c r="M8" s="362">
        <v>5.1492189971779526E-2</v>
      </c>
      <c r="N8" s="10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>
      <c r="A10" s="56" t="s">
        <v>20</v>
      </c>
      <c r="B10" s="255">
        <v>1260.1520000000003</v>
      </c>
      <c r="C10" s="361">
        <v>0.13383239005269496</v>
      </c>
      <c r="D10" s="23">
        <v>1260.1520000000003</v>
      </c>
      <c r="E10" s="361">
        <v>0.13383239005269496</v>
      </c>
      <c r="F10" s="23">
        <v>1260.1520000000003</v>
      </c>
      <c r="G10" s="369">
        <v>0.13354872356067474</v>
      </c>
      <c r="H10" s="23">
        <v>310729.91800000001</v>
      </c>
      <c r="I10" s="361">
        <v>8.5721830455924672E-2</v>
      </c>
      <c r="J10" s="23">
        <v>296842.43899999995</v>
      </c>
      <c r="K10" s="361">
        <v>8.9714942234642089E-2</v>
      </c>
      <c r="L10" s="23">
        <v>289962.23199999996</v>
      </c>
      <c r="M10" s="361">
        <v>0.10063660649450164</v>
      </c>
      <c r="N10" s="76"/>
      <c r="O10" s="85"/>
    </row>
    <row r="11" spans="1:21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>
      <c r="A12" s="56" t="s">
        <v>22</v>
      </c>
      <c r="B12" s="255">
        <v>93.776999999999987</v>
      </c>
      <c r="C12" s="361">
        <v>9.1847648299814039E-2</v>
      </c>
      <c r="D12" s="23">
        <v>93.838999999999984</v>
      </c>
      <c r="E12" s="361">
        <v>9.1822037132350737E-2</v>
      </c>
      <c r="F12" s="23">
        <v>93.838999999999984</v>
      </c>
      <c r="G12" s="369">
        <v>9.1581515639486591E-2</v>
      </c>
      <c r="H12" s="23">
        <v>41454.155999999995</v>
      </c>
      <c r="I12" s="361">
        <v>0.11840963586534679</v>
      </c>
      <c r="J12" s="23">
        <v>35857.207000000002</v>
      </c>
      <c r="K12" s="361">
        <v>0.11106263228509296</v>
      </c>
      <c r="L12" s="23">
        <v>40190.208999999995</v>
      </c>
      <c r="M12" s="361">
        <v>0.11764565358490377</v>
      </c>
      <c r="N12" s="76"/>
      <c r="O12" s="85"/>
    </row>
    <row r="13" spans="1:21">
      <c r="A13" s="56" t="s">
        <v>43</v>
      </c>
      <c r="B13" s="255">
        <v>18.230399999999985</v>
      </c>
      <c r="C13" s="361">
        <v>1.6416078874979898E-2</v>
      </c>
      <c r="D13" s="23">
        <v>18.215399999999985</v>
      </c>
      <c r="E13" s="361">
        <v>1.6420218851875886E-2</v>
      </c>
      <c r="F13" s="23">
        <v>18.215399999999985</v>
      </c>
      <c r="G13" s="369">
        <v>1.6443988149466598E-2</v>
      </c>
      <c r="H13" s="23">
        <v>4426.920000000001</v>
      </c>
      <c r="I13" s="361">
        <v>1.7882253135780658E-2</v>
      </c>
      <c r="J13" s="23">
        <v>3666.8509999999987</v>
      </c>
      <c r="K13" s="361">
        <v>1.6626798891983558E-2</v>
      </c>
      <c r="L13" s="23">
        <v>5866.3820000000023</v>
      </c>
      <c r="M13" s="361">
        <v>2.056763047800662E-2</v>
      </c>
      <c r="N13" s="76"/>
      <c r="O13" s="85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55">
        <v>28.4</v>
      </c>
      <c r="C15" s="361">
        <v>8.3728439189862461E-2</v>
      </c>
      <c r="D15" s="23">
        <v>28.4</v>
      </c>
      <c r="E15" s="74">
        <v>8.373016715371677E-2</v>
      </c>
      <c r="F15" s="23">
        <v>28.4</v>
      </c>
      <c r="G15" s="370">
        <v>8.3767212097401178E-2</v>
      </c>
      <c r="H15" s="23">
        <v>7464.6610000000001</v>
      </c>
      <c r="I15" s="361">
        <v>9.9916175021735873E-2</v>
      </c>
      <c r="J15" s="23">
        <v>8196.5280000000002</v>
      </c>
      <c r="K15" s="74">
        <v>0.12046590848481706</v>
      </c>
      <c r="L15" s="23">
        <v>9404.4269999999997</v>
      </c>
      <c r="M15" s="74">
        <v>0.12186338643570484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84" t="s">
        <v>46</v>
      </c>
      <c r="B16" s="256">
        <v>61.654800000000307</v>
      </c>
      <c r="C16" s="362">
        <v>2.9485926002161413E-2</v>
      </c>
      <c r="D16" s="250">
        <v>61.284430000000285</v>
      </c>
      <c r="E16" s="363">
        <v>2.932093831147816E-2</v>
      </c>
      <c r="F16" s="250">
        <v>60.75478000000026</v>
      </c>
      <c r="G16" s="371">
        <v>2.9185696705743776E-2</v>
      </c>
      <c r="H16" s="250">
        <v>1458.2110000000007</v>
      </c>
      <c r="I16" s="362">
        <v>3.2496211942341369E-2</v>
      </c>
      <c r="J16" s="250">
        <v>2369.9489999999973</v>
      </c>
      <c r="K16" s="363">
        <v>2.4500524606804342E-2</v>
      </c>
      <c r="L16" s="250">
        <v>4854.8349999999973</v>
      </c>
      <c r="M16" s="363">
        <v>2.7156254129513061E-2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0.19480448564827196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0.10739157339391205</v>
      </c>
      <c r="J20" s="87" t="str">
        <f t="shared" ref="J20:J26" si="1">A10</f>
        <v>PE</v>
      </c>
      <c r="K20" s="76">
        <f t="shared" si="0"/>
        <v>897534.58899999992</v>
      </c>
      <c r="L20" s="87" t="str">
        <f t="shared" ref="L20:L26" si="2">A10</f>
        <v>PE</v>
      </c>
      <c r="M20" s="85">
        <f>K20/'6.1, 6.2'!C5</f>
        <v>9.1446384770294667E-2</v>
      </c>
      <c r="N20" s="78"/>
      <c r="O20" s="68"/>
      <c r="P20" s="89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8.4217590105243698E-2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1" t="s">
        <v>53</v>
      </c>
      <c r="B22" s="573">
        <f>SUM(B23,D23,F23)</f>
        <v>1574849.926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9.0115811926063258E-2</v>
      </c>
      <c r="J22" s="87" t="str">
        <f t="shared" si="1"/>
        <v>PSE</v>
      </c>
      <c r="K22" s="76">
        <f t="shared" si="0"/>
        <v>117501.57199999999</v>
      </c>
      <c r="L22" s="87" t="str">
        <f t="shared" si="2"/>
        <v>PSE</v>
      </c>
      <c r="M22" s="85">
        <f>K22/'6.1, 6.2'!E5</f>
        <v>0.1158144274920872</v>
      </c>
      <c r="N22" s="78"/>
      <c r="O22" s="68"/>
      <c r="P22" s="89"/>
      <c r="Q22" s="71"/>
      <c r="R22" s="23"/>
      <c r="S22" s="23"/>
      <c r="T22" s="23"/>
    </row>
    <row r="23" spans="1:20">
      <c r="A23" s="572"/>
      <c r="B23" s="327">
        <f>SUM(B24:B27)</f>
        <v>528071.19099999999</v>
      </c>
      <c r="C23" s="372">
        <v>0.1058081897328968</v>
      </c>
      <c r="D23" s="327">
        <f>SUM(D24:D27)</f>
        <v>515469.29100000003</v>
      </c>
      <c r="E23" s="372">
        <v>0.11099576364803694</v>
      </c>
      <c r="F23" s="327">
        <f>SUM(F24:F27)</f>
        <v>531309.44400000002</v>
      </c>
      <c r="G23" s="372">
        <v>0.11073670207878068</v>
      </c>
      <c r="H23" s="68"/>
      <c r="I23" s="68"/>
      <c r="J23" s="87" t="str">
        <f t="shared" si="1"/>
        <v>VE</v>
      </c>
      <c r="K23" s="76">
        <f t="shared" si="0"/>
        <v>13960.153000000002</v>
      </c>
      <c r="L23" s="87" t="str">
        <f t="shared" si="2"/>
        <v>VE</v>
      </c>
      <c r="M23" s="85">
        <f>K23/'6.1, 6.2'!F5</f>
        <v>1.8531454873085294E-2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104293.717</v>
      </c>
      <c r="C24" s="361">
        <v>0.17663244684155757</v>
      </c>
      <c r="D24" s="23">
        <v>118883.41099999999</v>
      </c>
      <c r="E24" s="361">
        <v>0.21063876872131673</v>
      </c>
      <c r="F24" s="23">
        <v>125340.606</v>
      </c>
      <c r="G24" s="361">
        <v>0.19763162022519487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209745.02499999999</v>
      </c>
      <c r="C25" s="361">
        <v>0.10661129940245517</v>
      </c>
      <c r="D25" s="23">
        <v>197779.22</v>
      </c>
      <c r="E25" s="361">
        <v>0.1079940187524179</v>
      </c>
      <c r="F25" s="23">
        <v>213314.68900000001</v>
      </c>
      <c r="G25" s="361">
        <v>0.10760939217919969</v>
      </c>
      <c r="H25" s="68"/>
      <c r="I25" s="68"/>
      <c r="J25" s="87" t="str">
        <f t="shared" si="1"/>
        <v>VTE</v>
      </c>
      <c r="K25" s="76">
        <f t="shared" si="0"/>
        <v>25065.616000000002</v>
      </c>
      <c r="L25" s="87" t="str">
        <f t="shared" si="2"/>
        <v>VTE</v>
      </c>
      <c r="M25" s="85">
        <f>K25/'6.1, 6.2'!H5</f>
        <v>0.11397536592934748</v>
      </c>
      <c r="N25" s="78"/>
      <c r="O25" s="86"/>
    </row>
    <row r="26" spans="1:20">
      <c r="A26" s="18" t="s">
        <v>132</v>
      </c>
      <c r="B26" s="23">
        <v>64691.108</v>
      </c>
      <c r="C26" s="361">
        <v>8.397643416794015E-2</v>
      </c>
      <c r="D26" s="23">
        <v>60078.824000000001</v>
      </c>
      <c r="E26" s="74">
        <v>8.4866706877775394E-2</v>
      </c>
      <c r="F26" s="23">
        <v>60046.550999999999</v>
      </c>
      <c r="G26" s="74">
        <v>8.3835389695917736E-2</v>
      </c>
      <c r="H26" s="68"/>
      <c r="I26" s="68"/>
      <c r="J26" s="87" t="str">
        <f t="shared" si="1"/>
        <v>FVE</v>
      </c>
      <c r="K26" s="76">
        <f t="shared" si="0"/>
        <v>8682.9949999999953</v>
      </c>
      <c r="L26" s="87" t="str">
        <f t="shared" si="2"/>
        <v>FVE</v>
      </c>
      <c r="M26" s="85">
        <f>K26/'6.1, 6.2'!I5</f>
        <v>2.7102352682210191E-2</v>
      </c>
      <c r="N26" s="78"/>
      <c r="O26" s="86"/>
    </row>
    <row r="27" spans="1:20">
      <c r="A27" s="439" t="s">
        <v>130</v>
      </c>
      <c r="B27" s="250">
        <v>149341.34099999999</v>
      </c>
      <c r="C27" s="362">
        <v>8.9821304984679468E-2</v>
      </c>
      <c r="D27" s="250">
        <v>138727.83600000001</v>
      </c>
      <c r="E27" s="363">
        <v>9.0063145248572979E-2</v>
      </c>
      <c r="F27" s="250">
        <v>132607.598</v>
      </c>
      <c r="G27" s="363">
        <v>9.0505376597324938E-2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0.13354872356067474</v>
      </c>
      <c r="J32" s="87" t="str">
        <f t="shared" si="5"/>
        <v>PE</v>
      </c>
      <c r="K32" s="70">
        <f t="shared" si="6"/>
        <v>310729.91800000001</v>
      </c>
      <c r="L32" s="70">
        <f t="shared" si="7"/>
        <v>296842.43899999995</v>
      </c>
      <c r="M32" s="70">
        <f t="shared" si="8"/>
        <v>289962.23199999996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9.1581515639486591E-2</v>
      </c>
      <c r="J34" s="87" t="str">
        <f t="shared" si="5"/>
        <v>PSE</v>
      </c>
      <c r="K34" s="70">
        <f t="shared" si="6"/>
        <v>41454.155999999995</v>
      </c>
      <c r="L34" s="70">
        <f t="shared" si="7"/>
        <v>35857.207000000002</v>
      </c>
      <c r="M34" s="70">
        <f t="shared" si="8"/>
        <v>40190.208999999995</v>
      </c>
    </row>
    <row r="35" spans="8:13" ht="12.75" customHeight="1">
      <c r="H35" s="87" t="str">
        <f t="shared" si="3"/>
        <v>VE</v>
      </c>
      <c r="I35" s="88">
        <f t="shared" si="4"/>
        <v>1.6443988149466598E-2</v>
      </c>
      <c r="J35" s="87" t="str">
        <f t="shared" si="5"/>
        <v>VE</v>
      </c>
      <c r="K35" s="70">
        <f t="shared" si="6"/>
        <v>4426.920000000001</v>
      </c>
      <c r="L35" s="70">
        <f t="shared" si="7"/>
        <v>3666.8509999999987</v>
      </c>
      <c r="M35" s="70">
        <f t="shared" si="8"/>
        <v>5866.3820000000023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8.3767212097401178E-2</v>
      </c>
      <c r="J37" s="87" t="str">
        <f t="shared" si="5"/>
        <v>VTE</v>
      </c>
      <c r="K37" s="70">
        <f t="shared" si="6"/>
        <v>7464.6610000000001</v>
      </c>
      <c r="L37" s="70">
        <f t="shared" si="7"/>
        <v>8196.5280000000002</v>
      </c>
      <c r="M37" s="70">
        <f t="shared" si="8"/>
        <v>9404.4269999999997</v>
      </c>
    </row>
    <row r="38" spans="8:13" ht="12.75" customHeight="1">
      <c r="H38" s="87" t="str">
        <f t="shared" si="3"/>
        <v>FVE</v>
      </c>
      <c r="I38" s="88">
        <f t="shared" si="4"/>
        <v>2.9185696705743776E-2</v>
      </c>
      <c r="J38" s="87" t="str">
        <f t="shared" si="5"/>
        <v>FVE</v>
      </c>
      <c r="K38" s="70">
        <f t="shared" si="6"/>
        <v>1458.2110000000007</v>
      </c>
      <c r="L38" s="70">
        <f t="shared" si="7"/>
        <v>2369.9489999999973</v>
      </c>
      <c r="M38" s="70">
        <f t="shared" si="8"/>
        <v>4854.8349999999973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408</v>
      </c>
      <c r="M1" s="357" t="str">
        <f>'3.1'!N1</f>
        <v>I. čtvrtletí 2023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78" t="s">
        <v>53</v>
      </c>
      <c r="B7" s="583">
        <f>F8</f>
        <v>1042.3404599999999</v>
      </c>
      <c r="C7" s="573"/>
      <c r="D7" s="573"/>
      <c r="E7" s="573"/>
      <c r="F7" s="573"/>
      <c r="G7" s="585"/>
      <c r="H7" s="583">
        <f>SUM(H8,J8,L8)</f>
        <v>340827.22700000001</v>
      </c>
      <c r="I7" s="573"/>
      <c r="J7" s="573"/>
      <c r="K7" s="573"/>
      <c r="L7" s="573"/>
      <c r="M7" s="573"/>
      <c r="N7" s="73"/>
    </row>
    <row r="8" spans="1:24">
      <c r="A8" s="579"/>
      <c r="B8" s="367">
        <f>SUM(B9:B16)</f>
        <v>1042.6019399999998</v>
      </c>
      <c r="C8" s="362">
        <v>5.0118812562766818E-2</v>
      </c>
      <c r="D8" s="327">
        <f>SUM(D9:D16)</f>
        <v>1042.9984899999999</v>
      </c>
      <c r="E8" s="362">
        <v>5.0140541280310459E-2</v>
      </c>
      <c r="F8" s="327">
        <f>SUM(F9:F16)</f>
        <v>1042.3404599999999</v>
      </c>
      <c r="G8" s="368">
        <v>5.0078890745478055E-2</v>
      </c>
      <c r="H8" s="327">
        <f>SUM(H9:H16)</f>
        <v>116390.72499999999</v>
      </c>
      <c r="I8" s="362">
        <v>1.5049201722885859E-2</v>
      </c>
      <c r="J8" s="327">
        <f>SUM(J9:J16)</f>
        <v>101071.895</v>
      </c>
      <c r="K8" s="362">
        <v>1.4599901479539434E-2</v>
      </c>
      <c r="L8" s="327">
        <f>SUM(L9:L16)</f>
        <v>123364.60700000002</v>
      </c>
      <c r="M8" s="362">
        <v>1.8135059118636908E-2</v>
      </c>
      <c r="N8" s="10"/>
    </row>
    <row r="9" spans="1:24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>
      <c r="A10" s="56" t="s">
        <v>20</v>
      </c>
      <c r="B10" s="255">
        <v>100.43100000000001</v>
      </c>
      <c r="C10" s="361">
        <v>1.0666110727421933E-2</v>
      </c>
      <c r="D10" s="23">
        <v>100.43100000000001</v>
      </c>
      <c r="E10" s="361">
        <v>1.0666110727421933E-2</v>
      </c>
      <c r="F10" s="23">
        <v>100.43100000000001</v>
      </c>
      <c r="G10" s="369">
        <v>1.0643503209074878E-2</v>
      </c>
      <c r="H10" s="23">
        <v>23294.181</v>
      </c>
      <c r="I10" s="361">
        <v>6.426223284658486E-3</v>
      </c>
      <c r="J10" s="23">
        <v>20981.120000000003</v>
      </c>
      <c r="K10" s="361">
        <v>6.3411417018376347E-3</v>
      </c>
      <c r="L10" s="23">
        <v>18646.059000000001</v>
      </c>
      <c r="M10" s="361">
        <v>6.4714500551101466E-3</v>
      </c>
      <c r="N10" s="76"/>
      <c r="O10" s="85"/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>
      <c r="A12" s="56" t="s">
        <v>22</v>
      </c>
      <c r="B12" s="255">
        <v>122.77199999999991</v>
      </c>
      <c r="C12" s="361">
        <v>0.12024611020895062</v>
      </c>
      <c r="D12" s="23">
        <v>122.77199999999991</v>
      </c>
      <c r="E12" s="361">
        <v>0.12013315511474928</v>
      </c>
      <c r="F12" s="23">
        <v>122.77199999999991</v>
      </c>
      <c r="G12" s="369">
        <v>0.11981847460108314</v>
      </c>
      <c r="H12" s="23">
        <v>29568.938000000009</v>
      </c>
      <c r="I12" s="361">
        <v>8.4460703566248393E-2</v>
      </c>
      <c r="J12" s="23">
        <v>27845.845000000005</v>
      </c>
      <c r="K12" s="361">
        <v>8.6248570445062678E-2</v>
      </c>
      <c r="L12" s="23">
        <v>29359.997999999996</v>
      </c>
      <c r="M12" s="361">
        <v>8.5943224479411565E-2</v>
      </c>
      <c r="N12" s="76"/>
      <c r="O12" s="85"/>
      <c r="X12" s="70"/>
    </row>
    <row r="13" spans="1:24">
      <c r="A13" s="56" t="s">
        <v>43</v>
      </c>
      <c r="B13" s="255">
        <v>12.566539999999991</v>
      </c>
      <c r="C13" s="361">
        <v>1.1315896076092126E-2</v>
      </c>
      <c r="D13" s="23">
        <v>12.239539999999995</v>
      </c>
      <c r="E13" s="361">
        <v>1.1033297399249485E-2</v>
      </c>
      <c r="F13" s="23">
        <v>11.929539999999996</v>
      </c>
      <c r="G13" s="369">
        <v>1.0769415680610244E-2</v>
      </c>
      <c r="H13" s="23">
        <v>4291.9880000000003</v>
      </c>
      <c r="I13" s="361">
        <v>1.7337204167171071E-2</v>
      </c>
      <c r="J13" s="23">
        <v>3382.2129999999984</v>
      </c>
      <c r="K13" s="361">
        <v>1.5336149562895349E-2</v>
      </c>
      <c r="L13" s="23">
        <v>5177.7789999999995</v>
      </c>
      <c r="M13" s="361">
        <v>1.8153377186958263E-2</v>
      </c>
      <c r="N13" s="76"/>
      <c r="O13" s="85"/>
      <c r="X13" s="70"/>
    </row>
    <row r="14" spans="1:24">
      <c r="A14" s="56" t="s">
        <v>44</v>
      </c>
      <c r="B14" s="255">
        <v>650</v>
      </c>
      <c r="C14" s="361">
        <v>0.55484421681604779</v>
      </c>
      <c r="D14" s="23">
        <v>650</v>
      </c>
      <c r="E14" s="361">
        <v>0.55484421681604779</v>
      </c>
      <c r="F14" s="23">
        <v>650</v>
      </c>
      <c r="G14" s="369">
        <v>0.55484421681604779</v>
      </c>
      <c r="H14" s="23">
        <v>46491.85</v>
      </c>
      <c r="I14" s="361">
        <v>0.52138957971100308</v>
      </c>
      <c r="J14" s="23">
        <v>34206.03</v>
      </c>
      <c r="K14" s="361">
        <v>0.52162987003183658</v>
      </c>
      <c r="L14" s="23">
        <v>49205.120000000003</v>
      </c>
      <c r="M14" s="361">
        <v>0.61357538940837164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45.889999999999993</v>
      </c>
      <c r="C15" s="361">
        <v>0.13529218571911225</v>
      </c>
      <c r="D15" s="23">
        <v>45.889999999999993</v>
      </c>
      <c r="E15" s="74">
        <v>0.1352949778409881</v>
      </c>
      <c r="F15" s="23">
        <v>45.889999999999993</v>
      </c>
      <c r="G15" s="370">
        <v>0.13535483673062462</v>
      </c>
      <c r="H15" s="23">
        <v>10051.337</v>
      </c>
      <c r="I15" s="361">
        <v>0.13453941805186459</v>
      </c>
      <c r="J15" s="23">
        <v>9483.268</v>
      </c>
      <c r="K15" s="74">
        <v>0.13937736746888366</v>
      </c>
      <c r="L15" s="23">
        <v>10744.960000000001</v>
      </c>
      <c r="M15" s="74">
        <v>0.13923413013001124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110.94239999999999</v>
      </c>
      <c r="C16" s="362">
        <v>5.3057335307261977E-2</v>
      </c>
      <c r="D16" s="250">
        <v>111.66594999999998</v>
      </c>
      <c r="E16" s="363">
        <v>5.3425485583248292E-2</v>
      </c>
      <c r="F16" s="250">
        <v>111.31792</v>
      </c>
      <c r="G16" s="371">
        <v>5.3475480464816684E-2</v>
      </c>
      <c r="H16" s="250">
        <v>2692.4309999999946</v>
      </c>
      <c r="I16" s="362">
        <v>6.0000787551410528E-2</v>
      </c>
      <c r="J16" s="250">
        <v>5173.4189999999962</v>
      </c>
      <c r="K16" s="363">
        <v>5.3482787819826148E-2</v>
      </c>
      <c r="L16" s="250">
        <v>10230.691000000003</v>
      </c>
      <c r="M16" s="363">
        <v>5.7226918055201123E-2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4.4387196042813465E-2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6.7187775236623934E-2</v>
      </c>
      <c r="J20" s="87" t="str">
        <f t="shared" ref="J20:J26" si="1">A10</f>
        <v>PE</v>
      </c>
      <c r="K20" s="76">
        <f t="shared" si="0"/>
        <v>62921.360000000008</v>
      </c>
      <c r="L20" s="87" t="str">
        <f t="shared" ref="L20:L26" si="2">A10</f>
        <v>PE</v>
      </c>
      <c r="M20" s="85">
        <f>K20/'6.1, 6.2'!C5</f>
        <v>6.4108179978234012E-3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5.1019513769336271E-2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1" t="s">
        <v>53</v>
      </c>
      <c r="B22" s="573">
        <f>SUM(B23,D23,F23)</f>
        <v>825107.69383377116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5.2550581997197664E-2</v>
      </c>
      <c r="J22" s="87" t="str">
        <f t="shared" si="1"/>
        <v>PSE</v>
      </c>
      <c r="K22" s="76">
        <f t="shared" si="0"/>
        <v>86774.781000000003</v>
      </c>
      <c r="L22" s="87" t="str">
        <f t="shared" si="2"/>
        <v>PSE</v>
      </c>
      <c r="M22" s="85">
        <f>K22/'6.1, 6.2'!E5</f>
        <v>8.5528826646389444E-2</v>
      </c>
      <c r="N22" s="78"/>
      <c r="O22" s="68"/>
    </row>
    <row r="23" spans="1:15">
      <c r="A23" s="572"/>
      <c r="B23" s="327">
        <f>SUM(B24:B27)</f>
        <v>282835.00756188075</v>
      </c>
      <c r="C23" s="372">
        <v>5.6670881981919705E-2</v>
      </c>
      <c r="D23" s="327">
        <f>SUM(D24:D27)</f>
        <v>265213.54391134134</v>
      </c>
      <c r="E23" s="372">
        <v>5.7108309554451245E-2</v>
      </c>
      <c r="F23" s="327">
        <f>SUM(F24:F27)</f>
        <v>277059.14236054901</v>
      </c>
      <c r="G23" s="372">
        <v>5.774528582590488E-2</v>
      </c>
      <c r="H23" s="68"/>
      <c r="I23" s="68"/>
      <c r="J23" s="87" t="str">
        <f t="shared" si="1"/>
        <v>VE</v>
      </c>
      <c r="K23" s="76">
        <f t="shared" si="0"/>
        <v>12851.98</v>
      </c>
      <c r="L23" s="87" t="str">
        <f t="shared" si="2"/>
        <v>VE</v>
      </c>
      <c r="M23" s="85">
        <f>K23/'6.1, 6.2'!F5</f>
        <v>1.7060406673178631E-2</v>
      </c>
      <c r="N23" s="78"/>
      <c r="O23" s="68"/>
    </row>
    <row r="24" spans="1:15">
      <c r="A24" s="18" t="s">
        <v>8</v>
      </c>
      <c r="B24" s="23">
        <v>25102.14</v>
      </c>
      <c r="C24" s="361">
        <v>4.2513130576785713E-2</v>
      </c>
      <c r="D24" s="23">
        <v>24120.170999999998</v>
      </c>
      <c r="E24" s="361">
        <v>4.2736350497106876E-2</v>
      </c>
      <c r="F24" s="23">
        <v>30189.233</v>
      </c>
      <c r="G24" s="361">
        <v>4.760107056723438E-2</v>
      </c>
      <c r="H24" s="68"/>
      <c r="I24" s="68"/>
      <c r="J24" s="87" t="str">
        <f t="shared" si="1"/>
        <v>PVE</v>
      </c>
      <c r="K24" s="76">
        <f t="shared" si="0"/>
        <v>129903</v>
      </c>
      <c r="L24" s="87" t="str">
        <f t="shared" si="2"/>
        <v>PVE</v>
      </c>
      <c r="M24" s="85">
        <f>K24/'6.1, 6.2'!G5</f>
        <v>0.55292342464091671</v>
      </c>
      <c r="N24" s="78"/>
      <c r="O24" s="86"/>
    </row>
    <row r="25" spans="1:15">
      <c r="A25" s="18" t="s">
        <v>9</v>
      </c>
      <c r="B25" s="23">
        <v>131541.75599999999</v>
      </c>
      <c r="C25" s="361">
        <v>6.6861359561880926E-2</v>
      </c>
      <c r="D25" s="23">
        <v>123406.984</v>
      </c>
      <c r="E25" s="361">
        <v>6.7384309354012698E-2</v>
      </c>
      <c r="F25" s="23">
        <v>133468.94899999999</v>
      </c>
      <c r="G25" s="361">
        <v>6.7330161574979966E-2</v>
      </c>
      <c r="H25" s="68"/>
      <c r="I25" s="68"/>
      <c r="J25" s="87" t="str">
        <f t="shared" si="1"/>
        <v>VTE</v>
      </c>
      <c r="K25" s="76">
        <f t="shared" si="0"/>
        <v>30279.565000000002</v>
      </c>
      <c r="L25" s="87" t="str">
        <f t="shared" si="2"/>
        <v>VTE</v>
      </c>
      <c r="M25" s="85">
        <f>K25/'6.1, 6.2'!H5</f>
        <v>0.13768361013176228</v>
      </c>
      <c r="N25" s="78"/>
      <c r="O25" s="86"/>
    </row>
    <row r="26" spans="1:15">
      <c r="A26" s="18" t="s">
        <v>132</v>
      </c>
      <c r="B26" s="23">
        <v>39174.46272098404</v>
      </c>
      <c r="C26" s="361">
        <v>5.0852919225825313E-2</v>
      </c>
      <c r="D26" s="23">
        <v>36634.046083376183</v>
      </c>
      <c r="E26" s="74">
        <v>5.174886330506074E-2</v>
      </c>
      <c r="F26" s="23">
        <v>36154.408769455549</v>
      </c>
      <c r="G26" s="74">
        <v>5.047781925747595E-2</v>
      </c>
      <c r="H26" s="68"/>
      <c r="I26" s="68"/>
      <c r="J26" s="87" t="str">
        <f t="shared" si="1"/>
        <v>FVE</v>
      </c>
      <c r="K26" s="76">
        <f t="shared" si="0"/>
        <v>18096.540999999994</v>
      </c>
      <c r="L26" s="87" t="str">
        <f t="shared" si="2"/>
        <v>FVE</v>
      </c>
      <c r="M26" s="85">
        <f>K26/'6.1, 6.2'!I5</f>
        <v>5.6484984329724562E-2</v>
      </c>
      <c r="N26" s="78"/>
      <c r="O26" s="86"/>
    </row>
    <row r="27" spans="1:15">
      <c r="A27" s="439" t="s">
        <v>130</v>
      </c>
      <c r="B27" s="250">
        <v>87016.648840896698</v>
      </c>
      <c r="C27" s="362">
        <v>5.2336137481736808E-2</v>
      </c>
      <c r="D27" s="250">
        <v>81052.342827965185</v>
      </c>
      <c r="E27" s="363">
        <v>5.2619785151497352E-2</v>
      </c>
      <c r="F27" s="250">
        <v>77246.551591093492</v>
      </c>
      <c r="G27" s="363">
        <v>5.2721173960157297E-2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1.0643503209074878E-2</v>
      </c>
      <c r="J32" s="87" t="str">
        <f t="shared" si="5"/>
        <v>PE</v>
      </c>
      <c r="K32" s="70">
        <f t="shared" si="6"/>
        <v>23294.181</v>
      </c>
      <c r="L32" s="70">
        <f t="shared" si="7"/>
        <v>20981.120000000003</v>
      </c>
      <c r="M32" s="70">
        <f t="shared" si="8"/>
        <v>18646.059000000001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0.11981847460108314</v>
      </c>
      <c r="J34" s="87" t="str">
        <f t="shared" si="5"/>
        <v>PSE</v>
      </c>
      <c r="K34" s="70">
        <f t="shared" si="6"/>
        <v>29568.938000000009</v>
      </c>
      <c r="L34" s="70">
        <f t="shared" si="7"/>
        <v>27845.845000000005</v>
      </c>
      <c r="M34" s="70">
        <f t="shared" si="8"/>
        <v>29359.997999999996</v>
      </c>
    </row>
    <row r="35" spans="8:13" ht="13.5" customHeight="1">
      <c r="H35" s="87" t="str">
        <f t="shared" si="3"/>
        <v>VE</v>
      </c>
      <c r="I35" s="88">
        <f t="shared" si="4"/>
        <v>1.0769415680610244E-2</v>
      </c>
      <c r="J35" s="87" t="str">
        <f t="shared" si="5"/>
        <v>VE</v>
      </c>
      <c r="K35" s="70">
        <f t="shared" si="6"/>
        <v>4291.9880000000003</v>
      </c>
      <c r="L35" s="70">
        <f t="shared" si="7"/>
        <v>3382.2129999999984</v>
      </c>
      <c r="M35" s="70">
        <f t="shared" si="8"/>
        <v>5177.7789999999995</v>
      </c>
    </row>
    <row r="36" spans="8:13" ht="12.75" customHeight="1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46491.85</v>
      </c>
      <c r="L36" s="70">
        <f t="shared" si="7"/>
        <v>34206.03</v>
      </c>
      <c r="M36" s="70">
        <f t="shared" si="8"/>
        <v>49205.120000000003</v>
      </c>
    </row>
    <row r="37" spans="8:13" ht="12.75" customHeight="1">
      <c r="H37" s="87" t="str">
        <f t="shared" si="3"/>
        <v>VTE</v>
      </c>
      <c r="I37" s="88">
        <f t="shared" si="4"/>
        <v>0.13535483673062462</v>
      </c>
      <c r="J37" s="87" t="str">
        <f t="shared" si="5"/>
        <v>VTE</v>
      </c>
      <c r="K37" s="70">
        <f t="shared" si="6"/>
        <v>10051.337</v>
      </c>
      <c r="L37" s="70">
        <f t="shared" si="7"/>
        <v>9483.268</v>
      </c>
      <c r="M37" s="70">
        <f t="shared" si="8"/>
        <v>10744.960000000001</v>
      </c>
    </row>
    <row r="38" spans="8:13" ht="12.75" customHeight="1">
      <c r="H38" s="87" t="str">
        <f t="shared" si="3"/>
        <v>FVE</v>
      </c>
      <c r="I38" s="88">
        <f t="shared" si="4"/>
        <v>5.3475480464816684E-2</v>
      </c>
      <c r="J38" s="87" t="str">
        <f t="shared" si="5"/>
        <v>FVE</v>
      </c>
      <c r="K38" s="70">
        <f t="shared" si="6"/>
        <v>2692.4309999999946</v>
      </c>
      <c r="L38" s="70">
        <f t="shared" si="7"/>
        <v>5173.4189999999962</v>
      </c>
      <c r="M38" s="70">
        <f t="shared" si="8"/>
        <v>10230.691000000003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409</v>
      </c>
      <c r="M1" s="357" t="str">
        <f>'3.1'!N1</f>
        <v>I. čtvrtletí 2023</v>
      </c>
      <c r="N1" s="68"/>
      <c r="O1" s="68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24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1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84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>
      <c r="A7" s="578" t="s">
        <v>53</v>
      </c>
      <c r="B7" s="583">
        <f>F8</f>
        <v>1506.1588199999997</v>
      </c>
      <c r="C7" s="573"/>
      <c r="D7" s="573"/>
      <c r="E7" s="573"/>
      <c r="F7" s="573"/>
      <c r="G7" s="585"/>
      <c r="H7" s="583">
        <f>SUM(H8,J8,L8)</f>
        <v>1469674.709</v>
      </c>
      <c r="I7" s="573"/>
      <c r="J7" s="573"/>
      <c r="K7" s="573"/>
      <c r="L7" s="573"/>
      <c r="M7" s="573"/>
      <c r="N7" s="73"/>
    </row>
    <row r="8" spans="1:21">
      <c r="A8" s="579"/>
      <c r="B8" s="367">
        <f>SUM(B9:B16)</f>
        <v>1487.1017899999997</v>
      </c>
      <c r="C8" s="362">
        <v>7.148631996096709E-2</v>
      </c>
      <c r="D8" s="327">
        <f>SUM(D9:D16)</f>
        <v>1486.8417799999997</v>
      </c>
      <c r="E8" s="362">
        <v>7.1477621839491134E-2</v>
      </c>
      <c r="F8" s="327">
        <f>SUM(F9:F16)</f>
        <v>1506.1588199999997</v>
      </c>
      <c r="G8" s="368">
        <v>7.2362885148023651E-2</v>
      </c>
      <c r="H8" s="327">
        <f>SUM(H9:H16)</f>
        <v>549606.57700000005</v>
      </c>
      <c r="I8" s="362">
        <v>7.106356838569225E-2</v>
      </c>
      <c r="J8" s="327">
        <f>SUM(J9:J16)</f>
        <v>509422.48000000004</v>
      </c>
      <c r="K8" s="362">
        <v>7.3586411133012272E-2</v>
      </c>
      <c r="L8" s="327">
        <f>SUM(L9:L16)</f>
        <v>410645.652</v>
      </c>
      <c r="M8" s="362">
        <v>6.0366448343090795E-2</v>
      </c>
      <c r="N8" s="10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>
      <c r="A10" s="56" t="s">
        <v>20</v>
      </c>
      <c r="B10" s="255">
        <v>1273.7099999999998</v>
      </c>
      <c r="C10" s="361">
        <v>0.13527229535327326</v>
      </c>
      <c r="D10" s="23">
        <v>1273.7099999999998</v>
      </c>
      <c r="E10" s="361">
        <v>0.13527229535327326</v>
      </c>
      <c r="F10" s="23">
        <v>1293.7099999999998</v>
      </c>
      <c r="G10" s="369">
        <v>0.13710514220322664</v>
      </c>
      <c r="H10" s="23">
        <v>505676.56600000005</v>
      </c>
      <c r="I10" s="361">
        <v>0.13950224405551515</v>
      </c>
      <c r="J10" s="23">
        <v>466339.26500000001</v>
      </c>
      <c r="K10" s="361">
        <v>0.1409421117888755</v>
      </c>
      <c r="L10" s="23">
        <v>361762.70799999998</v>
      </c>
      <c r="M10" s="361">
        <v>0.12555625275150076</v>
      </c>
      <c r="N10" s="76"/>
      <c r="O10" s="85"/>
    </row>
    <row r="11" spans="1:21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</row>
    <row r="12" spans="1:21">
      <c r="A12" s="56" t="s">
        <v>22</v>
      </c>
      <c r="B12" s="255">
        <v>67.544000000000025</v>
      </c>
      <c r="C12" s="361">
        <v>6.6154361482694504E-2</v>
      </c>
      <c r="D12" s="23">
        <v>67.544000000000025</v>
      </c>
      <c r="E12" s="361">
        <v>6.6092218332116731E-2</v>
      </c>
      <c r="F12" s="23">
        <v>67.580000000000027</v>
      </c>
      <c r="G12" s="369">
        <v>6.5954228273068849E-2</v>
      </c>
      <c r="H12" s="23">
        <v>30620.570000000018</v>
      </c>
      <c r="I12" s="361">
        <v>8.7464584822071034E-2</v>
      </c>
      <c r="J12" s="23">
        <v>27682.579000000005</v>
      </c>
      <c r="K12" s="361">
        <v>8.5742877078519714E-2</v>
      </c>
      <c r="L12" s="23">
        <v>30231.708000000002</v>
      </c>
      <c r="M12" s="361">
        <v>8.8494912943795953E-2</v>
      </c>
      <c r="N12" s="76"/>
      <c r="O12" s="85"/>
    </row>
    <row r="13" spans="1:21">
      <c r="A13" s="56" t="s">
        <v>43</v>
      </c>
      <c r="B13" s="255">
        <v>29.798800000000018</v>
      </c>
      <c r="C13" s="361">
        <v>2.6833171580423452E-2</v>
      </c>
      <c r="D13" s="23">
        <v>29.772300000000019</v>
      </c>
      <c r="E13" s="361">
        <v>2.6838152427270615E-2</v>
      </c>
      <c r="F13" s="23">
        <v>29.581300000000024</v>
      </c>
      <c r="G13" s="369">
        <v>2.670457671233226E-2</v>
      </c>
      <c r="H13" s="23">
        <v>9341.2889999999934</v>
      </c>
      <c r="I13" s="361">
        <v>3.7733524552619704E-2</v>
      </c>
      <c r="J13" s="23">
        <v>9589.4230000000061</v>
      </c>
      <c r="K13" s="361">
        <v>4.3481834334463496E-2</v>
      </c>
      <c r="L13" s="23">
        <v>9535.7000000000007</v>
      </c>
      <c r="M13" s="361">
        <v>3.343231892316724E-2</v>
      </c>
      <c r="N13" s="76"/>
      <c r="O13" s="85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55">
        <v>19.3004</v>
      </c>
      <c r="C15" s="361">
        <v>5.6901139709155682E-2</v>
      </c>
      <c r="D15" s="23">
        <v>19.3004</v>
      </c>
      <c r="E15" s="74">
        <v>5.6902314018788556E-2</v>
      </c>
      <c r="F15" s="23">
        <v>19.3004</v>
      </c>
      <c r="G15" s="370">
        <v>5.6927489449460619E-2</v>
      </c>
      <c r="H15" s="23">
        <v>1976.7650000000003</v>
      </c>
      <c r="I15" s="361">
        <v>2.6459446412481658E-2</v>
      </c>
      <c r="J15" s="23">
        <v>2125.4720000000002</v>
      </c>
      <c r="K15" s="74">
        <v>3.1238460411413357E-2</v>
      </c>
      <c r="L15" s="23">
        <v>1955.7799999999997</v>
      </c>
      <c r="M15" s="74">
        <v>2.5343168055132204E-2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84" t="s">
        <v>46</v>
      </c>
      <c r="B16" s="256">
        <v>96.74858999999978</v>
      </c>
      <c r="C16" s="362">
        <v>4.6269256660526559E-2</v>
      </c>
      <c r="D16" s="250">
        <v>96.51507999999977</v>
      </c>
      <c r="E16" s="363">
        <v>4.6176699478274658E-2</v>
      </c>
      <c r="F16" s="250">
        <v>95.987119999999763</v>
      </c>
      <c r="G16" s="371">
        <v>4.6110791150553318E-2</v>
      </c>
      <c r="H16" s="250">
        <v>1991.3869999999999</v>
      </c>
      <c r="I16" s="362">
        <v>4.4378031719156774E-2</v>
      </c>
      <c r="J16" s="250">
        <v>3685.7409999999982</v>
      </c>
      <c r="K16" s="363">
        <v>3.810317777505242E-2</v>
      </c>
      <c r="L16" s="250">
        <v>7159.755999999983</v>
      </c>
      <c r="M16" s="363">
        <v>4.0049178487282386E-2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3.7630678917598651E-2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4.3211562382970282E-2</v>
      </c>
      <c r="J20" s="87" t="str">
        <f t="shared" ref="J20:J26" si="1">A10</f>
        <v>PE</v>
      </c>
      <c r="K20" s="76">
        <f t="shared" si="0"/>
        <v>1333778.5389999999</v>
      </c>
      <c r="L20" s="87" t="str">
        <f t="shared" ref="L20:L26" si="2">A10</f>
        <v>PE</v>
      </c>
      <c r="M20" s="85">
        <f>K20/'6.1, 6.2'!C5</f>
        <v>0.13589362122706503</v>
      </c>
      <c r="N20" s="78"/>
      <c r="O20" s="68"/>
      <c r="P20" s="89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4.9021185091144927E-2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1" t="s">
        <v>53</v>
      </c>
      <c r="B22" s="573">
        <f>SUM(B23,D23,F23)</f>
        <v>647378.91700000002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4.7699172396397559E-2</v>
      </c>
      <c r="J22" s="87" t="str">
        <f t="shared" si="1"/>
        <v>PSE</v>
      </c>
      <c r="K22" s="76">
        <f t="shared" si="0"/>
        <v>88534.857000000018</v>
      </c>
      <c r="L22" s="87" t="str">
        <f t="shared" si="2"/>
        <v>PSE</v>
      </c>
      <c r="M22" s="85">
        <f>K22/'6.1, 6.2'!E5</f>
        <v>8.726363062231042E-2</v>
      </c>
      <c r="N22" s="78"/>
      <c r="O22" s="68"/>
      <c r="P22" s="89"/>
      <c r="Q22" s="71"/>
      <c r="R22" s="23"/>
      <c r="S22" s="23"/>
      <c r="T22" s="23"/>
    </row>
    <row r="23" spans="1:20">
      <c r="A23" s="572"/>
      <c r="B23" s="327">
        <f>SUM(B24:B27)</f>
        <v>224203.587</v>
      </c>
      <c r="C23" s="372">
        <v>4.4923063549762998E-2</v>
      </c>
      <c r="D23" s="327">
        <f>SUM(D24:D27)</f>
        <v>207361.05800000002</v>
      </c>
      <c r="E23" s="372">
        <v>4.465096056241085E-2</v>
      </c>
      <c r="F23" s="327">
        <f>SUM(F24:F27)</f>
        <v>215814.272</v>
      </c>
      <c r="G23" s="372">
        <v>4.4980493030372222E-2</v>
      </c>
      <c r="H23" s="68"/>
      <c r="I23" s="68"/>
      <c r="J23" s="87" t="str">
        <f t="shared" si="1"/>
        <v>VE</v>
      </c>
      <c r="K23" s="76">
        <f t="shared" si="0"/>
        <v>28466.412</v>
      </c>
      <c r="L23" s="87" t="str">
        <f t="shared" si="2"/>
        <v>VE</v>
      </c>
      <c r="M23" s="85">
        <f>K23/'6.1, 6.2'!F5</f>
        <v>3.7787840102945405E-2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22466.972000000002</v>
      </c>
      <c r="C24" s="361">
        <v>3.8050194696587165E-2</v>
      </c>
      <c r="D24" s="23">
        <v>19461.822</v>
      </c>
      <c r="E24" s="361">
        <v>3.4482643025387567E-2</v>
      </c>
      <c r="F24" s="23">
        <v>25394.906999999999</v>
      </c>
      <c r="G24" s="361">
        <v>4.0041585692334555E-2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85033.542000000001</v>
      </c>
      <c r="C25" s="361">
        <v>4.3221699324755128E-2</v>
      </c>
      <c r="D25" s="23">
        <v>79498.701000000001</v>
      </c>
      <c r="E25" s="361">
        <v>4.3408929444594152E-2</v>
      </c>
      <c r="F25" s="23">
        <v>85277.118000000002</v>
      </c>
      <c r="G25" s="361">
        <v>4.3019160460974586E-2</v>
      </c>
      <c r="H25" s="68"/>
      <c r="I25" s="68"/>
      <c r="J25" s="87" t="str">
        <f t="shared" si="1"/>
        <v>VTE</v>
      </c>
      <c r="K25" s="76">
        <f t="shared" si="0"/>
        <v>6058.0170000000007</v>
      </c>
      <c r="L25" s="87" t="str">
        <f t="shared" si="2"/>
        <v>VTE</v>
      </c>
      <c r="M25" s="85">
        <f>K25/'6.1, 6.2'!H5</f>
        <v>2.7546289083069327E-2</v>
      </c>
      <c r="N25" s="78"/>
      <c r="O25" s="86"/>
    </row>
    <row r="26" spans="1:20">
      <c r="A26" s="18" t="s">
        <v>132</v>
      </c>
      <c r="B26" s="23">
        <v>37655.254000000001</v>
      </c>
      <c r="C26" s="361">
        <v>4.8880813088068686E-2</v>
      </c>
      <c r="D26" s="23">
        <v>34970.546999999999</v>
      </c>
      <c r="E26" s="74">
        <v>4.9399022217952664E-2</v>
      </c>
      <c r="F26" s="23">
        <v>34951.760999999999</v>
      </c>
      <c r="G26" s="74">
        <v>4.8798714583849774E-2</v>
      </c>
      <c r="H26" s="68"/>
      <c r="I26" s="68"/>
      <c r="J26" s="87" t="str">
        <f t="shared" si="1"/>
        <v>FVE</v>
      </c>
      <c r="K26" s="76">
        <f t="shared" si="0"/>
        <v>12836.88399999998</v>
      </c>
      <c r="L26" s="87" t="str">
        <f t="shared" si="2"/>
        <v>FVE</v>
      </c>
      <c r="M26" s="85">
        <f>K26/'6.1, 6.2'!I5</f>
        <v>4.0067944011095334E-2</v>
      </c>
      <c r="N26" s="78"/>
      <c r="O26" s="86"/>
    </row>
    <row r="27" spans="1:20">
      <c r="A27" s="439" t="s">
        <v>130</v>
      </c>
      <c r="B27" s="250">
        <v>79047.819000000003</v>
      </c>
      <c r="C27" s="362">
        <v>4.7543287151631655E-2</v>
      </c>
      <c r="D27" s="250">
        <v>73429.987999999998</v>
      </c>
      <c r="E27" s="363">
        <v>4.7671295577947095E-2</v>
      </c>
      <c r="F27" s="250">
        <v>70190.486000000004</v>
      </c>
      <c r="G27" s="363">
        <v>4.790537242805095E-2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0.13710514220322664</v>
      </c>
      <c r="J32" s="87" t="str">
        <f t="shared" si="5"/>
        <v>PE</v>
      </c>
      <c r="K32" s="70">
        <f t="shared" si="6"/>
        <v>505676.56600000005</v>
      </c>
      <c r="L32" s="70">
        <f t="shared" si="7"/>
        <v>466339.26500000001</v>
      </c>
      <c r="M32" s="70">
        <f t="shared" si="8"/>
        <v>361762.70799999998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6.5954228273068849E-2</v>
      </c>
      <c r="J34" s="87" t="str">
        <f t="shared" si="5"/>
        <v>PSE</v>
      </c>
      <c r="K34" s="70">
        <f t="shared" si="6"/>
        <v>30620.570000000018</v>
      </c>
      <c r="L34" s="70">
        <f t="shared" si="7"/>
        <v>27682.579000000005</v>
      </c>
      <c r="M34" s="70">
        <f t="shared" si="8"/>
        <v>30231.708000000002</v>
      </c>
    </row>
    <row r="35" spans="8:13" ht="12.75" customHeight="1">
      <c r="H35" s="87" t="str">
        <f t="shared" si="3"/>
        <v>VE</v>
      </c>
      <c r="I35" s="88">
        <f t="shared" si="4"/>
        <v>2.670457671233226E-2</v>
      </c>
      <c r="J35" s="87" t="str">
        <f t="shared" si="5"/>
        <v>VE</v>
      </c>
      <c r="K35" s="70">
        <f t="shared" si="6"/>
        <v>9341.2889999999934</v>
      </c>
      <c r="L35" s="70">
        <f t="shared" si="7"/>
        <v>9589.4230000000061</v>
      </c>
      <c r="M35" s="70">
        <f t="shared" si="8"/>
        <v>9535.7000000000007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5.6927489449460619E-2</v>
      </c>
      <c r="J37" s="87" t="str">
        <f t="shared" si="5"/>
        <v>VTE</v>
      </c>
      <c r="K37" s="70">
        <f t="shared" si="6"/>
        <v>1976.7650000000003</v>
      </c>
      <c r="L37" s="70">
        <f t="shared" si="7"/>
        <v>2125.4720000000002</v>
      </c>
      <c r="M37" s="70">
        <f t="shared" si="8"/>
        <v>1955.7799999999997</v>
      </c>
    </row>
    <row r="38" spans="8:13" ht="12.75" customHeight="1">
      <c r="H38" s="87" t="str">
        <f t="shared" si="3"/>
        <v>FVE</v>
      </c>
      <c r="I38" s="88">
        <f t="shared" si="4"/>
        <v>4.6110791150553318E-2</v>
      </c>
      <c r="J38" s="87" t="str">
        <f t="shared" si="5"/>
        <v>FVE</v>
      </c>
      <c r="K38" s="70">
        <f t="shared" si="6"/>
        <v>1991.3869999999999</v>
      </c>
      <c r="L38" s="70">
        <f t="shared" si="7"/>
        <v>3685.7409999999982</v>
      </c>
      <c r="M38" s="70">
        <f t="shared" si="8"/>
        <v>7159.755999999983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410</v>
      </c>
      <c r="M1" s="357" t="str">
        <f>'3.1'!N1</f>
        <v>I. čtvrtletí 2023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78" t="s">
        <v>53</v>
      </c>
      <c r="B7" s="583">
        <f>F8</f>
        <v>571.99672999999871</v>
      </c>
      <c r="C7" s="573"/>
      <c r="D7" s="573"/>
      <c r="E7" s="573"/>
      <c r="F7" s="573"/>
      <c r="G7" s="585"/>
      <c r="H7" s="583">
        <f>SUM(H8,J8,L8)</f>
        <v>339649.83199999994</v>
      </c>
      <c r="I7" s="573"/>
      <c r="J7" s="573"/>
      <c r="K7" s="573"/>
      <c r="L7" s="573"/>
      <c r="M7" s="573"/>
      <c r="N7" s="73"/>
    </row>
    <row r="8" spans="1:24">
      <c r="A8" s="579"/>
      <c r="B8" s="367">
        <f>SUM(B9:B16)</f>
        <v>572.32078999999862</v>
      </c>
      <c r="C8" s="362">
        <v>2.7511974895984333E-2</v>
      </c>
      <c r="D8" s="327">
        <f>SUM(D9:D16)</f>
        <v>573.01593999999864</v>
      </c>
      <c r="E8" s="362">
        <v>2.7546856174111848E-2</v>
      </c>
      <c r="F8" s="327">
        <f>SUM(F9:F16)</f>
        <v>571.99672999999871</v>
      </c>
      <c r="G8" s="368">
        <v>2.7481387174053136E-2</v>
      </c>
      <c r="H8" s="327">
        <f>SUM(H9:H16)</f>
        <v>108593.81199999999</v>
      </c>
      <c r="I8" s="362">
        <v>1.4041068845005845E-2</v>
      </c>
      <c r="J8" s="327">
        <f>SUM(J9:J16)</f>
        <v>111691.19800000005</v>
      </c>
      <c r="K8" s="362">
        <v>1.6133866758229205E-2</v>
      </c>
      <c r="L8" s="327">
        <f>SUM(L9:L16)</f>
        <v>119364.82199999993</v>
      </c>
      <c r="M8" s="362">
        <v>1.7547075748035008E-2</v>
      </c>
      <c r="N8" s="10"/>
    </row>
    <row r="9" spans="1:24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>
      <c r="A10" s="56" t="s">
        <v>20</v>
      </c>
      <c r="B10" s="255">
        <v>262.08500000000004</v>
      </c>
      <c r="C10" s="361">
        <v>2.7834310422044761E-2</v>
      </c>
      <c r="D10" s="23">
        <v>262.08500000000004</v>
      </c>
      <c r="E10" s="361">
        <v>2.7834310422044761E-2</v>
      </c>
      <c r="F10" s="23">
        <v>262.08500000000004</v>
      </c>
      <c r="G10" s="369">
        <v>2.7775313783098735E-2</v>
      </c>
      <c r="H10" s="23">
        <v>70031.630999999994</v>
      </c>
      <c r="I10" s="361">
        <v>1.9319799129010416E-2</v>
      </c>
      <c r="J10" s="23">
        <v>71641.440000000002</v>
      </c>
      <c r="K10" s="361">
        <v>2.1652253204962307E-2</v>
      </c>
      <c r="L10" s="23">
        <v>67142.127999999997</v>
      </c>
      <c r="M10" s="361">
        <v>2.3302882820751155E-2</v>
      </c>
      <c r="N10" s="76"/>
      <c r="O10" s="85"/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>
      <c r="A12" s="56" t="s">
        <v>22</v>
      </c>
      <c r="B12" s="255">
        <v>71.066000000000003</v>
      </c>
      <c r="C12" s="361">
        <v>6.9603900466794474E-2</v>
      </c>
      <c r="D12" s="23">
        <v>71.066000000000003</v>
      </c>
      <c r="E12" s="361">
        <v>6.9538516936962655E-2</v>
      </c>
      <c r="F12" s="23">
        <v>71.066000000000003</v>
      </c>
      <c r="G12" s="369">
        <v>6.9356365588249605E-2</v>
      </c>
      <c r="H12" s="23">
        <v>23367.421999999999</v>
      </c>
      <c r="I12" s="361">
        <v>6.6746695557663605E-2</v>
      </c>
      <c r="J12" s="23">
        <v>21277.077000000001</v>
      </c>
      <c r="K12" s="361">
        <v>6.5902739690590198E-2</v>
      </c>
      <c r="L12" s="23">
        <v>22727.266999999993</v>
      </c>
      <c r="M12" s="361">
        <v>6.6527750089919027E-2</v>
      </c>
      <c r="N12" s="76"/>
      <c r="O12" s="85"/>
      <c r="X12" s="70"/>
    </row>
    <row r="13" spans="1:24">
      <c r="A13" s="56" t="s">
        <v>43</v>
      </c>
      <c r="B13" s="255">
        <v>20.46329999999999</v>
      </c>
      <c r="C13" s="361">
        <v>1.8426756782208634E-2</v>
      </c>
      <c r="D13" s="23">
        <v>20.433299999999988</v>
      </c>
      <c r="E13" s="361">
        <v>1.8419538295400356E-2</v>
      </c>
      <c r="F13" s="23">
        <v>20.349799999999991</v>
      </c>
      <c r="G13" s="369">
        <v>1.837082194428975E-2</v>
      </c>
      <c r="H13" s="23">
        <v>9722.5420000000031</v>
      </c>
      <c r="I13" s="361">
        <v>3.9273571053296465E-2</v>
      </c>
      <c r="J13" s="23">
        <v>8052.8150000000051</v>
      </c>
      <c r="K13" s="361">
        <v>3.6514310376764343E-2</v>
      </c>
      <c r="L13" s="23">
        <v>11392.664999999997</v>
      </c>
      <c r="M13" s="361">
        <v>3.994286834367744E-2</v>
      </c>
      <c r="N13" s="76"/>
      <c r="O13" s="85"/>
      <c r="X13" s="70"/>
    </row>
    <row r="14" spans="1:24">
      <c r="A14" s="56" t="s">
        <v>44</v>
      </c>
      <c r="B14" s="255">
        <v>1.5</v>
      </c>
      <c r="C14" s="361">
        <v>1.2804097311139564E-3</v>
      </c>
      <c r="D14" s="23">
        <v>1.5</v>
      </c>
      <c r="E14" s="361">
        <v>1.2804097311139564E-3</v>
      </c>
      <c r="F14" s="23">
        <v>1.5</v>
      </c>
      <c r="G14" s="369">
        <v>1.2804097311139564E-3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5.3199999999999994</v>
      </c>
      <c r="C15" s="361">
        <v>1.5684341425706627E-2</v>
      </c>
      <c r="D15" s="23">
        <v>5.3199999999999994</v>
      </c>
      <c r="E15" s="74">
        <v>1.5684665114710322E-2</v>
      </c>
      <c r="F15" s="23">
        <v>5.3199999999999994</v>
      </c>
      <c r="G15" s="370">
        <v>1.5691604519654023E-2</v>
      </c>
      <c r="H15" s="23">
        <v>1195.336</v>
      </c>
      <c r="I15" s="361">
        <v>1.5999842589741405E-2</v>
      </c>
      <c r="J15" s="23">
        <v>1114.7380000000001</v>
      </c>
      <c r="K15" s="74">
        <v>1.6383513347669649E-2</v>
      </c>
      <c r="L15" s="23">
        <v>1303.0619999999999</v>
      </c>
      <c r="M15" s="74">
        <v>1.6885191203640841E-2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211.88648999999853</v>
      </c>
      <c r="C16" s="362">
        <v>0.10133305703688342</v>
      </c>
      <c r="D16" s="250">
        <v>212.61163999999857</v>
      </c>
      <c r="E16" s="363">
        <v>0.10172196723934826</v>
      </c>
      <c r="F16" s="250">
        <v>211.67592999999869</v>
      </c>
      <c r="G16" s="371">
        <v>0.10168598245086535</v>
      </c>
      <c r="H16" s="250">
        <v>4276.8810000000103</v>
      </c>
      <c r="I16" s="362">
        <v>9.5310233860650601E-2</v>
      </c>
      <c r="J16" s="250">
        <v>9605.1280000000461</v>
      </c>
      <c r="K16" s="363">
        <v>9.9297780211939912E-2</v>
      </c>
      <c r="L16" s="250">
        <v>16799.699999999946</v>
      </c>
      <c r="M16" s="363">
        <v>9.3971663815470424E-2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2.4287622914802767E-2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6.3858277869740229E-2</v>
      </c>
      <c r="J20" s="87" t="str">
        <f t="shared" ref="J20:J26" si="1">A10</f>
        <v>PE</v>
      </c>
      <c r="K20" s="76">
        <f t="shared" si="0"/>
        <v>208815.19899999999</v>
      </c>
      <c r="L20" s="87" t="str">
        <f t="shared" ref="L20:L26" si="2">A10</f>
        <v>PE</v>
      </c>
      <c r="M20" s="85">
        <f>K20/'6.1, 6.2'!C5</f>
        <v>2.1275386227638356E-2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6.0641805080876146E-2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1" t="s">
        <v>53</v>
      </c>
      <c r="B22" s="573">
        <f>SUM(B23,D23,F23)</f>
        <v>822941.32799999998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5.9389417471312489E-2</v>
      </c>
      <c r="J22" s="87" t="str">
        <f t="shared" si="1"/>
        <v>PSE</v>
      </c>
      <c r="K22" s="76">
        <f t="shared" si="0"/>
        <v>67371.765999999989</v>
      </c>
      <c r="L22" s="87" t="str">
        <f t="shared" si="2"/>
        <v>PSE</v>
      </c>
      <c r="M22" s="85">
        <f>K22/'6.1, 6.2'!E5</f>
        <v>6.6404409537779333E-2</v>
      </c>
      <c r="N22" s="78"/>
      <c r="O22" s="68"/>
    </row>
    <row r="23" spans="1:15">
      <c r="A23" s="572"/>
      <c r="B23" s="327">
        <f>SUM(B24:B27)</f>
        <v>284198.31300000002</v>
      </c>
      <c r="C23" s="372">
        <v>5.6944043788355783E-2</v>
      </c>
      <c r="D23" s="327">
        <f>SUM(D24:D27)</f>
        <v>265103.06900000002</v>
      </c>
      <c r="E23" s="372">
        <v>5.7084521042967871E-2</v>
      </c>
      <c r="F23" s="327">
        <f>SUM(F24:F27)</f>
        <v>273639.946</v>
      </c>
      <c r="G23" s="372">
        <v>5.7032649276709702E-2</v>
      </c>
      <c r="H23" s="68"/>
      <c r="I23" s="68"/>
      <c r="J23" s="87" t="str">
        <f t="shared" si="1"/>
        <v>VE</v>
      </c>
      <c r="K23" s="76">
        <f t="shared" si="0"/>
        <v>29168.022000000004</v>
      </c>
      <c r="L23" s="87" t="str">
        <f t="shared" si="2"/>
        <v>VE</v>
      </c>
      <c r="M23" s="85">
        <f>K23/'6.1, 6.2'!F5</f>
        <v>3.8719194798950918E-2</v>
      </c>
      <c r="N23" s="78"/>
      <c r="O23" s="68"/>
    </row>
    <row r="24" spans="1:15">
      <c r="A24" s="18" t="s">
        <v>8</v>
      </c>
      <c r="B24" s="23">
        <v>15564.949000000001</v>
      </c>
      <c r="C24" s="361">
        <v>2.6360888324979872E-2</v>
      </c>
      <c r="D24" s="23">
        <v>13323.887000000001</v>
      </c>
      <c r="E24" s="361">
        <v>2.3607390876948835E-2</v>
      </c>
      <c r="F24" s="23">
        <v>14563.281000000001</v>
      </c>
      <c r="G24" s="361">
        <v>2.296274855911257E-2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123630.74099999999</v>
      </c>
      <c r="C25" s="361">
        <v>6.2840269723195535E-2</v>
      </c>
      <c r="D25" s="23">
        <v>117092.35</v>
      </c>
      <c r="E25" s="361">
        <v>6.3936309596451441E-2</v>
      </c>
      <c r="F25" s="23">
        <v>128446.518</v>
      </c>
      <c r="G25" s="361">
        <v>6.4796530395122634E-2</v>
      </c>
      <c r="H25" s="68"/>
      <c r="I25" s="68"/>
      <c r="J25" s="87" t="str">
        <f t="shared" si="1"/>
        <v>VTE</v>
      </c>
      <c r="K25" s="76">
        <f t="shared" si="0"/>
        <v>3613.136</v>
      </c>
      <c r="L25" s="87" t="str">
        <f t="shared" si="2"/>
        <v>VTE</v>
      </c>
      <c r="M25" s="85">
        <f>K25/'6.1, 6.2'!H5</f>
        <v>1.6429219124417242E-2</v>
      </c>
      <c r="N25" s="78"/>
      <c r="O25" s="86"/>
    </row>
    <row r="26" spans="1:15">
      <c r="A26" s="18" t="s">
        <v>132</v>
      </c>
      <c r="B26" s="23">
        <v>46581.546000000002</v>
      </c>
      <c r="C26" s="361">
        <v>6.0468157866609362E-2</v>
      </c>
      <c r="D26" s="23">
        <v>43260.42</v>
      </c>
      <c r="E26" s="74">
        <v>6.1109208521615742E-2</v>
      </c>
      <c r="F26" s="23">
        <v>43237.182000000001</v>
      </c>
      <c r="G26" s="74">
        <v>6.0366597947038123E-2</v>
      </c>
      <c r="H26" s="68"/>
      <c r="I26" s="68"/>
      <c r="J26" s="87" t="str">
        <f t="shared" si="1"/>
        <v>FVE</v>
      </c>
      <c r="K26" s="76">
        <f t="shared" si="0"/>
        <v>30681.709000000003</v>
      </c>
      <c r="L26" s="87" t="str">
        <f t="shared" si="2"/>
        <v>FVE</v>
      </c>
      <c r="M26" s="85">
        <f>K26/'6.1, 6.2'!I5</f>
        <v>9.5767243700007082E-2</v>
      </c>
      <c r="N26" s="78"/>
      <c r="O26" s="86"/>
    </row>
    <row r="27" spans="1:15">
      <c r="A27" s="439" t="s">
        <v>130</v>
      </c>
      <c r="B27" s="250">
        <v>98421.077000000005</v>
      </c>
      <c r="C27" s="362">
        <v>5.9195327395229584E-2</v>
      </c>
      <c r="D27" s="250">
        <v>91426.411999999997</v>
      </c>
      <c r="E27" s="363">
        <v>5.9354708189291401E-2</v>
      </c>
      <c r="F27" s="250">
        <v>87392.964999999997</v>
      </c>
      <c r="G27" s="363">
        <v>5.9646153980421529E-2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2.7775313783098735E-2</v>
      </c>
      <c r="J32" s="87" t="str">
        <f t="shared" si="5"/>
        <v>PE</v>
      </c>
      <c r="K32" s="70">
        <f t="shared" si="6"/>
        <v>70031.630999999994</v>
      </c>
      <c r="L32" s="70">
        <f t="shared" si="7"/>
        <v>71641.440000000002</v>
      </c>
      <c r="M32" s="70">
        <f t="shared" si="8"/>
        <v>67142.127999999997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6.9356365588249605E-2</v>
      </c>
      <c r="J34" s="87" t="str">
        <f t="shared" si="5"/>
        <v>PSE</v>
      </c>
      <c r="K34" s="70">
        <f t="shared" si="6"/>
        <v>23367.421999999999</v>
      </c>
      <c r="L34" s="70">
        <f t="shared" si="7"/>
        <v>21277.077000000001</v>
      </c>
      <c r="M34" s="70">
        <f t="shared" si="8"/>
        <v>22727.266999999993</v>
      </c>
    </row>
    <row r="35" spans="8:13" ht="13.5" customHeight="1">
      <c r="H35" s="87" t="str">
        <f t="shared" si="3"/>
        <v>VE</v>
      </c>
      <c r="I35" s="88">
        <f t="shared" si="4"/>
        <v>1.837082194428975E-2</v>
      </c>
      <c r="J35" s="87" t="str">
        <f t="shared" si="5"/>
        <v>VE</v>
      </c>
      <c r="K35" s="70">
        <f t="shared" si="6"/>
        <v>9722.5420000000031</v>
      </c>
      <c r="L35" s="70">
        <f t="shared" si="7"/>
        <v>8052.8150000000051</v>
      </c>
      <c r="M35" s="70">
        <f t="shared" si="8"/>
        <v>11392.664999999997</v>
      </c>
    </row>
    <row r="36" spans="8:13" ht="12.75" customHeight="1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1.5691604519654023E-2</v>
      </c>
      <c r="J37" s="87" t="str">
        <f t="shared" si="5"/>
        <v>VTE</v>
      </c>
      <c r="K37" s="70">
        <f t="shared" si="6"/>
        <v>1195.336</v>
      </c>
      <c r="L37" s="70">
        <f t="shared" si="7"/>
        <v>1114.7380000000001</v>
      </c>
      <c r="M37" s="70">
        <f t="shared" si="8"/>
        <v>1303.0619999999999</v>
      </c>
    </row>
    <row r="38" spans="8:13" ht="12.75" customHeight="1">
      <c r="H38" s="87" t="str">
        <f t="shared" si="3"/>
        <v>FVE</v>
      </c>
      <c r="I38" s="88">
        <f t="shared" si="4"/>
        <v>0.10168598245086535</v>
      </c>
      <c r="J38" s="87" t="str">
        <f t="shared" si="5"/>
        <v>FVE</v>
      </c>
      <c r="K38" s="70">
        <f t="shared" si="6"/>
        <v>4276.8810000000103</v>
      </c>
      <c r="L38" s="70">
        <f t="shared" si="7"/>
        <v>9605.1280000000461</v>
      </c>
      <c r="M38" s="70">
        <f t="shared" si="8"/>
        <v>16799.699999999946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119" customWidth="1"/>
    <col min="9" max="9" width="11.42578125" style="119" customWidth="1"/>
    <col min="10" max="16384" width="9.140625" style="119"/>
  </cols>
  <sheetData>
    <row r="1" spans="1:9" ht="20.25">
      <c r="A1" s="199" t="s">
        <v>382</v>
      </c>
      <c r="I1" s="120"/>
    </row>
    <row r="2" spans="1:9" s="108" customFormat="1" ht="6" customHeight="1">
      <c r="A2" s="121"/>
    </row>
    <row r="3" spans="1:9" ht="12.75" customHeight="1">
      <c r="A3" s="466" t="s">
        <v>429</v>
      </c>
      <c r="B3" s="466"/>
      <c r="C3" s="466"/>
      <c r="D3" s="466"/>
      <c r="E3" s="466"/>
      <c r="F3" s="466"/>
      <c r="G3" s="466"/>
      <c r="H3" s="466"/>
      <c r="I3" s="466"/>
    </row>
    <row r="4" spans="1:9">
      <c r="A4" s="466"/>
      <c r="B4" s="466"/>
      <c r="C4" s="466"/>
      <c r="D4" s="466"/>
      <c r="E4" s="466"/>
      <c r="F4" s="466"/>
      <c r="G4" s="466"/>
      <c r="H4" s="466"/>
      <c r="I4" s="466"/>
    </row>
    <row r="5" spans="1:9">
      <c r="A5" s="466"/>
      <c r="B5" s="466"/>
      <c r="C5" s="466"/>
      <c r="D5" s="466"/>
      <c r="E5" s="466"/>
      <c r="F5" s="466"/>
      <c r="G5" s="466"/>
      <c r="H5" s="466"/>
      <c r="I5" s="466"/>
    </row>
    <row r="6" spans="1:9">
      <c r="A6" s="466"/>
      <c r="B6" s="466"/>
      <c r="C6" s="466"/>
      <c r="D6" s="466"/>
      <c r="E6" s="466"/>
      <c r="F6" s="466"/>
      <c r="G6" s="466"/>
      <c r="H6" s="466"/>
      <c r="I6" s="466"/>
    </row>
    <row r="7" spans="1:9">
      <c r="A7" s="466"/>
      <c r="B7" s="466"/>
      <c r="C7" s="466"/>
      <c r="D7" s="466"/>
      <c r="E7" s="466"/>
      <c r="F7" s="466"/>
      <c r="G7" s="466"/>
      <c r="H7" s="466"/>
      <c r="I7" s="466"/>
    </row>
    <row r="8" spans="1:9">
      <c r="A8" s="466"/>
      <c r="B8" s="466"/>
      <c r="C8" s="466"/>
      <c r="D8" s="466"/>
      <c r="E8" s="466"/>
      <c r="F8" s="466"/>
      <c r="G8" s="466"/>
      <c r="H8" s="466"/>
      <c r="I8" s="466"/>
    </row>
    <row r="9" spans="1:9">
      <c r="A9" s="466"/>
      <c r="B9" s="466"/>
      <c r="C9" s="466"/>
      <c r="D9" s="466"/>
      <c r="E9" s="466"/>
      <c r="F9" s="466"/>
      <c r="G9" s="466"/>
      <c r="H9" s="466"/>
      <c r="I9" s="466"/>
    </row>
    <row r="10" spans="1:9">
      <c r="A10" s="466"/>
      <c r="B10" s="466"/>
      <c r="C10" s="466"/>
      <c r="D10" s="466"/>
      <c r="E10" s="466"/>
      <c r="F10" s="466"/>
      <c r="G10" s="466"/>
      <c r="H10" s="466"/>
      <c r="I10" s="466"/>
    </row>
    <row r="11" spans="1:9">
      <c r="A11" s="466"/>
      <c r="B11" s="466"/>
      <c r="C11" s="466"/>
      <c r="D11" s="466"/>
      <c r="E11" s="466"/>
      <c r="F11" s="466"/>
      <c r="G11" s="466"/>
      <c r="H11" s="466"/>
      <c r="I11" s="466"/>
    </row>
    <row r="12" spans="1:9">
      <c r="A12" s="466"/>
      <c r="B12" s="466"/>
      <c r="C12" s="466"/>
      <c r="D12" s="466"/>
      <c r="E12" s="466"/>
      <c r="F12" s="466"/>
      <c r="G12" s="466"/>
      <c r="H12" s="466"/>
      <c r="I12" s="466"/>
    </row>
    <row r="13" spans="1:9">
      <c r="A13" s="466"/>
      <c r="B13" s="466"/>
      <c r="C13" s="466"/>
      <c r="D13" s="466"/>
      <c r="E13" s="466"/>
      <c r="F13" s="466"/>
      <c r="G13" s="466"/>
      <c r="H13" s="466"/>
      <c r="I13" s="466"/>
    </row>
    <row r="14" spans="1:9">
      <c r="A14" s="466"/>
      <c r="B14" s="466"/>
      <c r="C14" s="466"/>
      <c r="D14" s="466"/>
      <c r="E14" s="466"/>
      <c r="F14" s="466"/>
      <c r="G14" s="466"/>
      <c r="H14" s="466"/>
      <c r="I14" s="466"/>
    </row>
    <row r="15" spans="1:9">
      <c r="A15" s="466"/>
      <c r="B15" s="466"/>
      <c r="C15" s="466"/>
      <c r="D15" s="466"/>
      <c r="E15" s="466"/>
      <c r="F15" s="466"/>
      <c r="G15" s="466"/>
      <c r="H15" s="466"/>
      <c r="I15" s="466"/>
    </row>
    <row r="16" spans="1:9">
      <c r="A16" s="466"/>
      <c r="B16" s="466"/>
      <c r="C16" s="466"/>
      <c r="D16" s="466"/>
      <c r="E16" s="466"/>
      <c r="F16" s="466"/>
      <c r="G16" s="466"/>
      <c r="H16" s="466"/>
      <c r="I16" s="466"/>
    </row>
    <row r="17" spans="1:9">
      <c r="A17" s="466"/>
      <c r="B17" s="466"/>
      <c r="C17" s="466"/>
      <c r="D17" s="466"/>
      <c r="E17" s="466"/>
      <c r="F17" s="466"/>
      <c r="G17" s="466"/>
      <c r="H17" s="466"/>
      <c r="I17" s="466"/>
    </row>
    <row r="18" spans="1:9">
      <c r="A18" s="466"/>
      <c r="B18" s="466"/>
      <c r="C18" s="466"/>
      <c r="D18" s="466"/>
      <c r="E18" s="466"/>
      <c r="F18" s="466"/>
      <c r="G18" s="466"/>
      <c r="H18" s="466"/>
      <c r="I18" s="466"/>
    </row>
    <row r="19" spans="1:9">
      <c r="A19" s="466"/>
      <c r="B19" s="466"/>
      <c r="C19" s="466"/>
      <c r="D19" s="466"/>
      <c r="E19" s="466"/>
      <c r="F19" s="466"/>
      <c r="G19" s="466"/>
      <c r="H19" s="466"/>
      <c r="I19" s="466"/>
    </row>
    <row r="20" spans="1:9">
      <c r="A20" s="466"/>
      <c r="B20" s="466"/>
      <c r="C20" s="466"/>
      <c r="D20" s="466"/>
      <c r="E20" s="466"/>
      <c r="F20" s="466"/>
      <c r="G20" s="466"/>
      <c r="H20" s="466"/>
      <c r="I20" s="466"/>
    </row>
    <row r="21" spans="1:9">
      <c r="A21" s="466"/>
      <c r="B21" s="466"/>
      <c r="C21" s="466"/>
      <c r="D21" s="466"/>
      <c r="E21" s="466"/>
      <c r="F21" s="466"/>
      <c r="G21" s="466"/>
      <c r="H21" s="466"/>
      <c r="I21" s="466"/>
    </row>
    <row r="22" spans="1:9">
      <c r="A22" s="466"/>
      <c r="B22" s="466"/>
      <c r="C22" s="466"/>
      <c r="D22" s="466"/>
      <c r="E22" s="466"/>
      <c r="F22" s="466"/>
      <c r="G22" s="466"/>
      <c r="H22" s="466"/>
      <c r="I22" s="466"/>
    </row>
    <row r="23" spans="1:9">
      <c r="A23" s="466"/>
      <c r="B23" s="466"/>
      <c r="C23" s="466"/>
      <c r="D23" s="466"/>
      <c r="E23" s="466"/>
      <c r="F23" s="466"/>
      <c r="G23" s="466"/>
      <c r="H23" s="466"/>
      <c r="I23" s="466"/>
    </row>
    <row r="24" spans="1:9">
      <c r="A24" s="466"/>
      <c r="B24" s="466"/>
      <c r="C24" s="466"/>
      <c r="D24" s="466"/>
      <c r="E24" s="466"/>
      <c r="F24" s="466"/>
      <c r="G24" s="466"/>
      <c r="H24" s="466"/>
      <c r="I24" s="466"/>
    </row>
    <row r="25" spans="1:9">
      <c r="A25" s="466"/>
      <c r="B25" s="466"/>
      <c r="C25" s="466"/>
      <c r="D25" s="466"/>
      <c r="E25" s="466"/>
      <c r="F25" s="466"/>
      <c r="G25" s="466"/>
      <c r="H25" s="466"/>
      <c r="I25" s="466"/>
    </row>
    <row r="26" spans="1:9">
      <c r="A26" s="466"/>
      <c r="B26" s="466"/>
      <c r="C26" s="466"/>
      <c r="D26" s="466"/>
      <c r="E26" s="466"/>
      <c r="F26" s="466"/>
      <c r="G26" s="466"/>
      <c r="H26" s="466"/>
      <c r="I26" s="466"/>
    </row>
    <row r="27" spans="1:9">
      <c r="A27" s="466"/>
      <c r="B27" s="466"/>
      <c r="C27" s="466"/>
      <c r="D27" s="466"/>
      <c r="E27" s="466"/>
      <c r="F27" s="466"/>
      <c r="G27" s="466"/>
      <c r="H27" s="466"/>
      <c r="I27" s="466"/>
    </row>
    <row r="28" spans="1:9">
      <c r="A28" s="466"/>
      <c r="B28" s="466"/>
      <c r="C28" s="466"/>
      <c r="D28" s="466"/>
      <c r="E28" s="466"/>
      <c r="F28" s="466"/>
      <c r="G28" s="466"/>
      <c r="H28" s="466"/>
      <c r="I28" s="466"/>
    </row>
    <row r="29" spans="1:9">
      <c r="A29" s="466"/>
      <c r="B29" s="466"/>
      <c r="C29" s="466"/>
      <c r="D29" s="466"/>
      <c r="E29" s="466"/>
      <c r="F29" s="466"/>
      <c r="G29" s="466"/>
      <c r="H29" s="466"/>
      <c r="I29" s="466"/>
    </row>
    <row r="30" spans="1:9">
      <c r="A30" s="466"/>
      <c r="B30" s="466"/>
      <c r="C30" s="466"/>
      <c r="D30" s="466"/>
      <c r="E30" s="466"/>
      <c r="F30" s="466"/>
      <c r="G30" s="466"/>
      <c r="H30" s="466"/>
      <c r="I30" s="466"/>
    </row>
    <row r="31" spans="1:9">
      <c r="A31" s="466"/>
      <c r="B31" s="466"/>
      <c r="C31" s="466"/>
      <c r="D31" s="466"/>
      <c r="E31" s="466"/>
      <c r="F31" s="466"/>
      <c r="G31" s="466"/>
      <c r="H31" s="466"/>
      <c r="I31" s="466"/>
    </row>
    <row r="32" spans="1:9">
      <c r="A32" s="466"/>
      <c r="B32" s="466"/>
      <c r="C32" s="466"/>
      <c r="D32" s="466"/>
      <c r="E32" s="466"/>
      <c r="F32" s="466"/>
      <c r="G32" s="466"/>
      <c r="H32" s="466"/>
      <c r="I32" s="466"/>
    </row>
    <row r="33" spans="1:9">
      <c r="A33" s="466"/>
      <c r="B33" s="466"/>
      <c r="C33" s="466"/>
      <c r="D33" s="466"/>
      <c r="E33" s="466"/>
      <c r="F33" s="466"/>
      <c r="G33" s="466"/>
      <c r="H33" s="466"/>
      <c r="I33" s="466"/>
    </row>
    <row r="34" spans="1:9">
      <c r="A34" s="466"/>
      <c r="B34" s="466"/>
      <c r="C34" s="466"/>
      <c r="D34" s="466"/>
      <c r="E34" s="466"/>
      <c r="F34" s="466"/>
      <c r="G34" s="466"/>
      <c r="H34" s="466"/>
      <c r="I34" s="466"/>
    </row>
    <row r="35" spans="1:9">
      <c r="A35" s="466"/>
      <c r="B35" s="466"/>
      <c r="C35" s="466"/>
      <c r="D35" s="466"/>
      <c r="E35" s="466"/>
      <c r="F35" s="466"/>
      <c r="G35" s="466"/>
      <c r="H35" s="466"/>
      <c r="I35" s="466"/>
    </row>
    <row r="36" spans="1:9">
      <c r="A36" s="466"/>
      <c r="B36" s="466"/>
      <c r="C36" s="466"/>
      <c r="D36" s="466"/>
      <c r="E36" s="466"/>
      <c r="F36" s="466"/>
      <c r="G36" s="466"/>
      <c r="H36" s="466"/>
      <c r="I36" s="466"/>
    </row>
    <row r="37" spans="1:9">
      <c r="A37" s="466"/>
      <c r="B37" s="466"/>
      <c r="C37" s="466"/>
      <c r="D37" s="466"/>
      <c r="E37" s="466"/>
      <c r="F37" s="466"/>
      <c r="G37" s="466"/>
      <c r="H37" s="466"/>
      <c r="I37" s="466"/>
    </row>
    <row r="38" spans="1:9">
      <c r="A38" s="466"/>
      <c r="B38" s="466"/>
      <c r="C38" s="466"/>
      <c r="D38" s="466"/>
      <c r="E38" s="466"/>
      <c r="F38" s="466"/>
      <c r="G38" s="466"/>
      <c r="H38" s="466"/>
      <c r="I38" s="466"/>
    </row>
    <row r="39" spans="1:9">
      <c r="A39" s="466"/>
      <c r="B39" s="466"/>
      <c r="C39" s="466"/>
      <c r="D39" s="466"/>
      <c r="E39" s="466"/>
      <c r="F39" s="466"/>
      <c r="G39" s="466"/>
      <c r="H39" s="466"/>
      <c r="I39" s="466"/>
    </row>
    <row r="40" spans="1:9">
      <c r="A40" s="466"/>
      <c r="B40" s="466"/>
      <c r="C40" s="466"/>
      <c r="D40" s="466"/>
      <c r="E40" s="466"/>
      <c r="F40" s="466"/>
      <c r="G40" s="466"/>
      <c r="H40" s="466"/>
      <c r="I40" s="466"/>
    </row>
    <row r="41" spans="1:9">
      <c r="A41" s="466"/>
      <c r="B41" s="466"/>
      <c r="C41" s="466"/>
      <c r="D41" s="466"/>
      <c r="E41" s="466"/>
      <c r="F41" s="466"/>
      <c r="G41" s="466"/>
      <c r="H41" s="466"/>
      <c r="I41" s="466"/>
    </row>
    <row r="42" spans="1:9">
      <c r="A42" s="466"/>
      <c r="B42" s="466"/>
      <c r="C42" s="466"/>
      <c r="D42" s="466"/>
      <c r="E42" s="466"/>
      <c r="F42" s="466"/>
      <c r="G42" s="466"/>
      <c r="H42" s="466"/>
      <c r="I42" s="466"/>
    </row>
    <row r="43" spans="1:9">
      <c r="A43" s="466"/>
      <c r="B43" s="466"/>
      <c r="C43" s="466"/>
      <c r="D43" s="466"/>
      <c r="E43" s="466"/>
      <c r="F43" s="466"/>
      <c r="G43" s="466"/>
      <c r="H43" s="466"/>
      <c r="I43" s="466"/>
    </row>
    <row r="44" spans="1:9">
      <c r="A44" s="466"/>
      <c r="B44" s="466"/>
      <c r="C44" s="466"/>
      <c r="D44" s="466"/>
      <c r="E44" s="466"/>
      <c r="F44" s="466"/>
      <c r="G44" s="466"/>
      <c r="H44" s="466"/>
      <c r="I44" s="466"/>
    </row>
    <row r="45" spans="1:9">
      <c r="A45" s="466"/>
      <c r="B45" s="466"/>
      <c r="C45" s="466"/>
      <c r="D45" s="466"/>
      <c r="E45" s="466"/>
      <c r="F45" s="466"/>
      <c r="G45" s="466"/>
      <c r="H45" s="466"/>
      <c r="I45" s="466"/>
    </row>
    <row r="46" spans="1:9">
      <c r="A46" s="466"/>
      <c r="B46" s="466"/>
      <c r="C46" s="466"/>
      <c r="D46" s="466"/>
      <c r="E46" s="466"/>
      <c r="F46" s="466"/>
      <c r="G46" s="466"/>
      <c r="H46" s="466"/>
      <c r="I46" s="466"/>
    </row>
    <row r="47" spans="1:9">
      <c r="A47" s="466"/>
      <c r="B47" s="466"/>
      <c r="C47" s="466"/>
      <c r="D47" s="466"/>
      <c r="E47" s="466"/>
      <c r="F47" s="466"/>
      <c r="G47" s="466"/>
      <c r="H47" s="466"/>
      <c r="I47" s="466"/>
    </row>
    <row r="48" spans="1:9">
      <c r="A48" s="466"/>
      <c r="B48" s="466"/>
      <c r="C48" s="466"/>
      <c r="D48" s="466"/>
      <c r="E48" s="466"/>
      <c r="F48" s="466"/>
      <c r="G48" s="466"/>
      <c r="H48" s="466"/>
      <c r="I48" s="466"/>
    </row>
    <row r="49" spans="1:9">
      <c r="A49" s="466"/>
      <c r="B49" s="466"/>
      <c r="C49" s="466"/>
      <c r="D49" s="466"/>
      <c r="E49" s="466"/>
      <c r="F49" s="466"/>
      <c r="G49" s="466"/>
      <c r="H49" s="466"/>
      <c r="I49" s="466"/>
    </row>
    <row r="50" spans="1:9">
      <c r="A50" s="466"/>
      <c r="B50" s="466"/>
      <c r="C50" s="466"/>
      <c r="D50" s="466"/>
      <c r="E50" s="466"/>
      <c r="F50" s="466"/>
      <c r="G50" s="466"/>
      <c r="H50" s="466"/>
      <c r="I50" s="466"/>
    </row>
    <row r="51" spans="1:9">
      <c r="A51" s="466"/>
      <c r="B51" s="466"/>
      <c r="C51" s="466"/>
      <c r="D51" s="466"/>
      <c r="E51" s="466"/>
      <c r="F51" s="466"/>
      <c r="G51" s="466"/>
      <c r="H51" s="466"/>
      <c r="I51" s="466"/>
    </row>
    <row r="52" spans="1:9">
      <c r="A52" s="466"/>
      <c r="B52" s="466"/>
      <c r="C52" s="466"/>
      <c r="D52" s="466"/>
      <c r="E52" s="466"/>
      <c r="F52" s="466"/>
      <c r="G52" s="466"/>
      <c r="H52" s="466"/>
      <c r="I52" s="466"/>
    </row>
    <row r="53" spans="1:9">
      <c r="A53" s="466"/>
      <c r="B53" s="466"/>
      <c r="C53" s="466"/>
      <c r="D53" s="466"/>
      <c r="E53" s="466"/>
      <c r="F53" s="466"/>
      <c r="G53" s="466"/>
      <c r="H53" s="466"/>
      <c r="I53" s="466"/>
    </row>
    <row r="54" spans="1:9">
      <c r="A54" s="466"/>
      <c r="B54" s="466"/>
      <c r="C54" s="466"/>
      <c r="D54" s="466"/>
      <c r="E54" s="466"/>
      <c r="F54" s="466"/>
      <c r="G54" s="466"/>
      <c r="H54" s="466"/>
      <c r="I54" s="466"/>
    </row>
    <row r="55" spans="1:9">
      <c r="A55" s="466"/>
      <c r="B55" s="466"/>
      <c r="C55" s="466"/>
      <c r="D55" s="466"/>
      <c r="E55" s="466"/>
      <c r="F55" s="466"/>
      <c r="G55" s="466"/>
      <c r="H55" s="466"/>
      <c r="I55" s="466"/>
    </row>
    <row r="56" spans="1:9">
      <c r="A56" s="466"/>
      <c r="B56" s="466"/>
      <c r="C56" s="466"/>
      <c r="D56" s="466"/>
      <c r="E56" s="466"/>
      <c r="F56" s="466"/>
      <c r="G56" s="466"/>
      <c r="H56" s="466"/>
      <c r="I56" s="466"/>
    </row>
    <row r="57" spans="1:9">
      <c r="A57" s="466"/>
      <c r="B57" s="466"/>
      <c r="C57" s="466"/>
      <c r="D57" s="466"/>
      <c r="E57" s="466"/>
      <c r="F57" s="466"/>
      <c r="G57" s="466"/>
      <c r="H57" s="466"/>
      <c r="I57" s="466"/>
    </row>
    <row r="58" spans="1:9">
      <c r="A58" s="466"/>
      <c r="B58" s="466"/>
      <c r="C58" s="466"/>
      <c r="D58" s="466"/>
      <c r="E58" s="466"/>
      <c r="F58" s="466"/>
      <c r="G58" s="466"/>
      <c r="H58" s="466"/>
      <c r="I58" s="466"/>
    </row>
    <row r="59" spans="1:9">
      <c r="A59" s="466"/>
      <c r="B59" s="466"/>
      <c r="C59" s="466"/>
      <c r="D59" s="466"/>
      <c r="E59" s="466"/>
      <c r="F59" s="466"/>
      <c r="G59" s="466"/>
      <c r="H59" s="466"/>
      <c r="I59" s="466"/>
    </row>
    <row r="60" spans="1:9">
      <c r="A60" s="466"/>
      <c r="B60" s="466"/>
      <c r="C60" s="466"/>
      <c r="D60" s="466"/>
      <c r="E60" s="466"/>
      <c r="F60" s="466"/>
      <c r="G60" s="466"/>
      <c r="H60" s="466"/>
      <c r="I60" s="466"/>
    </row>
    <row r="61" spans="1:9">
      <c r="A61" s="466"/>
      <c r="B61" s="466"/>
      <c r="C61" s="466"/>
      <c r="D61" s="466"/>
      <c r="E61" s="466"/>
      <c r="F61" s="466"/>
      <c r="G61" s="466"/>
      <c r="H61" s="466"/>
      <c r="I61" s="466"/>
    </row>
    <row r="62" spans="1:9">
      <c r="A62" s="466"/>
      <c r="B62" s="466"/>
      <c r="C62" s="466"/>
      <c r="D62" s="466"/>
      <c r="E62" s="466"/>
      <c r="F62" s="466"/>
      <c r="G62" s="466"/>
      <c r="H62" s="466"/>
      <c r="I62" s="466"/>
    </row>
    <row r="63" spans="1:9">
      <c r="A63" s="466"/>
      <c r="B63" s="466"/>
      <c r="C63" s="466"/>
      <c r="D63" s="466"/>
      <c r="E63" s="466"/>
      <c r="F63" s="466"/>
      <c r="G63" s="466"/>
      <c r="H63" s="466"/>
      <c r="I63" s="466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9" t="s">
        <v>411</v>
      </c>
      <c r="M1" s="357" t="str">
        <f>'3.1'!N1</f>
        <v>I. čtvrtletí 2023</v>
      </c>
    </row>
    <row r="2" spans="1:24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24"/>
    </row>
    <row r="4" spans="1:24" ht="13.5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4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67"/>
    </row>
    <row r="6" spans="1:24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7"/>
    </row>
    <row r="7" spans="1:24">
      <c r="A7" s="578" t="s">
        <v>53</v>
      </c>
      <c r="B7" s="583">
        <f>F8</f>
        <v>2306.963279999999</v>
      </c>
      <c r="C7" s="573"/>
      <c r="D7" s="573"/>
      <c r="E7" s="573"/>
      <c r="F7" s="573"/>
      <c r="G7" s="585"/>
      <c r="H7" s="583">
        <f>SUM(H8,J8,L8)</f>
        <v>1965344.8870000006</v>
      </c>
      <c r="I7" s="573"/>
      <c r="J7" s="573"/>
      <c r="K7" s="573"/>
      <c r="L7" s="573"/>
      <c r="M7" s="573"/>
      <c r="N7" s="73"/>
    </row>
    <row r="8" spans="1:24">
      <c r="A8" s="579"/>
      <c r="B8" s="367">
        <f>SUM(B9:B16)</f>
        <v>2308.3677799999991</v>
      </c>
      <c r="C8" s="362">
        <v>0.11096531442455414</v>
      </c>
      <c r="D8" s="327">
        <f>SUM(D9:D16)</f>
        <v>2309.0388799999987</v>
      </c>
      <c r="E8" s="362">
        <v>0.11100347736887113</v>
      </c>
      <c r="F8" s="327">
        <f>SUM(F9:F16)</f>
        <v>2306.963279999999</v>
      </c>
      <c r="G8" s="368">
        <v>0.11083726141931559</v>
      </c>
      <c r="H8" s="327">
        <f>SUM(H9:H16)</f>
        <v>689592.24200000009</v>
      </c>
      <c r="I8" s="362">
        <v>8.9163571722704907E-2</v>
      </c>
      <c r="J8" s="327">
        <f>SUM(J9:J16)</f>
        <v>640272.08700000017</v>
      </c>
      <c r="K8" s="362">
        <v>9.2487722628522034E-2</v>
      </c>
      <c r="L8" s="327">
        <f>SUM(L9:L16)</f>
        <v>635480.55800000008</v>
      </c>
      <c r="M8" s="362">
        <v>9.341802132984843E-2</v>
      </c>
      <c r="N8" s="10"/>
    </row>
    <row r="9" spans="1:24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  <c r="X9" s="70"/>
    </row>
    <row r="10" spans="1:24">
      <c r="A10" s="56" t="s">
        <v>20</v>
      </c>
      <c r="B10" s="255">
        <v>1151.8600000000001</v>
      </c>
      <c r="C10" s="361">
        <v>0.12233141462783631</v>
      </c>
      <c r="D10" s="23">
        <v>1151.8600000000001</v>
      </c>
      <c r="E10" s="361">
        <v>0.12233141462783631</v>
      </c>
      <c r="F10" s="23">
        <v>1151.8600000000001</v>
      </c>
      <c r="G10" s="369">
        <v>0.12207212520441883</v>
      </c>
      <c r="H10" s="23">
        <v>525312.01400000008</v>
      </c>
      <c r="I10" s="361">
        <v>0.14491912362480763</v>
      </c>
      <c r="J10" s="23">
        <v>493337.97800000006</v>
      </c>
      <c r="K10" s="361">
        <v>0.14910195572953483</v>
      </c>
      <c r="L10" s="23">
        <v>451260.68500000006</v>
      </c>
      <c r="M10" s="361">
        <v>0.15661813495346619</v>
      </c>
      <c r="N10" s="76"/>
      <c r="O10" s="85"/>
      <c r="X10" s="70"/>
    </row>
    <row r="11" spans="1:24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76"/>
      <c r="O11" s="85"/>
      <c r="X11" s="70"/>
    </row>
    <row r="12" spans="1:24">
      <c r="A12" s="56" t="s">
        <v>22</v>
      </c>
      <c r="B12" s="255">
        <v>210.19599999999997</v>
      </c>
      <c r="C12" s="361">
        <v>0.20587146402665593</v>
      </c>
      <c r="D12" s="23">
        <v>210.99599999999998</v>
      </c>
      <c r="E12" s="361">
        <v>0.20646088030325854</v>
      </c>
      <c r="F12" s="23">
        <v>210.99599999999998</v>
      </c>
      <c r="G12" s="369">
        <v>0.20592007026789622</v>
      </c>
      <c r="H12" s="23">
        <v>38292.828000000009</v>
      </c>
      <c r="I12" s="361">
        <v>0.10937961973545807</v>
      </c>
      <c r="J12" s="23">
        <v>36144.940999999999</v>
      </c>
      <c r="K12" s="361">
        <v>0.1119538476950918</v>
      </c>
      <c r="L12" s="23">
        <v>36626.349000000002</v>
      </c>
      <c r="M12" s="361">
        <v>0.10721344510882705</v>
      </c>
      <c r="N12" s="76"/>
      <c r="O12" s="85"/>
      <c r="X12" s="70"/>
    </row>
    <row r="13" spans="1:24">
      <c r="A13" s="56" t="s">
        <v>43</v>
      </c>
      <c r="B13" s="255">
        <v>644.55070000000001</v>
      </c>
      <c r="C13" s="361">
        <v>0.58040389295481798</v>
      </c>
      <c r="D13" s="23">
        <v>645.03369999999995</v>
      </c>
      <c r="E13" s="361">
        <v>0.58146373512715965</v>
      </c>
      <c r="F13" s="23">
        <v>644.97370000000001</v>
      </c>
      <c r="G13" s="369">
        <v>0.58225127526804976</v>
      </c>
      <c r="H13" s="23">
        <v>114804.66200000004</v>
      </c>
      <c r="I13" s="361">
        <v>0.46374590619476724</v>
      </c>
      <c r="J13" s="23">
        <v>95365.184000000023</v>
      </c>
      <c r="K13" s="361">
        <v>0.43241946173024454</v>
      </c>
      <c r="L13" s="23">
        <v>121738.16999999998</v>
      </c>
      <c r="M13" s="361">
        <v>0.42681599930395769</v>
      </c>
      <c r="N13" s="76"/>
      <c r="O13" s="85"/>
      <c r="X13" s="70"/>
    </row>
    <row r="14" spans="1:24">
      <c r="A14" s="56" t="s">
        <v>44</v>
      </c>
      <c r="B14" s="255">
        <v>45</v>
      </c>
      <c r="C14" s="361">
        <v>3.8412291933418691E-2</v>
      </c>
      <c r="D14" s="23">
        <v>45</v>
      </c>
      <c r="E14" s="361">
        <v>3.8412291933418691E-2</v>
      </c>
      <c r="F14" s="23">
        <v>45</v>
      </c>
      <c r="G14" s="369">
        <v>3.8412291933418691E-2</v>
      </c>
      <c r="H14" s="23">
        <v>4796.47</v>
      </c>
      <c r="I14" s="361">
        <v>5.3790706917372297E-2</v>
      </c>
      <c r="J14" s="23">
        <v>3685.33</v>
      </c>
      <c r="K14" s="361">
        <v>5.619998020595867E-2</v>
      </c>
      <c r="L14" s="23">
        <v>4968.78</v>
      </c>
      <c r="M14" s="361">
        <v>6.195942868109109E-2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55">
        <v>6.0439999999999996</v>
      </c>
      <c r="C15" s="361">
        <v>1.7818826988152417E-2</v>
      </c>
      <c r="D15" s="23">
        <v>6.0369999999999999</v>
      </c>
      <c r="E15" s="74">
        <v>1.779855701080944E-2</v>
      </c>
      <c r="F15" s="23">
        <v>6.0369999999999999</v>
      </c>
      <c r="G15" s="370">
        <v>1.7806431670141228E-2</v>
      </c>
      <c r="H15" s="23">
        <v>1127.471</v>
      </c>
      <c r="I15" s="361">
        <v>1.5091454222493368E-2</v>
      </c>
      <c r="J15" s="23">
        <v>873.02800000000002</v>
      </c>
      <c r="K15" s="74">
        <v>1.2831056168255982E-2</v>
      </c>
      <c r="L15" s="23">
        <v>952.19800000000009</v>
      </c>
      <c r="M15" s="74">
        <v>1.2338664847662202E-2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84" t="s">
        <v>46</v>
      </c>
      <c r="B16" s="256">
        <v>250.71707999999882</v>
      </c>
      <c r="C16" s="362">
        <v>0.11990348307606076</v>
      </c>
      <c r="D16" s="250">
        <v>250.11217999999889</v>
      </c>
      <c r="E16" s="363">
        <v>0.1196637351563726</v>
      </c>
      <c r="F16" s="250">
        <v>248.09657999999914</v>
      </c>
      <c r="G16" s="371">
        <v>0.11918192342416911</v>
      </c>
      <c r="H16" s="250">
        <v>5258.7969999999887</v>
      </c>
      <c r="I16" s="362">
        <v>0.1171922183235132</v>
      </c>
      <c r="J16" s="250">
        <v>10865.626000000004</v>
      </c>
      <c r="K16" s="363">
        <v>0.11232880419845888</v>
      </c>
      <c r="L16" s="250">
        <v>19934.376000000015</v>
      </c>
      <c r="M16" s="363">
        <v>0.1115059483111716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15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</row>
    <row r="19" spans="1:15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0.11304680649098264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0.12410101961964852</v>
      </c>
      <c r="J20" s="87" t="str">
        <f t="shared" ref="J20:J26" si="1">A10</f>
        <v>PE</v>
      </c>
      <c r="K20" s="76">
        <f t="shared" si="0"/>
        <v>1469910.6770000001</v>
      </c>
      <c r="L20" s="87" t="str">
        <f t="shared" ref="L20:L26" si="2">A10</f>
        <v>PE</v>
      </c>
      <c r="M20" s="85">
        <f>K20/'6.1, 6.2'!C5</f>
        <v>0.1497636068785605</v>
      </c>
      <c r="N20" s="78"/>
      <c r="O20" s="68"/>
    </row>
    <row r="21" spans="1:15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0.13048664034779445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1" t="s">
        <v>53</v>
      </c>
      <c r="B22" s="573">
        <f>SUM(B23,D23,F23)</f>
        <v>2089964.3320000002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0.1893509835723125</v>
      </c>
      <c r="J22" s="87" t="str">
        <f t="shared" si="1"/>
        <v>PSE</v>
      </c>
      <c r="K22" s="76">
        <f t="shared" si="0"/>
        <v>111064.118</v>
      </c>
      <c r="L22" s="87" t="str">
        <f t="shared" si="2"/>
        <v>PSE</v>
      </c>
      <c r="M22" s="85">
        <f>K22/'6.1, 6.2'!E5</f>
        <v>0.10946940557598343</v>
      </c>
      <c r="N22" s="78"/>
      <c r="O22" s="68"/>
    </row>
    <row r="23" spans="1:15">
      <c r="A23" s="572"/>
      <c r="B23" s="327">
        <f>SUM(B24:B27)</f>
        <v>731822.66100000008</v>
      </c>
      <c r="C23" s="372">
        <v>0.14663331816925687</v>
      </c>
      <c r="D23" s="327">
        <f>SUM(D24:D27)</f>
        <v>667661.93900000001</v>
      </c>
      <c r="E23" s="372">
        <v>0.14376733604104081</v>
      </c>
      <c r="F23" s="327">
        <f>SUM(F24:F27)</f>
        <v>690479.73200000008</v>
      </c>
      <c r="G23" s="372">
        <v>0.14391132933432355</v>
      </c>
      <c r="H23" s="68"/>
      <c r="I23" s="68"/>
      <c r="J23" s="87" t="str">
        <f t="shared" si="1"/>
        <v>VE</v>
      </c>
      <c r="K23" s="76">
        <f t="shared" si="0"/>
        <v>331908.01600000006</v>
      </c>
      <c r="L23" s="87" t="str">
        <f t="shared" si="2"/>
        <v>VE</v>
      </c>
      <c r="M23" s="85">
        <f>K23/'6.1, 6.2'!F5</f>
        <v>0.44059247921704525</v>
      </c>
      <c r="N23" s="78"/>
      <c r="O23" s="68"/>
    </row>
    <row r="24" spans="1:15">
      <c r="A24" s="18" t="s">
        <v>8</v>
      </c>
      <c r="B24" s="23">
        <v>75871.063999999998</v>
      </c>
      <c r="C24" s="361">
        <v>0.12849567609899656</v>
      </c>
      <c r="D24" s="23">
        <v>55412.572</v>
      </c>
      <c r="E24" s="361">
        <v>9.8180526951412189E-2</v>
      </c>
      <c r="F24" s="23">
        <v>70964.36</v>
      </c>
      <c r="G24" s="361">
        <v>0.11189351872962869</v>
      </c>
      <c r="H24" s="68"/>
      <c r="I24" s="68"/>
      <c r="J24" s="87" t="str">
        <f t="shared" si="1"/>
        <v>PVE</v>
      </c>
      <c r="K24" s="76">
        <f t="shared" si="0"/>
        <v>13450.579999999998</v>
      </c>
      <c r="L24" s="87" t="str">
        <f t="shared" si="2"/>
        <v>PVE</v>
      </c>
      <c r="M24" s="85">
        <f>K24/'6.1, 6.2'!G5</f>
        <v>5.7251493475952209E-2</v>
      </c>
      <c r="N24" s="78"/>
      <c r="O24" s="86"/>
    </row>
    <row r="25" spans="1:15">
      <c r="A25" s="18" t="s">
        <v>9</v>
      </c>
      <c r="B25" s="23">
        <v>241923.83799999999</v>
      </c>
      <c r="C25" s="361">
        <v>0.12296746836121172</v>
      </c>
      <c r="D25" s="23">
        <v>227668.93</v>
      </c>
      <c r="E25" s="361">
        <v>0.12431479250329189</v>
      </c>
      <c r="F25" s="23">
        <v>247844.758</v>
      </c>
      <c r="G25" s="361">
        <v>0.12502853829808616</v>
      </c>
      <c r="H25" s="68"/>
      <c r="I25" s="68"/>
      <c r="J25" s="87" t="str">
        <f t="shared" si="1"/>
        <v>VTE</v>
      </c>
      <c r="K25" s="76">
        <f t="shared" si="0"/>
        <v>2952.6970000000001</v>
      </c>
      <c r="L25" s="87" t="str">
        <f t="shared" si="2"/>
        <v>VTE</v>
      </c>
      <c r="M25" s="85">
        <f>K25/'6.1, 6.2'!H5</f>
        <v>1.3426150031720206E-2</v>
      </c>
      <c r="N25" s="78"/>
      <c r="O25" s="86"/>
    </row>
    <row r="26" spans="1:15">
      <c r="A26" s="18" t="s">
        <v>132</v>
      </c>
      <c r="B26" s="23">
        <v>100232.33100000001</v>
      </c>
      <c r="C26" s="361">
        <v>0.13011299397933773</v>
      </c>
      <c r="D26" s="23">
        <v>93086.062000000005</v>
      </c>
      <c r="E26" s="74">
        <v>0.13149237971369793</v>
      </c>
      <c r="F26" s="23">
        <v>93036.06</v>
      </c>
      <c r="G26" s="74">
        <v>0.12989446048071576</v>
      </c>
      <c r="H26" s="68"/>
      <c r="I26" s="68"/>
      <c r="J26" s="87" t="str">
        <f t="shared" si="1"/>
        <v>FVE</v>
      </c>
      <c r="K26" s="76">
        <f t="shared" si="0"/>
        <v>36058.799000000006</v>
      </c>
      <c r="L26" s="87" t="str">
        <f t="shared" si="2"/>
        <v>FVE</v>
      </c>
      <c r="M26" s="85">
        <f>K26/'6.1, 6.2'!I5</f>
        <v>0.1125508292697311</v>
      </c>
      <c r="N26" s="78"/>
      <c r="O26" s="86"/>
    </row>
    <row r="27" spans="1:15">
      <c r="A27" s="439" t="s">
        <v>130</v>
      </c>
      <c r="B27" s="250">
        <v>313795.42800000001</v>
      </c>
      <c r="C27" s="362">
        <v>0.18873216654178854</v>
      </c>
      <c r="D27" s="250">
        <v>291494.375</v>
      </c>
      <c r="E27" s="363">
        <v>0.18924032113329436</v>
      </c>
      <c r="F27" s="250">
        <v>278634.554</v>
      </c>
      <c r="G27" s="363">
        <v>0.19016953495227079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0.12207212520441883</v>
      </c>
      <c r="J32" s="87" t="str">
        <f t="shared" si="5"/>
        <v>PE</v>
      </c>
      <c r="K32" s="70">
        <f t="shared" si="6"/>
        <v>525312.01400000008</v>
      </c>
      <c r="L32" s="70">
        <f t="shared" si="7"/>
        <v>493337.97800000006</v>
      </c>
      <c r="M32" s="70">
        <f t="shared" si="8"/>
        <v>451260.68500000006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0.20592007026789622</v>
      </c>
      <c r="J34" s="87" t="str">
        <f t="shared" si="5"/>
        <v>PSE</v>
      </c>
      <c r="K34" s="70">
        <f t="shared" si="6"/>
        <v>38292.828000000009</v>
      </c>
      <c r="L34" s="70">
        <f t="shared" si="7"/>
        <v>36144.940999999999</v>
      </c>
      <c r="M34" s="70">
        <f t="shared" si="8"/>
        <v>36626.349000000002</v>
      </c>
    </row>
    <row r="35" spans="8:13" ht="13.5" customHeight="1">
      <c r="H35" s="87" t="str">
        <f t="shared" si="3"/>
        <v>VE</v>
      </c>
      <c r="I35" s="88">
        <f t="shared" si="4"/>
        <v>0.58225127526804976</v>
      </c>
      <c r="J35" s="87" t="str">
        <f t="shared" si="5"/>
        <v>VE</v>
      </c>
      <c r="K35" s="70">
        <f t="shared" si="6"/>
        <v>114804.66200000004</v>
      </c>
      <c r="L35" s="70">
        <f t="shared" si="7"/>
        <v>95365.184000000023</v>
      </c>
      <c r="M35" s="70">
        <f t="shared" si="8"/>
        <v>121738.16999999998</v>
      </c>
    </row>
    <row r="36" spans="8:13" ht="12.75" customHeight="1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4796.47</v>
      </c>
      <c r="L36" s="70">
        <f t="shared" si="7"/>
        <v>3685.33</v>
      </c>
      <c r="M36" s="70">
        <f t="shared" si="8"/>
        <v>4968.78</v>
      </c>
    </row>
    <row r="37" spans="8:13" ht="12.75" customHeight="1">
      <c r="H37" s="87" t="str">
        <f t="shared" si="3"/>
        <v>VTE</v>
      </c>
      <c r="I37" s="88">
        <f t="shared" si="4"/>
        <v>1.7806431670141228E-2</v>
      </c>
      <c r="J37" s="87" t="str">
        <f t="shared" si="5"/>
        <v>VTE</v>
      </c>
      <c r="K37" s="70">
        <f t="shared" si="6"/>
        <v>1127.471</v>
      </c>
      <c r="L37" s="70">
        <f t="shared" si="7"/>
        <v>873.02800000000002</v>
      </c>
      <c r="M37" s="70">
        <f t="shared" si="8"/>
        <v>952.19800000000009</v>
      </c>
    </row>
    <row r="38" spans="8:13" ht="12.75" customHeight="1">
      <c r="H38" s="87" t="str">
        <f t="shared" si="3"/>
        <v>FVE</v>
      </c>
      <c r="I38" s="88">
        <f t="shared" si="4"/>
        <v>0.11918192342416911</v>
      </c>
      <c r="J38" s="87" t="str">
        <f t="shared" si="5"/>
        <v>FVE</v>
      </c>
      <c r="K38" s="70">
        <f t="shared" si="6"/>
        <v>5258.7969999999887</v>
      </c>
      <c r="L38" s="70">
        <f t="shared" si="7"/>
        <v>10865.626000000004</v>
      </c>
      <c r="M38" s="70">
        <f t="shared" si="8"/>
        <v>19934.376000000015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412</v>
      </c>
      <c r="M1" s="357" t="str">
        <f>'3.1'!N1</f>
        <v>I. čtvrtletí 2023</v>
      </c>
      <c r="N1" s="68"/>
      <c r="O1" s="68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24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72"/>
    </row>
    <row r="5" spans="1:21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84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84"/>
    </row>
    <row r="7" spans="1:21">
      <c r="A7" s="578" t="s">
        <v>53</v>
      </c>
      <c r="B7" s="583">
        <f>F8</f>
        <v>5261.9343200000003</v>
      </c>
      <c r="C7" s="573"/>
      <c r="D7" s="573"/>
      <c r="E7" s="573"/>
      <c r="F7" s="573"/>
      <c r="G7" s="585"/>
      <c r="H7" s="583">
        <f>SUM(H8,J8,L8)</f>
        <v>5490035.5359999994</v>
      </c>
      <c r="I7" s="573"/>
      <c r="J7" s="573"/>
      <c r="K7" s="573"/>
      <c r="L7" s="573"/>
      <c r="M7" s="573"/>
      <c r="N7" s="73"/>
    </row>
    <row r="8" spans="1:21">
      <c r="A8" s="579"/>
      <c r="B8" s="367">
        <f>SUM(B9:B16)</f>
        <v>5262.5692499999996</v>
      </c>
      <c r="C8" s="362">
        <v>0.25297643493674143</v>
      </c>
      <c r="D8" s="327">
        <f>SUM(D9:D16)</f>
        <v>5262.3364099999999</v>
      </c>
      <c r="E8" s="362">
        <v>0.25297869414603441</v>
      </c>
      <c r="F8" s="327">
        <f>SUM(F9:F16)</f>
        <v>5261.9343200000003</v>
      </c>
      <c r="G8" s="368">
        <v>0.25280783394051631</v>
      </c>
      <c r="H8" s="327">
        <f>SUM(H9:H16)</f>
        <v>2033953.4059999993</v>
      </c>
      <c r="I8" s="362">
        <v>0.26298809550198049</v>
      </c>
      <c r="J8" s="327">
        <f>SUM(J9:J16)</f>
        <v>1863886.5089999998</v>
      </c>
      <c r="K8" s="362">
        <v>0.26923962789500172</v>
      </c>
      <c r="L8" s="327">
        <f>SUM(L9:L16)</f>
        <v>1592195.621</v>
      </c>
      <c r="M8" s="362">
        <v>0.23405871762935862</v>
      </c>
      <c r="N8" s="10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76"/>
      <c r="O9" s="85"/>
    </row>
    <row r="10" spans="1:21">
      <c r="A10" s="56" t="s">
        <v>20</v>
      </c>
      <c r="B10" s="255">
        <v>4034.8129999999996</v>
      </c>
      <c r="C10" s="361">
        <v>0.42851074093100205</v>
      </c>
      <c r="D10" s="23">
        <v>4034.8129999999996</v>
      </c>
      <c r="E10" s="361">
        <v>0.42851074093100205</v>
      </c>
      <c r="F10" s="23">
        <v>4034.8129999999996</v>
      </c>
      <c r="G10" s="369">
        <v>0.4276024844272886</v>
      </c>
      <c r="H10" s="23">
        <v>1842659.5309999995</v>
      </c>
      <c r="I10" s="361">
        <v>0.50833903899905653</v>
      </c>
      <c r="J10" s="23">
        <v>1614200.8189999997</v>
      </c>
      <c r="K10" s="361">
        <v>0.48786128331096534</v>
      </c>
      <c r="L10" s="23">
        <v>1359112.673</v>
      </c>
      <c r="M10" s="361">
        <v>0.47170449168839101</v>
      </c>
      <c r="N10" s="76"/>
      <c r="O10" s="85"/>
    </row>
    <row r="11" spans="1:21">
      <c r="A11" s="56" t="s">
        <v>21</v>
      </c>
      <c r="B11" s="255">
        <v>845</v>
      </c>
      <c r="C11" s="361">
        <v>0.61972863953061974</v>
      </c>
      <c r="D11" s="23">
        <v>845</v>
      </c>
      <c r="E11" s="361">
        <v>0.61972863953061974</v>
      </c>
      <c r="F11" s="23">
        <v>845</v>
      </c>
      <c r="G11" s="369">
        <v>0.61972863953061974</v>
      </c>
      <c r="H11" s="23">
        <v>121726.88</v>
      </c>
      <c r="I11" s="361">
        <v>0.66544801223484829</v>
      </c>
      <c r="J11" s="23">
        <v>183176.12</v>
      </c>
      <c r="K11" s="361">
        <v>0.77041856425897137</v>
      </c>
      <c r="L11" s="23">
        <v>154226.54</v>
      </c>
      <c r="M11" s="361">
        <v>0.72715525888661137</v>
      </c>
      <c r="N11" s="76"/>
      <c r="O11" s="85"/>
    </row>
    <row r="12" spans="1:21">
      <c r="A12" s="56" t="s">
        <v>22</v>
      </c>
      <c r="B12" s="255">
        <v>45.637000000000029</v>
      </c>
      <c r="C12" s="361">
        <v>4.4698072293404743E-2</v>
      </c>
      <c r="D12" s="23">
        <v>45.637000000000029</v>
      </c>
      <c r="E12" s="361">
        <v>4.4656084448993424E-2</v>
      </c>
      <c r="F12" s="23">
        <v>45.637000000000029</v>
      </c>
      <c r="G12" s="369">
        <v>4.4539110915922511E-2</v>
      </c>
      <c r="H12" s="23">
        <v>16007.160000000005</v>
      </c>
      <c r="I12" s="361">
        <v>4.572284590327555E-2</v>
      </c>
      <c r="J12" s="23">
        <v>13600.877000000004</v>
      </c>
      <c r="K12" s="361">
        <v>4.2126794789281233E-2</v>
      </c>
      <c r="L12" s="23">
        <v>14030.945000000007</v>
      </c>
      <c r="M12" s="361">
        <v>4.1071687259422777E-2</v>
      </c>
      <c r="N12" s="76"/>
      <c r="O12" s="85"/>
    </row>
    <row r="13" spans="1:21">
      <c r="A13" s="56" t="s">
        <v>43</v>
      </c>
      <c r="B13" s="255">
        <v>77.25864</v>
      </c>
      <c r="C13" s="361">
        <v>6.956972573359213E-2</v>
      </c>
      <c r="D13" s="23">
        <v>77.25864</v>
      </c>
      <c r="E13" s="361">
        <v>6.9644574206347024E-2</v>
      </c>
      <c r="F13" s="23">
        <v>77.25864</v>
      </c>
      <c r="G13" s="369">
        <v>6.9745389099548027E-2</v>
      </c>
      <c r="H13" s="23">
        <v>32165.089999999997</v>
      </c>
      <c r="I13" s="361">
        <v>0.12992877249084395</v>
      </c>
      <c r="J13" s="23">
        <v>30898.260999999999</v>
      </c>
      <c r="K13" s="361">
        <v>0.14010363981493082</v>
      </c>
      <c r="L13" s="23">
        <v>36179.817999999999</v>
      </c>
      <c r="M13" s="361">
        <v>0.12684702894996136</v>
      </c>
      <c r="N13" s="76"/>
      <c r="O13" s="85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55">
        <v>86.8</v>
      </c>
      <c r="C15" s="361">
        <v>0.25590241273521341</v>
      </c>
      <c r="D15" s="23">
        <v>86.8</v>
      </c>
      <c r="E15" s="74">
        <v>0.25590769397685265</v>
      </c>
      <c r="F15" s="23">
        <v>86.8</v>
      </c>
      <c r="G15" s="370">
        <v>0.25602091584698672</v>
      </c>
      <c r="H15" s="23">
        <v>18184.123000000007</v>
      </c>
      <c r="I15" s="361">
        <v>0.24339859724169302</v>
      </c>
      <c r="J15" s="23">
        <v>14735.209000000004</v>
      </c>
      <c r="K15" s="74">
        <v>0.21656612884121829</v>
      </c>
      <c r="L15" s="23">
        <v>15709.715000000002</v>
      </c>
      <c r="M15" s="74">
        <v>0.20356785903487679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84" t="s">
        <v>46</v>
      </c>
      <c r="B16" s="256">
        <v>173.06060999999994</v>
      </c>
      <c r="C16" s="362">
        <v>8.2764883518377935E-2</v>
      </c>
      <c r="D16" s="250">
        <v>172.82776999999999</v>
      </c>
      <c r="E16" s="363">
        <v>8.2687762335071274E-2</v>
      </c>
      <c r="F16" s="250">
        <v>172.42568</v>
      </c>
      <c r="G16" s="371">
        <v>8.2830743535926052E-2</v>
      </c>
      <c r="H16" s="250">
        <v>3210.6219999999967</v>
      </c>
      <c r="I16" s="362">
        <v>7.1548666810731631E-2</v>
      </c>
      <c r="J16" s="250">
        <v>7275.2230000000063</v>
      </c>
      <c r="K16" s="363">
        <v>7.5211230339340324E-2</v>
      </c>
      <c r="L16" s="250">
        <v>12935.930000000022</v>
      </c>
      <c r="M16" s="363">
        <v>7.2359081715772558E-2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77"/>
      <c r="O17" s="69"/>
    </row>
    <row r="18" spans="1:20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0.27379746303505237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6.8966488847746768E-2</v>
      </c>
      <c r="J20" s="87" t="str">
        <f t="shared" ref="J20:J26" si="1">A10</f>
        <v>PE</v>
      </c>
      <c r="K20" s="76">
        <f t="shared" si="0"/>
        <v>4815973.0229999991</v>
      </c>
      <c r="L20" s="87" t="str">
        <f t="shared" ref="L20:L26" si="2">A10</f>
        <v>PE</v>
      </c>
      <c r="M20" s="85">
        <f>K20/'6.1, 6.2'!C5</f>
        <v>0.49068116984248855</v>
      </c>
      <c r="N20" s="78"/>
      <c r="O20" s="68"/>
      <c r="P20" s="89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6.9086954580074703E-2</v>
      </c>
      <c r="J21" s="87" t="str">
        <f t="shared" si="1"/>
        <v>PPE</v>
      </c>
      <c r="K21" s="76">
        <f t="shared" si="0"/>
        <v>459129.54000000004</v>
      </c>
      <c r="L21" s="87" t="str">
        <f t="shared" si="2"/>
        <v>PPE</v>
      </c>
      <c r="M21" s="85">
        <f>K21/'6.1, 6.2'!D5</f>
        <v>0.72557269631350751</v>
      </c>
      <c r="N21" s="78"/>
      <c r="O21" s="68"/>
      <c r="P21" s="89"/>
      <c r="Q21" s="71"/>
      <c r="R21" s="23"/>
      <c r="S21" s="23"/>
      <c r="T21" s="23"/>
    </row>
    <row r="22" spans="1:20">
      <c r="A22" s="571" t="s">
        <v>53</v>
      </c>
      <c r="B22" s="573">
        <f>SUM(B23,D23,F23)</f>
        <v>1367467.331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7.0115855752563988E-2</v>
      </c>
      <c r="J22" s="87" t="str">
        <f t="shared" si="1"/>
        <v>PSE</v>
      </c>
      <c r="K22" s="76">
        <f t="shared" si="0"/>
        <v>43638.982000000018</v>
      </c>
      <c r="L22" s="87" t="str">
        <f t="shared" si="2"/>
        <v>PSE</v>
      </c>
      <c r="M22" s="85">
        <f>K22/'6.1, 6.2'!E5</f>
        <v>4.3012392350525328E-2</v>
      </c>
      <c r="N22" s="78"/>
      <c r="O22" s="68"/>
      <c r="P22" s="89"/>
      <c r="Q22" s="71"/>
      <c r="R22" s="23"/>
      <c r="S22" s="23"/>
      <c r="T22" s="23"/>
    </row>
    <row r="23" spans="1:20">
      <c r="A23" s="572"/>
      <c r="B23" s="327">
        <f>SUM(B24:B27)</f>
        <v>475376.60799999995</v>
      </c>
      <c r="C23" s="372">
        <v>9.5249919312195355E-2</v>
      </c>
      <c r="D23" s="327">
        <f>SUM(D24:D27)</f>
        <v>440649.00399999996</v>
      </c>
      <c r="E23" s="372">
        <v>9.4884745907641038E-2</v>
      </c>
      <c r="F23" s="327">
        <f>SUM(F24:F27)</f>
        <v>451441.71899999998</v>
      </c>
      <c r="G23" s="372">
        <v>9.4090492287269831E-2</v>
      </c>
      <c r="H23" s="68"/>
      <c r="I23" s="68"/>
      <c r="J23" s="87" t="str">
        <f t="shared" si="1"/>
        <v>VE</v>
      </c>
      <c r="K23" s="76">
        <f t="shared" si="0"/>
        <v>99243.168999999994</v>
      </c>
      <c r="L23" s="87" t="str">
        <f t="shared" si="2"/>
        <v>VE</v>
      </c>
      <c r="M23" s="85">
        <f>K23/'6.1, 6.2'!F5</f>
        <v>0.13174069852855316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170372.481</v>
      </c>
      <c r="C24" s="361">
        <v>0.2885438265998016</v>
      </c>
      <c r="D24" s="23">
        <v>157478.476</v>
      </c>
      <c r="E24" s="361">
        <v>0.2790218753460012</v>
      </c>
      <c r="F24" s="23">
        <v>161990.28599999999</v>
      </c>
      <c r="G24" s="361">
        <v>0.25541924285033935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135743.84099999999</v>
      </c>
      <c r="C25" s="361">
        <v>6.899723735945712E-2</v>
      </c>
      <c r="D25" s="23">
        <v>125942.613</v>
      </c>
      <c r="E25" s="361">
        <v>6.8768846949899542E-2</v>
      </c>
      <c r="F25" s="23">
        <v>137014.11499999999</v>
      </c>
      <c r="G25" s="361">
        <v>6.9118567053396709E-2</v>
      </c>
      <c r="H25" s="68"/>
      <c r="I25" s="68"/>
      <c r="J25" s="87" t="str">
        <f t="shared" si="1"/>
        <v>VTE</v>
      </c>
      <c r="K25" s="76">
        <f t="shared" si="0"/>
        <v>48629.047000000013</v>
      </c>
      <c r="L25" s="87" t="str">
        <f t="shared" si="2"/>
        <v>VTE</v>
      </c>
      <c r="M25" s="85">
        <f>K25/'6.1, 6.2'!H5</f>
        <v>0.22112017620554142</v>
      </c>
      <c r="N25" s="78"/>
      <c r="O25" s="86"/>
    </row>
    <row r="26" spans="1:20">
      <c r="A26" s="18" t="s">
        <v>132</v>
      </c>
      <c r="B26" s="23">
        <v>53063.186999999998</v>
      </c>
      <c r="C26" s="361">
        <v>6.8882066911678141E-2</v>
      </c>
      <c r="D26" s="23">
        <v>49288.799999999996</v>
      </c>
      <c r="E26" s="74">
        <v>6.9624833900831615E-2</v>
      </c>
      <c r="F26" s="23">
        <v>49260.14</v>
      </c>
      <c r="G26" s="74">
        <v>6.8775690936444714E-2</v>
      </c>
      <c r="H26" s="68"/>
      <c r="I26" s="68"/>
      <c r="J26" s="87" t="str">
        <f t="shared" si="1"/>
        <v>FVE</v>
      </c>
      <c r="K26" s="76">
        <f t="shared" si="0"/>
        <v>23421.775000000023</v>
      </c>
      <c r="L26" s="87" t="str">
        <f t="shared" si="2"/>
        <v>FVE</v>
      </c>
      <c r="M26" s="85">
        <f>K26/'6.1, 6.2'!I5</f>
        <v>7.3106711047671288E-2</v>
      </c>
      <c r="N26" s="78"/>
      <c r="O26" s="86"/>
    </row>
    <row r="27" spans="1:20">
      <c r="A27" s="439" t="s">
        <v>130</v>
      </c>
      <c r="B27" s="250">
        <v>116197.099</v>
      </c>
      <c r="C27" s="362">
        <v>6.9886710523203319E-2</v>
      </c>
      <c r="D27" s="250">
        <v>107939.11500000001</v>
      </c>
      <c r="E27" s="363">
        <v>7.0074878067350674E-2</v>
      </c>
      <c r="F27" s="250">
        <v>103177.178</v>
      </c>
      <c r="G27" s="363">
        <v>7.0418961597805502E-2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</row>
    <row r="29" spans="1:20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0.4276024844272886</v>
      </c>
      <c r="J32" s="87" t="str">
        <f t="shared" si="5"/>
        <v>PE</v>
      </c>
      <c r="K32" s="70">
        <f t="shared" si="6"/>
        <v>1842659.5309999995</v>
      </c>
      <c r="L32" s="70">
        <f t="shared" si="7"/>
        <v>1614200.8189999997</v>
      </c>
      <c r="M32" s="70">
        <f t="shared" si="8"/>
        <v>1359112.673</v>
      </c>
    </row>
    <row r="33" spans="8:13">
      <c r="H33" s="87" t="str">
        <f t="shared" si="3"/>
        <v>PPE</v>
      </c>
      <c r="I33" s="88">
        <f t="shared" si="4"/>
        <v>0.61972863953061974</v>
      </c>
      <c r="J33" s="87" t="str">
        <f t="shared" si="5"/>
        <v>PPE</v>
      </c>
      <c r="K33" s="70">
        <f t="shared" si="6"/>
        <v>121726.88</v>
      </c>
      <c r="L33" s="70">
        <f t="shared" si="7"/>
        <v>183176.12</v>
      </c>
      <c r="M33" s="70">
        <f t="shared" si="8"/>
        <v>154226.54</v>
      </c>
    </row>
    <row r="34" spans="8:13" ht="13.5" customHeight="1">
      <c r="H34" s="87" t="str">
        <f t="shared" si="3"/>
        <v>PSE</v>
      </c>
      <c r="I34" s="88">
        <f t="shared" si="4"/>
        <v>4.4539110915922511E-2</v>
      </c>
      <c r="J34" s="87" t="str">
        <f t="shared" si="5"/>
        <v>PSE</v>
      </c>
      <c r="K34" s="70">
        <f t="shared" si="6"/>
        <v>16007.160000000005</v>
      </c>
      <c r="L34" s="70">
        <f t="shared" si="7"/>
        <v>13600.877000000004</v>
      </c>
      <c r="M34" s="70">
        <f t="shared" si="8"/>
        <v>14030.945000000007</v>
      </c>
    </row>
    <row r="35" spans="8:13" ht="12.75" customHeight="1">
      <c r="H35" s="87" t="str">
        <f t="shared" si="3"/>
        <v>VE</v>
      </c>
      <c r="I35" s="88">
        <f t="shared" si="4"/>
        <v>6.9745389099548027E-2</v>
      </c>
      <c r="J35" s="87" t="str">
        <f t="shared" si="5"/>
        <v>VE</v>
      </c>
      <c r="K35" s="70">
        <f t="shared" si="6"/>
        <v>32165.089999999997</v>
      </c>
      <c r="L35" s="70">
        <f t="shared" si="7"/>
        <v>30898.260999999999</v>
      </c>
      <c r="M35" s="70">
        <f t="shared" si="8"/>
        <v>36179.817999999999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0.25602091584698672</v>
      </c>
      <c r="J37" s="87" t="str">
        <f t="shared" si="5"/>
        <v>VTE</v>
      </c>
      <c r="K37" s="70">
        <f t="shared" si="6"/>
        <v>18184.123000000007</v>
      </c>
      <c r="L37" s="70">
        <f t="shared" si="7"/>
        <v>14735.209000000004</v>
      </c>
      <c r="M37" s="70">
        <f t="shared" si="8"/>
        <v>15709.715000000002</v>
      </c>
    </row>
    <row r="38" spans="8:13" ht="12.75" customHeight="1">
      <c r="H38" s="87" t="str">
        <f t="shared" si="3"/>
        <v>FVE</v>
      </c>
      <c r="I38" s="88">
        <f t="shared" si="4"/>
        <v>8.2830743535926052E-2</v>
      </c>
      <c r="J38" s="87" t="str">
        <f t="shared" si="5"/>
        <v>FVE</v>
      </c>
      <c r="K38" s="70">
        <f t="shared" si="6"/>
        <v>3210.6219999999967</v>
      </c>
      <c r="L38" s="70">
        <f t="shared" si="7"/>
        <v>7275.2230000000063</v>
      </c>
      <c r="M38" s="70">
        <f t="shared" si="8"/>
        <v>12935.930000000022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9" t="s">
        <v>413</v>
      </c>
      <c r="M1" s="357" t="str">
        <f>'3.1'!N1</f>
        <v>I. čtvrtletí 2023</v>
      </c>
      <c r="N1" s="91"/>
      <c r="O1" s="91"/>
      <c r="P1" s="92"/>
    </row>
    <row r="2" spans="1:21" ht="6" customHeight="1">
      <c r="A2" s="359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>
      <c r="A3" s="445" t="str">
        <f>'3.1'!A4</f>
        <v>2023</v>
      </c>
      <c r="B3" s="565" t="s">
        <v>187</v>
      </c>
      <c r="C3" s="565"/>
      <c r="D3" s="565"/>
      <c r="E3" s="565"/>
      <c r="F3" s="565"/>
      <c r="G3" s="566"/>
      <c r="H3" s="580" t="s">
        <v>19</v>
      </c>
      <c r="I3" s="565"/>
      <c r="J3" s="565"/>
      <c r="K3" s="565"/>
      <c r="L3" s="565"/>
      <c r="M3" s="565"/>
      <c r="N3" s="61"/>
      <c r="O3" s="92"/>
      <c r="P3" s="92"/>
    </row>
    <row r="4" spans="1:21" ht="13.5" customHeight="1">
      <c r="A4" s="22"/>
      <c r="B4" s="582" t="s">
        <v>168</v>
      </c>
      <c r="C4" s="582"/>
      <c r="D4" s="582"/>
      <c r="E4" s="582"/>
      <c r="F4" s="582"/>
      <c r="G4" s="584"/>
      <c r="H4" s="581" t="s">
        <v>5</v>
      </c>
      <c r="I4" s="582"/>
      <c r="J4" s="582"/>
      <c r="K4" s="582"/>
      <c r="L4" s="582"/>
      <c r="M4" s="582"/>
      <c r="N4" s="61"/>
      <c r="O4" s="92"/>
      <c r="P4" s="92"/>
    </row>
    <row r="5" spans="1:21">
      <c r="A5" s="22"/>
      <c r="B5" s="564" t="s">
        <v>60</v>
      </c>
      <c r="C5" s="564"/>
      <c r="D5" s="564" t="s">
        <v>61</v>
      </c>
      <c r="E5" s="564"/>
      <c r="F5" s="564" t="s">
        <v>62</v>
      </c>
      <c r="G5" s="569"/>
      <c r="H5" s="570" t="s">
        <v>60</v>
      </c>
      <c r="I5" s="564"/>
      <c r="J5" s="564" t="s">
        <v>61</v>
      </c>
      <c r="K5" s="564"/>
      <c r="L5" s="564" t="s">
        <v>62</v>
      </c>
      <c r="M5" s="564"/>
      <c r="N5" s="61"/>
      <c r="O5" s="92"/>
      <c r="P5" s="92"/>
    </row>
    <row r="6" spans="1:21">
      <c r="A6" s="376"/>
      <c r="B6" s="373" t="s">
        <v>209</v>
      </c>
      <c r="C6" s="373" t="s">
        <v>208</v>
      </c>
      <c r="D6" s="373" t="s">
        <v>209</v>
      </c>
      <c r="E6" s="373" t="s">
        <v>208</v>
      </c>
      <c r="F6" s="373" t="s">
        <v>209</v>
      </c>
      <c r="G6" s="374" t="s">
        <v>208</v>
      </c>
      <c r="H6" s="366" t="s">
        <v>209</v>
      </c>
      <c r="I6" s="366" t="s">
        <v>208</v>
      </c>
      <c r="J6" s="366" t="s">
        <v>209</v>
      </c>
      <c r="K6" s="366" t="s">
        <v>208</v>
      </c>
      <c r="L6" s="366" t="s">
        <v>209</v>
      </c>
      <c r="M6" s="366" t="s">
        <v>208</v>
      </c>
      <c r="N6" s="61"/>
      <c r="O6" s="92"/>
      <c r="P6" s="92"/>
    </row>
    <row r="7" spans="1:21">
      <c r="A7" s="578" t="s">
        <v>53</v>
      </c>
      <c r="B7" s="583">
        <f>F8</f>
        <v>334.98719000000051</v>
      </c>
      <c r="C7" s="573"/>
      <c r="D7" s="573"/>
      <c r="E7" s="573"/>
      <c r="F7" s="573"/>
      <c r="G7" s="585"/>
      <c r="H7" s="583">
        <f>SUM(H8,J8,L8)</f>
        <v>173344.88099999999</v>
      </c>
      <c r="I7" s="573"/>
      <c r="J7" s="573"/>
      <c r="K7" s="573"/>
      <c r="L7" s="573"/>
      <c r="M7" s="573"/>
      <c r="N7" s="61"/>
      <c r="O7" s="92"/>
      <c r="P7" s="92"/>
    </row>
    <row r="8" spans="1:21">
      <c r="A8" s="579"/>
      <c r="B8" s="367">
        <f>SUM(B9:B16)</f>
        <v>334.40438000000051</v>
      </c>
      <c r="C8" s="362">
        <v>1.6075119178646721E-2</v>
      </c>
      <c r="D8" s="327">
        <f>SUM(D9:D16)</f>
        <v>335.13896000000051</v>
      </c>
      <c r="E8" s="362">
        <v>1.6111287810704637E-2</v>
      </c>
      <c r="F8" s="327">
        <f>SUM(F9:F16)</f>
        <v>334.98719000000051</v>
      </c>
      <c r="G8" s="368">
        <v>1.6094344921758794E-2</v>
      </c>
      <c r="H8" s="327">
        <f>SUM(H9:H16)</f>
        <v>57006.42500000001</v>
      </c>
      <c r="I8" s="362">
        <v>7.3708724584846744E-3</v>
      </c>
      <c r="J8" s="327">
        <f>SUM(J9:J16)</f>
        <v>56935.102000000006</v>
      </c>
      <c r="K8" s="362">
        <v>8.2243128015708888E-3</v>
      </c>
      <c r="L8" s="327">
        <f>SUM(L9:L16)</f>
        <v>59403.353999999992</v>
      </c>
      <c r="M8" s="362">
        <v>8.732515450199714E-3</v>
      </c>
      <c r="N8" s="61"/>
      <c r="O8" s="92"/>
      <c r="P8" s="92"/>
    </row>
    <row r="9" spans="1:21">
      <c r="A9" s="56" t="s">
        <v>7</v>
      </c>
      <c r="B9" s="255">
        <v>0</v>
      </c>
      <c r="C9" s="361">
        <v>0</v>
      </c>
      <c r="D9" s="23">
        <v>0</v>
      </c>
      <c r="E9" s="361">
        <v>0</v>
      </c>
      <c r="F9" s="23">
        <v>0</v>
      </c>
      <c r="G9" s="369">
        <v>0</v>
      </c>
      <c r="H9" s="23">
        <v>0</v>
      </c>
      <c r="I9" s="361">
        <v>0</v>
      </c>
      <c r="J9" s="23">
        <v>0</v>
      </c>
      <c r="K9" s="361">
        <v>0</v>
      </c>
      <c r="L9" s="23">
        <v>0</v>
      </c>
      <c r="M9" s="361">
        <v>0</v>
      </c>
      <c r="N9" s="90"/>
      <c r="O9" s="93"/>
      <c r="P9" s="92"/>
    </row>
    <row r="10" spans="1:21">
      <c r="A10" s="56" t="s">
        <v>20</v>
      </c>
      <c r="B10" s="255">
        <v>131.66200000000001</v>
      </c>
      <c r="C10" s="361">
        <v>1.3982948199199714E-2</v>
      </c>
      <c r="D10" s="23">
        <v>131.66200000000001</v>
      </c>
      <c r="E10" s="361">
        <v>1.3982948199199714E-2</v>
      </c>
      <c r="F10" s="23">
        <v>131.66200000000001</v>
      </c>
      <c r="G10" s="369">
        <v>1.395331042719097E-2</v>
      </c>
      <c r="H10" s="23">
        <v>39612.639000000003</v>
      </c>
      <c r="I10" s="361">
        <v>1.0928036624621868E-2</v>
      </c>
      <c r="J10" s="23">
        <v>36848.252999999997</v>
      </c>
      <c r="K10" s="361">
        <v>1.1136678773018965E-2</v>
      </c>
      <c r="L10" s="23">
        <v>30271.588</v>
      </c>
      <c r="M10" s="361">
        <v>1.0506298935923759E-2</v>
      </c>
      <c r="N10" s="90"/>
      <c r="O10" s="93"/>
      <c r="P10" s="92"/>
    </row>
    <row r="11" spans="1:21">
      <c r="A11" s="56" t="s">
        <v>21</v>
      </c>
      <c r="B11" s="255">
        <v>0</v>
      </c>
      <c r="C11" s="361">
        <v>0</v>
      </c>
      <c r="D11" s="23">
        <v>0</v>
      </c>
      <c r="E11" s="361">
        <v>0</v>
      </c>
      <c r="F11" s="23">
        <v>0</v>
      </c>
      <c r="G11" s="369">
        <v>0</v>
      </c>
      <c r="H11" s="23">
        <v>0</v>
      </c>
      <c r="I11" s="361">
        <v>0</v>
      </c>
      <c r="J11" s="23">
        <v>0</v>
      </c>
      <c r="K11" s="361">
        <v>0</v>
      </c>
      <c r="L11" s="23">
        <v>0</v>
      </c>
      <c r="M11" s="361">
        <v>0</v>
      </c>
      <c r="N11" s="90"/>
      <c r="O11" s="93"/>
      <c r="P11" s="92"/>
    </row>
    <row r="12" spans="1:21">
      <c r="A12" s="56" t="s">
        <v>22</v>
      </c>
      <c r="B12" s="255">
        <v>34.173999999999999</v>
      </c>
      <c r="C12" s="361">
        <v>3.347091006321215E-2</v>
      </c>
      <c r="D12" s="23">
        <v>34.294000000000004</v>
      </c>
      <c r="E12" s="361">
        <v>3.3556889368139442E-2</v>
      </c>
      <c r="F12" s="23">
        <v>34.294000000000004</v>
      </c>
      <c r="G12" s="369">
        <v>3.3468989411018384E-2</v>
      </c>
      <c r="H12" s="23">
        <v>10160.831000000007</v>
      </c>
      <c r="I12" s="361">
        <v>2.9023393910114308E-2</v>
      </c>
      <c r="J12" s="23">
        <v>9766.215000000002</v>
      </c>
      <c r="K12" s="361">
        <v>3.0249471057859002E-2</v>
      </c>
      <c r="L12" s="23">
        <v>10095.274000000001</v>
      </c>
      <c r="M12" s="361">
        <v>2.9551105540373927E-2</v>
      </c>
      <c r="N12" s="90"/>
      <c r="O12" s="93"/>
      <c r="P12" s="92"/>
    </row>
    <row r="13" spans="1:21">
      <c r="A13" s="56" t="s">
        <v>43</v>
      </c>
      <c r="B13" s="255">
        <v>7.6414999999999988</v>
      </c>
      <c r="C13" s="361">
        <v>6.8810046254146355E-3</v>
      </c>
      <c r="D13" s="23">
        <v>7.6304999999999996</v>
      </c>
      <c r="E13" s="361">
        <v>6.878491822811415E-3</v>
      </c>
      <c r="F13" s="23">
        <v>7.6304999999999996</v>
      </c>
      <c r="G13" s="369">
        <v>6.8884488715320533E-3</v>
      </c>
      <c r="H13" s="23">
        <v>3460.6220000000003</v>
      </c>
      <c r="I13" s="361">
        <v>1.3978955709895713E-2</v>
      </c>
      <c r="J13" s="23">
        <v>2764.826</v>
      </c>
      <c r="K13" s="361">
        <v>1.2536698620513173E-2</v>
      </c>
      <c r="L13" s="23">
        <v>3825.0000000000005</v>
      </c>
      <c r="M13" s="361">
        <v>1.3410512063206129E-2</v>
      </c>
      <c r="N13" s="90"/>
      <c r="O13" s="93"/>
      <c r="P13" s="92"/>
    </row>
    <row r="14" spans="1:21">
      <c r="A14" s="56" t="s">
        <v>44</v>
      </c>
      <c r="B14" s="255">
        <v>0</v>
      </c>
      <c r="C14" s="361">
        <v>0</v>
      </c>
      <c r="D14" s="23">
        <v>0</v>
      </c>
      <c r="E14" s="361">
        <v>0</v>
      </c>
      <c r="F14" s="23">
        <v>0</v>
      </c>
      <c r="G14" s="369">
        <v>0</v>
      </c>
      <c r="H14" s="23">
        <v>0</v>
      </c>
      <c r="I14" s="361">
        <v>0</v>
      </c>
      <c r="J14" s="23">
        <v>0</v>
      </c>
      <c r="K14" s="361">
        <v>0</v>
      </c>
      <c r="L14" s="23">
        <v>0</v>
      </c>
      <c r="M14" s="361">
        <v>0</v>
      </c>
      <c r="N14" s="90"/>
      <c r="O14" s="93"/>
      <c r="P14" s="61"/>
      <c r="Q14" s="71"/>
      <c r="R14" s="48"/>
      <c r="S14" s="48"/>
      <c r="T14" s="48"/>
      <c r="U14" s="48"/>
    </row>
    <row r="15" spans="1:21">
      <c r="A15" s="56" t="s">
        <v>45</v>
      </c>
      <c r="B15" s="255">
        <v>0.22500000000000001</v>
      </c>
      <c r="C15" s="361">
        <v>6.633415076661639E-4</v>
      </c>
      <c r="D15" s="23">
        <v>0.22500000000000001</v>
      </c>
      <c r="E15" s="74">
        <v>6.6335519752064342E-4</v>
      </c>
      <c r="F15" s="23">
        <v>0.22500000000000001</v>
      </c>
      <c r="G15" s="370">
        <v>6.6364868739138261E-4</v>
      </c>
      <c r="H15" s="23">
        <v>22.745999999999999</v>
      </c>
      <c r="I15" s="361">
        <v>3.0446035219072965E-4</v>
      </c>
      <c r="J15" s="23">
        <v>22.21</v>
      </c>
      <c r="K15" s="74">
        <v>3.2642453334482443E-4</v>
      </c>
      <c r="L15" s="23">
        <v>31.431999999999999</v>
      </c>
      <c r="M15" s="74">
        <v>4.0729860122759999E-4</v>
      </c>
      <c r="N15" s="90"/>
      <c r="O15" s="93"/>
      <c r="P15" s="61"/>
      <c r="Q15" s="71"/>
      <c r="R15" s="48"/>
      <c r="S15" s="48"/>
      <c r="T15" s="48"/>
      <c r="U15" s="48"/>
    </row>
    <row r="16" spans="1:21">
      <c r="A16" s="284" t="s">
        <v>46</v>
      </c>
      <c r="B16" s="256">
        <v>160.70188000000053</v>
      </c>
      <c r="C16" s="362">
        <v>7.6854417532588135E-2</v>
      </c>
      <c r="D16" s="250">
        <v>161.32746000000049</v>
      </c>
      <c r="E16" s="363">
        <v>7.7185551087077961E-2</v>
      </c>
      <c r="F16" s="250">
        <v>161.17569000000046</v>
      </c>
      <c r="G16" s="371">
        <v>7.7426414920422279E-2</v>
      </c>
      <c r="H16" s="250">
        <v>3749.5870000000014</v>
      </c>
      <c r="I16" s="362">
        <v>8.355949437238365E-2</v>
      </c>
      <c r="J16" s="250">
        <v>7533.5980000000045</v>
      </c>
      <c r="K16" s="363">
        <v>7.7882310200250007E-2</v>
      </c>
      <c r="L16" s="250">
        <v>15180.05999999999</v>
      </c>
      <c r="M16" s="363">
        <v>8.4911962417107079E-2</v>
      </c>
      <c r="N16" s="90"/>
      <c r="O16" s="93"/>
      <c r="P16" s="61"/>
      <c r="Q16" s="71"/>
      <c r="R16" s="48"/>
      <c r="S16" s="48"/>
      <c r="T16" s="48"/>
      <c r="U16" s="48"/>
    </row>
    <row r="17" spans="1:20">
      <c r="A17" s="222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305</v>
      </c>
      <c r="N17" s="94"/>
      <c r="O17" s="92"/>
      <c r="P17" s="92"/>
    </row>
    <row r="18" spans="1:20">
      <c r="A18" s="445" t="str">
        <f>'3.1'!A4</f>
        <v>2023</v>
      </c>
      <c r="B18" s="565" t="s">
        <v>232</v>
      </c>
      <c r="C18" s="565"/>
      <c r="D18" s="565"/>
      <c r="E18" s="565"/>
      <c r="F18" s="565"/>
      <c r="G18" s="565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>
      <c r="A19" s="364"/>
      <c r="B19" s="567" t="s">
        <v>5</v>
      </c>
      <c r="C19" s="567"/>
      <c r="D19" s="567"/>
      <c r="E19" s="567"/>
      <c r="F19" s="567"/>
      <c r="G19" s="567"/>
      <c r="H19" s="78" t="str">
        <f>A24</f>
        <v>VO z vvn</v>
      </c>
      <c r="I19" s="86">
        <f>(B24+D24+F24)/'6.1, 6.2'!B25</f>
        <v>6.9472750629844066E-2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>
      <c r="A20" s="360"/>
      <c r="B20" s="564" t="s">
        <v>60</v>
      </c>
      <c r="C20" s="564"/>
      <c r="D20" s="564" t="s">
        <v>61</v>
      </c>
      <c r="E20" s="564"/>
      <c r="F20" s="564" t="s">
        <v>62</v>
      </c>
      <c r="G20" s="564"/>
      <c r="H20" s="78" t="str">
        <f>A25</f>
        <v>VO z vn</v>
      </c>
      <c r="I20" s="86">
        <f>(B25+D25+F25)/'6.1, 6.2'!C25</f>
        <v>4.5432883502401419E-2</v>
      </c>
      <c r="J20" s="87" t="str">
        <f t="shared" ref="J20:J26" si="1">A10</f>
        <v>PE</v>
      </c>
      <c r="K20" s="76">
        <f t="shared" si="0"/>
        <v>106732.48</v>
      </c>
      <c r="L20" s="87" t="str">
        <f t="shared" ref="L20:L26" si="2">A10</f>
        <v>PE</v>
      </c>
      <c r="M20" s="85">
        <f>K20/'6.1, 6.2'!C5</f>
        <v>1.0874566343390006E-2</v>
      </c>
      <c r="N20" s="95"/>
      <c r="O20" s="91"/>
      <c r="P20" s="97"/>
      <c r="Q20" s="71"/>
      <c r="R20" s="75"/>
      <c r="S20" s="75"/>
      <c r="T20" s="75"/>
    </row>
    <row r="21" spans="1:20">
      <c r="A21" s="360"/>
      <c r="B21" s="375" t="s">
        <v>209</v>
      </c>
      <c r="C21" s="375" t="s">
        <v>208</v>
      </c>
      <c r="D21" s="375" t="s">
        <v>209</v>
      </c>
      <c r="E21" s="375" t="s">
        <v>208</v>
      </c>
      <c r="F21" s="375" t="s">
        <v>209</v>
      </c>
      <c r="G21" s="375" t="s">
        <v>208</v>
      </c>
      <c r="H21" s="78" t="str">
        <f>A26</f>
        <v>MOP</v>
      </c>
      <c r="I21" s="86">
        <f>(B26+D26+F26)/'6.1, 6.2'!D25</f>
        <v>4.6301943998309086E-2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>
      <c r="A22" s="571" t="s">
        <v>53</v>
      </c>
      <c r="B22" s="573">
        <f>SUM(B23,D23,F23)</f>
        <v>709237.76212514169</v>
      </c>
      <c r="C22" s="573"/>
      <c r="D22" s="573"/>
      <c r="E22" s="573"/>
      <c r="F22" s="573"/>
      <c r="G22" s="573"/>
      <c r="H22" s="78" t="str">
        <f>A27</f>
        <v>MOO</v>
      </c>
      <c r="I22" s="86">
        <f>(B27+D27+F27)/'6.1, 6.2'!E25</f>
        <v>4.7274405598887868E-2</v>
      </c>
      <c r="J22" s="87" t="str">
        <f t="shared" si="1"/>
        <v>PSE</v>
      </c>
      <c r="K22" s="76">
        <f t="shared" si="0"/>
        <v>30022.320000000011</v>
      </c>
      <c r="L22" s="87" t="str">
        <f t="shared" si="2"/>
        <v>PSE</v>
      </c>
      <c r="M22" s="85">
        <f>K22/'6.1, 6.2'!E5</f>
        <v>2.95912449816777E-2</v>
      </c>
      <c r="N22" s="95"/>
      <c r="O22" s="91"/>
      <c r="P22" s="97"/>
      <c r="Q22" s="71"/>
      <c r="R22" s="23"/>
      <c r="S22" s="23"/>
      <c r="T22" s="23"/>
    </row>
    <row r="23" spans="1:20">
      <c r="A23" s="572"/>
      <c r="B23" s="327">
        <f>SUM(B24:B27)</f>
        <v>242728.49992554859</v>
      </c>
      <c r="C23" s="372">
        <v>4.8634850019121517E-2</v>
      </c>
      <c r="D23" s="327">
        <f>SUM(D24:D27)</f>
        <v>225502.23453547631</v>
      </c>
      <c r="E23" s="372">
        <v>4.8557291702181968E-2</v>
      </c>
      <c r="F23" s="327">
        <f>SUM(F24:F27)</f>
        <v>241007.02766411679</v>
      </c>
      <c r="G23" s="372">
        <v>5.0231223485148052E-2</v>
      </c>
      <c r="H23" s="68"/>
      <c r="I23" s="68"/>
      <c r="J23" s="87" t="str">
        <f t="shared" si="1"/>
        <v>VE</v>
      </c>
      <c r="K23" s="76">
        <f t="shared" si="0"/>
        <v>10050.448</v>
      </c>
      <c r="L23" s="87" t="str">
        <f t="shared" si="2"/>
        <v>VE</v>
      </c>
      <c r="M23" s="85">
        <f>K23/'6.1, 6.2'!F5</f>
        <v>1.3341503031255484E-2</v>
      </c>
      <c r="N23" s="95"/>
      <c r="O23" s="91"/>
      <c r="P23" s="97"/>
      <c r="Q23" s="71"/>
      <c r="R23" s="74"/>
      <c r="S23" s="75"/>
      <c r="T23" s="75"/>
    </row>
    <row r="24" spans="1:20">
      <c r="A24" s="18" t="s">
        <v>8</v>
      </c>
      <c r="B24" s="23">
        <v>39609.603000000003</v>
      </c>
      <c r="C24" s="361">
        <v>6.7083054450084473E-2</v>
      </c>
      <c r="D24" s="23">
        <v>38122.478000000003</v>
      </c>
      <c r="E24" s="361">
        <v>6.7545772441921989E-2</v>
      </c>
      <c r="F24" s="23">
        <v>46559.130999999994</v>
      </c>
      <c r="G24" s="361">
        <v>7.341241429618664E-2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>
      <c r="A25" s="18" t="s">
        <v>9</v>
      </c>
      <c r="B25" s="23">
        <v>88994.813000000097</v>
      </c>
      <c r="C25" s="361">
        <v>4.5235173773530604E-2</v>
      </c>
      <c r="D25" s="23">
        <v>83126.231999999902</v>
      </c>
      <c r="E25" s="361">
        <v>4.538968177458598E-2</v>
      </c>
      <c r="F25" s="23">
        <v>90529.944000000003</v>
      </c>
      <c r="G25" s="361">
        <v>4.5669017419878603E-2</v>
      </c>
      <c r="H25" s="68"/>
      <c r="I25" s="68"/>
      <c r="J25" s="87" t="str">
        <f t="shared" si="1"/>
        <v>VTE</v>
      </c>
      <c r="K25" s="76">
        <f t="shared" si="0"/>
        <v>76.388000000000005</v>
      </c>
      <c r="L25" s="87" t="str">
        <f t="shared" si="2"/>
        <v>VTE</v>
      </c>
      <c r="M25" s="85">
        <f>K25/'6.1, 6.2'!H5</f>
        <v>3.473423614488866E-4</v>
      </c>
      <c r="N25" s="95"/>
      <c r="O25" s="96"/>
      <c r="P25" s="92"/>
    </row>
    <row r="26" spans="1:20">
      <c r="A26" s="18" t="s">
        <v>132</v>
      </c>
      <c r="B26" s="23">
        <v>36072.197502919902</v>
      </c>
      <c r="C26" s="361">
        <v>4.682582525711089E-2</v>
      </c>
      <c r="D26" s="23">
        <v>30844.49756693199</v>
      </c>
      <c r="E26" s="74">
        <v>4.357060873570151E-2</v>
      </c>
      <c r="F26" s="23">
        <v>34693.460660520061</v>
      </c>
      <c r="G26" s="74">
        <v>4.8438082553229261E-2</v>
      </c>
      <c r="H26" s="68"/>
      <c r="I26" s="68"/>
      <c r="J26" s="87" t="str">
        <f t="shared" si="1"/>
        <v>FVE</v>
      </c>
      <c r="K26" s="76">
        <f t="shared" si="0"/>
        <v>26463.244999999995</v>
      </c>
      <c r="L26" s="87" t="str">
        <f t="shared" si="2"/>
        <v>FVE</v>
      </c>
      <c r="M26" s="85">
        <f>K26/'6.1, 6.2'!I5</f>
        <v>8.2600093528297044E-2</v>
      </c>
      <c r="N26" s="95"/>
      <c r="O26" s="96"/>
      <c r="P26" s="92"/>
    </row>
    <row r="27" spans="1:20">
      <c r="A27" s="439" t="s">
        <v>130</v>
      </c>
      <c r="B27" s="250">
        <v>78051.886422628595</v>
      </c>
      <c r="C27" s="362">
        <v>4.6944283800133324E-2</v>
      </c>
      <c r="D27" s="250">
        <v>73409.026968544393</v>
      </c>
      <c r="E27" s="363">
        <v>4.7657687520076528E-2</v>
      </c>
      <c r="F27" s="250">
        <v>69224.492003596708</v>
      </c>
      <c r="G27" s="363">
        <v>4.7246076492117962E-2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>
      <c r="A28" s="576"/>
      <c r="B28" s="576"/>
      <c r="C28" s="576"/>
      <c r="D28" s="576"/>
      <c r="E28" s="576"/>
      <c r="F28" s="48"/>
      <c r="G28" s="77" t="s">
        <v>306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>
      <c r="A29" s="577"/>
      <c r="B29" s="577"/>
      <c r="C29" s="577"/>
      <c r="D29" s="577"/>
      <c r="E29" s="577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>
      <c r="J30" s="87"/>
      <c r="K30" s="87" t="str">
        <f>H5</f>
        <v>Leden</v>
      </c>
      <c r="L30" s="87" t="str">
        <f>J5</f>
        <v>Únor</v>
      </c>
      <c r="M30" s="87" t="str">
        <f>L5</f>
        <v>Březen</v>
      </c>
      <c r="N30" s="92"/>
      <c r="O30" s="92"/>
      <c r="P30" s="92"/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>
      <c r="H32" s="87" t="str">
        <f t="shared" si="3"/>
        <v>PE</v>
      </c>
      <c r="I32" s="88">
        <f t="shared" si="4"/>
        <v>1.395331042719097E-2</v>
      </c>
      <c r="J32" s="87" t="str">
        <f t="shared" si="5"/>
        <v>PE</v>
      </c>
      <c r="K32" s="70">
        <f t="shared" si="6"/>
        <v>39612.639000000003</v>
      </c>
      <c r="L32" s="70">
        <f t="shared" si="7"/>
        <v>36848.252999999997</v>
      </c>
      <c r="M32" s="70">
        <f t="shared" si="8"/>
        <v>30271.588</v>
      </c>
      <c r="N32" s="92"/>
      <c r="O32" s="92"/>
      <c r="P32" s="92"/>
    </row>
    <row r="33" spans="8:16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>
      <c r="H34" s="87" t="str">
        <f t="shared" si="3"/>
        <v>PSE</v>
      </c>
      <c r="I34" s="88">
        <f t="shared" si="4"/>
        <v>3.3468989411018384E-2</v>
      </c>
      <c r="J34" s="87" t="str">
        <f t="shared" si="5"/>
        <v>PSE</v>
      </c>
      <c r="K34" s="70">
        <f t="shared" si="6"/>
        <v>10160.831000000007</v>
      </c>
      <c r="L34" s="70">
        <f t="shared" si="7"/>
        <v>9766.215000000002</v>
      </c>
      <c r="M34" s="70">
        <f t="shared" si="8"/>
        <v>10095.274000000001</v>
      </c>
      <c r="N34" s="92"/>
      <c r="O34" s="92"/>
      <c r="P34" s="92"/>
    </row>
    <row r="35" spans="8:16" ht="12.75" customHeight="1">
      <c r="H35" s="87" t="str">
        <f t="shared" si="3"/>
        <v>VE</v>
      </c>
      <c r="I35" s="88">
        <f t="shared" si="4"/>
        <v>6.8884488715320533E-3</v>
      </c>
      <c r="J35" s="87" t="str">
        <f t="shared" si="5"/>
        <v>VE</v>
      </c>
      <c r="K35" s="70">
        <f t="shared" si="6"/>
        <v>3460.6220000000003</v>
      </c>
      <c r="L35" s="70">
        <f t="shared" si="7"/>
        <v>2764.826</v>
      </c>
      <c r="M35" s="70">
        <f t="shared" si="8"/>
        <v>3825.0000000000005</v>
      </c>
      <c r="N35" s="92"/>
      <c r="O35" s="92"/>
      <c r="P35" s="92"/>
    </row>
    <row r="36" spans="8:16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>
      <c r="H37" s="87" t="str">
        <f t="shared" si="3"/>
        <v>VTE</v>
      </c>
      <c r="I37" s="88">
        <f t="shared" si="4"/>
        <v>6.6364868739138261E-4</v>
      </c>
      <c r="J37" s="87" t="str">
        <f t="shared" si="5"/>
        <v>VTE</v>
      </c>
      <c r="K37" s="70">
        <f t="shared" si="6"/>
        <v>22.745999999999999</v>
      </c>
      <c r="L37" s="70">
        <f t="shared" si="7"/>
        <v>22.21</v>
      </c>
      <c r="M37" s="70">
        <f t="shared" si="8"/>
        <v>31.431999999999999</v>
      </c>
      <c r="N37" s="92"/>
      <c r="O37" s="92"/>
      <c r="P37" s="92"/>
    </row>
    <row r="38" spans="8:16" ht="12.75" customHeight="1">
      <c r="H38" s="87" t="str">
        <f t="shared" si="3"/>
        <v>FVE</v>
      </c>
      <c r="I38" s="88">
        <f t="shared" si="4"/>
        <v>7.7426414920422279E-2</v>
      </c>
      <c r="J38" s="87" t="str">
        <f t="shared" si="5"/>
        <v>FVE</v>
      </c>
      <c r="K38" s="70">
        <f t="shared" si="6"/>
        <v>3749.5870000000014</v>
      </c>
      <c r="L38" s="70">
        <f t="shared" si="7"/>
        <v>7533.5980000000045</v>
      </c>
      <c r="M38" s="70">
        <f t="shared" si="8"/>
        <v>15180.05999999999</v>
      </c>
      <c r="N38" s="92"/>
      <c r="O38" s="92"/>
      <c r="P38" s="92"/>
    </row>
    <row r="39" spans="8:16">
      <c r="N39" s="92"/>
      <c r="O39" s="92"/>
      <c r="P39" s="92"/>
    </row>
    <row r="40" spans="8:16">
      <c r="N40" s="92"/>
      <c r="O40" s="92"/>
      <c r="P40" s="92"/>
    </row>
    <row r="41" spans="8:16">
      <c r="N41" s="92"/>
      <c r="O41" s="92"/>
      <c r="P41" s="92"/>
    </row>
    <row r="42" spans="8:16">
      <c r="N42" s="92"/>
      <c r="O42" s="92"/>
      <c r="P42" s="92"/>
    </row>
    <row r="43" spans="8:16">
      <c r="N43" s="92"/>
      <c r="O43" s="92"/>
      <c r="P43" s="92"/>
    </row>
    <row r="44" spans="8:16">
      <c r="N44" s="92"/>
      <c r="O44" s="92"/>
      <c r="P44" s="92"/>
    </row>
    <row r="45" spans="8:16">
      <c r="N45" s="92"/>
      <c r="O45" s="92"/>
      <c r="P45" s="92"/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20.25">
      <c r="A1" s="377" t="s">
        <v>415</v>
      </c>
      <c r="M1" s="51"/>
      <c r="N1" s="217" t="str">
        <f>'3.1'!N1</f>
        <v>I. čtvrtletí 2023</v>
      </c>
    </row>
    <row r="2" spans="1:14" ht="6" customHeight="1"/>
    <row r="3" spans="1:14" ht="12.75" customHeight="1">
      <c r="A3" s="543" t="str">
        <f>'3.1'!A4</f>
        <v>2023</v>
      </c>
      <c r="B3" s="540" t="s">
        <v>180</v>
      </c>
      <c r="C3" s="537"/>
      <c r="D3" s="538"/>
      <c r="E3" s="540" t="s">
        <v>182</v>
      </c>
      <c r="F3" s="537"/>
      <c r="G3" s="538"/>
      <c r="H3" s="540" t="s">
        <v>183</v>
      </c>
      <c r="I3" s="537"/>
      <c r="J3" s="538"/>
      <c r="K3" s="540" t="s">
        <v>184</v>
      </c>
      <c r="L3" s="537"/>
      <c r="M3" s="538"/>
      <c r="N3" s="537" t="s">
        <v>53</v>
      </c>
    </row>
    <row r="4" spans="1:14">
      <c r="A4" s="544"/>
      <c r="B4" s="383" t="s">
        <v>60</v>
      </c>
      <c r="C4" s="382" t="s">
        <v>61</v>
      </c>
      <c r="D4" s="387" t="s">
        <v>62</v>
      </c>
      <c r="E4" s="383" t="s">
        <v>63</v>
      </c>
      <c r="F4" s="382" t="s">
        <v>64</v>
      </c>
      <c r="G4" s="387" t="s">
        <v>65</v>
      </c>
      <c r="H4" s="383" t="s">
        <v>66</v>
      </c>
      <c r="I4" s="382" t="s">
        <v>67</v>
      </c>
      <c r="J4" s="387" t="s">
        <v>68</v>
      </c>
      <c r="K4" s="383" t="s">
        <v>69</v>
      </c>
      <c r="L4" s="382" t="s">
        <v>70</v>
      </c>
      <c r="M4" s="387" t="s">
        <v>71</v>
      </c>
      <c r="N4" s="590"/>
    </row>
    <row r="5" spans="1:14" ht="12.75" customHeight="1">
      <c r="A5" s="541" t="s">
        <v>276</v>
      </c>
      <c r="B5" s="548">
        <f>SUM(B6:D6)</f>
        <v>-2787.6879870000012</v>
      </c>
      <c r="C5" s="549"/>
      <c r="D5" s="550"/>
      <c r="E5" s="548">
        <f>SUM(E6:G6)</f>
        <v>0</v>
      </c>
      <c r="F5" s="549"/>
      <c r="G5" s="550"/>
      <c r="H5" s="548">
        <f>SUM(H6:J6)</f>
        <v>0</v>
      </c>
      <c r="I5" s="549"/>
      <c r="J5" s="550"/>
      <c r="K5" s="548">
        <f>SUM(K6:M6)</f>
        <v>0</v>
      </c>
      <c r="L5" s="549"/>
      <c r="M5" s="550"/>
      <c r="N5" s="591">
        <f>SUM(B6:M6)</f>
        <v>-2787.6879870000012</v>
      </c>
    </row>
    <row r="6" spans="1:14">
      <c r="A6" s="542"/>
      <c r="B6" s="323">
        <f>B7+B18</f>
        <v>-1226.4364940000003</v>
      </c>
      <c r="C6" s="313">
        <f t="shared" ref="C6:M6" si="0">C7+C18</f>
        <v>-930.28540400000043</v>
      </c>
      <c r="D6" s="318">
        <f t="shared" si="0"/>
        <v>-630.96608900000024</v>
      </c>
      <c r="E6" s="323">
        <f t="shared" si="0"/>
        <v>0</v>
      </c>
      <c r="F6" s="313">
        <f t="shared" si="0"/>
        <v>0</v>
      </c>
      <c r="G6" s="318">
        <f t="shared" si="0"/>
        <v>0</v>
      </c>
      <c r="H6" s="323">
        <f t="shared" si="0"/>
        <v>0</v>
      </c>
      <c r="I6" s="313">
        <f t="shared" si="0"/>
        <v>0</v>
      </c>
      <c r="J6" s="318">
        <f t="shared" si="0"/>
        <v>0</v>
      </c>
      <c r="K6" s="323">
        <f t="shared" si="0"/>
        <v>0</v>
      </c>
      <c r="L6" s="313">
        <f t="shared" si="0"/>
        <v>0</v>
      </c>
      <c r="M6" s="318">
        <f t="shared" si="0"/>
        <v>0</v>
      </c>
      <c r="N6" s="592"/>
    </row>
    <row r="7" spans="1:14">
      <c r="A7" s="391" t="s">
        <v>84</v>
      </c>
      <c r="B7" s="384">
        <f>B8+B13</f>
        <v>-2819.1868060000002</v>
      </c>
      <c r="C7" s="379">
        <f t="shared" ref="C7:M7" si="1">C8+C13</f>
        <v>-2177.6202390000003</v>
      </c>
      <c r="D7" s="388">
        <f t="shared" si="1"/>
        <v>-1681.9544280000002</v>
      </c>
      <c r="E7" s="384">
        <f t="shared" si="1"/>
        <v>0</v>
      </c>
      <c r="F7" s="379">
        <f t="shared" si="1"/>
        <v>0</v>
      </c>
      <c r="G7" s="388">
        <f t="shared" si="1"/>
        <v>0</v>
      </c>
      <c r="H7" s="384">
        <f t="shared" si="1"/>
        <v>0</v>
      </c>
      <c r="I7" s="379">
        <f t="shared" si="1"/>
        <v>0</v>
      </c>
      <c r="J7" s="388">
        <f t="shared" si="1"/>
        <v>0</v>
      </c>
      <c r="K7" s="384">
        <f t="shared" si="1"/>
        <v>0</v>
      </c>
      <c r="L7" s="379">
        <f t="shared" si="1"/>
        <v>0</v>
      </c>
      <c r="M7" s="388">
        <f t="shared" si="1"/>
        <v>0</v>
      </c>
      <c r="N7" s="380">
        <f>SUM(B7:M7)</f>
        <v>-6678.7614730000005</v>
      </c>
    </row>
    <row r="8" spans="1:14">
      <c r="A8" s="392" t="s">
        <v>72</v>
      </c>
      <c r="B8" s="385">
        <f>SUM(B9:B12)</f>
        <v>-2818.1400000000003</v>
      </c>
      <c r="C8" s="381">
        <f t="shared" ref="C8:M8" si="2">SUM(C9:C12)</f>
        <v>-2175.34</v>
      </c>
      <c r="D8" s="389">
        <f t="shared" si="2"/>
        <v>-1681.8540000000003</v>
      </c>
      <c r="E8" s="385">
        <f t="shared" si="2"/>
        <v>0</v>
      </c>
      <c r="F8" s="381">
        <f t="shared" si="2"/>
        <v>0</v>
      </c>
      <c r="G8" s="389">
        <f t="shared" si="2"/>
        <v>0</v>
      </c>
      <c r="H8" s="385">
        <f t="shared" si="2"/>
        <v>0</v>
      </c>
      <c r="I8" s="381">
        <f t="shared" si="2"/>
        <v>0</v>
      </c>
      <c r="J8" s="389">
        <f t="shared" si="2"/>
        <v>0</v>
      </c>
      <c r="K8" s="385">
        <f t="shared" si="2"/>
        <v>0</v>
      </c>
      <c r="L8" s="381">
        <f t="shared" si="2"/>
        <v>0</v>
      </c>
      <c r="M8" s="389">
        <f t="shared" si="2"/>
        <v>0</v>
      </c>
      <c r="N8" s="380">
        <f>SUM(B8:M8)</f>
        <v>-6675.3340000000007</v>
      </c>
    </row>
    <row r="9" spans="1:14">
      <c r="A9" s="394" t="s">
        <v>73</v>
      </c>
      <c r="B9" s="321">
        <v>-7.5490000000000004</v>
      </c>
      <c r="C9" s="309">
        <v>-6.7220000000000004</v>
      </c>
      <c r="D9" s="316">
        <v>-14.71</v>
      </c>
      <c r="E9" s="321">
        <v>0</v>
      </c>
      <c r="F9" s="309">
        <v>0</v>
      </c>
      <c r="G9" s="316">
        <v>0</v>
      </c>
      <c r="H9" s="321">
        <v>0</v>
      </c>
      <c r="I9" s="309">
        <v>0</v>
      </c>
      <c r="J9" s="316">
        <v>0</v>
      </c>
      <c r="K9" s="321">
        <v>0</v>
      </c>
      <c r="L9" s="309">
        <v>0</v>
      </c>
      <c r="M9" s="316">
        <v>0</v>
      </c>
      <c r="N9" s="7">
        <f t="shared" ref="N9:N14" si="3">SUM(B9:M9)</f>
        <v>-28.981000000000002</v>
      </c>
    </row>
    <row r="10" spans="1:14">
      <c r="A10" s="394" t="s">
        <v>74</v>
      </c>
      <c r="B10" s="321">
        <v>-791.42700000000002</v>
      </c>
      <c r="C10" s="309">
        <v>-735.93100000000004</v>
      </c>
      <c r="D10" s="316">
        <v>-680.31500000000005</v>
      </c>
      <c r="E10" s="321">
        <v>0</v>
      </c>
      <c r="F10" s="309">
        <v>0</v>
      </c>
      <c r="G10" s="316">
        <v>0</v>
      </c>
      <c r="H10" s="321">
        <v>0</v>
      </c>
      <c r="I10" s="309">
        <v>0</v>
      </c>
      <c r="J10" s="316">
        <v>0</v>
      </c>
      <c r="K10" s="321">
        <v>0</v>
      </c>
      <c r="L10" s="309">
        <v>0</v>
      </c>
      <c r="M10" s="316">
        <v>0</v>
      </c>
      <c r="N10" s="7">
        <f t="shared" si="3"/>
        <v>-2207.6730000000002</v>
      </c>
    </row>
    <row r="11" spans="1:14">
      <c r="A11" s="394" t="s">
        <v>75</v>
      </c>
      <c r="B11" s="321">
        <v>-1166.904</v>
      </c>
      <c r="C11" s="309">
        <v>-889.26099999999997</v>
      </c>
      <c r="D11" s="316">
        <v>-708.24800000000005</v>
      </c>
      <c r="E11" s="321">
        <v>0</v>
      </c>
      <c r="F11" s="309">
        <v>0</v>
      </c>
      <c r="G11" s="316">
        <v>0</v>
      </c>
      <c r="H11" s="321">
        <v>0</v>
      </c>
      <c r="I11" s="309">
        <v>0</v>
      </c>
      <c r="J11" s="316">
        <v>0</v>
      </c>
      <c r="K11" s="321">
        <v>0</v>
      </c>
      <c r="L11" s="309">
        <v>0</v>
      </c>
      <c r="M11" s="316">
        <v>0</v>
      </c>
      <c r="N11" s="7">
        <f t="shared" si="3"/>
        <v>-2764.413</v>
      </c>
    </row>
    <row r="12" spans="1:14">
      <c r="A12" s="395" t="s">
        <v>76</v>
      </c>
      <c r="B12" s="321">
        <v>-852.26</v>
      </c>
      <c r="C12" s="309">
        <v>-543.42600000000004</v>
      </c>
      <c r="D12" s="316">
        <v>-278.58100000000002</v>
      </c>
      <c r="E12" s="321">
        <v>0</v>
      </c>
      <c r="F12" s="309">
        <v>0</v>
      </c>
      <c r="G12" s="316">
        <v>0</v>
      </c>
      <c r="H12" s="321">
        <v>0</v>
      </c>
      <c r="I12" s="309">
        <v>0</v>
      </c>
      <c r="J12" s="316">
        <v>0</v>
      </c>
      <c r="K12" s="321">
        <v>0</v>
      </c>
      <c r="L12" s="309">
        <v>0</v>
      </c>
      <c r="M12" s="316">
        <v>0</v>
      </c>
      <c r="N12" s="7">
        <f t="shared" si="3"/>
        <v>-1674.2670000000003</v>
      </c>
    </row>
    <row r="13" spans="1:14">
      <c r="A13" s="391" t="s">
        <v>77</v>
      </c>
      <c r="B13" s="385">
        <f>SUM(B14:B17)</f>
        <v>-1.0468060000000001</v>
      </c>
      <c r="C13" s="381">
        <f t="shared" ref="C13:M13" si="4">SUM(C14:C17)</f>
        <v>-2.2802389999999999</v>
      </c>
      <c r="D13" s="389">
        <f t="shared" si="4"/>
        <v>-0.100428</v>
      </c>
      <c r="E13" s="385">
        <f t="shared" si="4"/>
        <v>0</v>
      </c>
      <c r="F13" s="381">
        <f t="shared" si="4"/>
        <v>0</v>
      </c>
      <c r="G13" s="389">
        <f t="shared" si="4"/>
        <v>0</v>
      </c>
      <c r="H13" s="385">
        <f t="shared" si="4"/>
        <v>0</v>
      </c>
      <c r="I13" s="381">
        <f t="shared" si="4"/>
        <v>0</v>
      </c>
      <c r="J13" s="389">
        <f t="shared" si="4"/>
        <v>0</v>
      </c>
      <c r="K13" s="385">
        <f t="shared" si="4"/>
        <v>0</v>
      </c>
      <c r="L13" s="381">
        <f t="shared" si="4"/>
        <v>0</v>
      </c>
      <c r="M13" s="389">
        <f t="shared" si="4"/>
        <v>0</v>
      </c>
      <c r="N13" s="380">
        <f>SUM(B13:M13)</f>
        <v>-3.427473</v>
      </c>
    </row>
    <row r="14" spans="1:14">
      <c r="A14" s="393" t="s">
        <v>73</v>
      </c>
      <c r="B14" s="386">
        <v>-0.95389000000000002</v>
      </c>
      <c r="C14" s="378">
        <v>-2.1720169999999999</v>
      </c>
      <c r="D14" s="390">
        <v>-2.0818E-2</v>
      </c>
      <c r="E14" s="386">
        <v>0</v>
      </c>
      <c r="F14" s="378">
        <v>0</v>
      </c>
      <c r="G14" s="390">
        <v>0</v>
      </c>
      <c r="H14" s="386">
        <v>0</v>
      </c>
      <c r="I14" s="378">
        <v>0</v>
      </c>
      <c r="J14" s="390">
        <v>0</v>
      </c>
      <c r="K14" s="386">
        <v>0</v>
      </c>
      <c r="L14" s="378">
        <v>0</v>
      </c>
      <c r="M14" s="316">
        <v>0</v>
      </c>
      <c r="N14" s="7">
        <f t="shared" si="3"/>
        <v>-3.1467249999999996</v>
      </c>
    </row>
    <row r="15" spans="1:14">
      <c r="A15" s="394" t="s">
        <v>74</v>
      </c>
      <c r="B15" s="386">
        <v>0</v>
      </c>
      <c r="C15" s="378">
        <v>0</v>
      </c>
      <c r="D15" s="390">
        <v>0</v>
      </c>
      <c r="E15" s="386">
        <v>0</v>
      </c>
      <c r="F15" s="378">
        <v>0</v>
      </c>
      <c r="G15" s="390">
        <v>0</v>
      </c>
      <c r="H15" s="386">
        <v>0</v>
      </c>
      <c r="I15" s="378">
        <v>0</v>
      </c>
      <c r="J15" s="390">
        <v>0</v>
      </c>
      <c r="K15" s="386">
        <v>0</v>
      </c>
      <c r="L15" s="378">
        <v>0</v>
      </c>
      <c r="M15" s="316">
        <v>0</v>
      </c>
      <c r="N15" s="7">
        <f t="shared" ref="N15:N28" si="5">SUM(B15:M15)</f>
        <v>0</v>
      </c>
    </row>
    <row r="16" spans="1:14">
      <c r="A16" s="394" t="s">
        <v>75</v>
      </c>
      <c r="B16" s="386">
        <v>0</v>
      </c>
      <c r="C16" s="378">
        <v>0</v>
      </c>
      <c r="D16" s="390">
        <v>0</v>
      </c>
      <c r="E16" s="386">
        <v>0</v>
      </c>
      <c r="F16" s="378">
        <v>0</v>
      </c>
      <c r="G16" s="390">
        <v>0</v>
      </c>
      <c r="H16" s="386">
        <v>0</v>
      </c>
      <c r="I16" s="378">
        <v>0</v>
      </c>
      <c r="J16" s="390">
        <v>0</v>
      </c>
      <c r="K16" s="386">
        <v>0</v>
      </c>
      <c r="L16" s="378">
        <v>0</v>
      </c>
      <c r="M16" s="316">
        <v>0</v>
      </c>
      <c r="N16" s="7">
        <f t="shared" si="5"/>
        <v>0</v>
      </c>
    </row>
    <row r="17" spans="1:14">
      <c r="A17" s="395" t="s">
        <v>76</v>
      </c>
      <c r="B17" s="386">
        <v>-9.2915999999999999E-2</v>
      </c>
      <c r="C17" s="378">
        <v>-0.108222</v>
      </c>
      <c r="D17" s="390">
        <v>-7.961E-2</v>
      </c>
      <c r="E17" s="386">
        <v>0</v>
      </c>
      <c r="F17" s="378">
        <v>0</v>
      </c>
      <c r="G17" s="390">
        <v>0</v>
      </c>
      <c r="H17" s="386">
        <v>0</v>
      </c>
      <c r="I17" s="378">
        <v>0</v>
      </c>
      <c r="J17" s="390">
        <v>0</v>
      </c>
      <c r="K17" s="386">
        <v>0</v>
      </c>
      <c r="L17" s="378">
        <v>0</v>
      </c>
      <c r="M17" s="316">
        <v>0</v>
      </c>
      <c r="N17" s="7">
        <f t="shared" si="5"/>
        <v>-0.280748</v>
      </c>
    </row>
    <row r="18" spans="1:14">
      <c r="A18" s="391" t="s">
        <v>85</v>
      </c>
      <c r="B18" s="384">
        <f>B19+B24</f>
        <v>1592.7503119999999</v>
      </c>
      <c r="C18" s="379">
        <f t="shared" ref="C18:M18" si="6">C19+C24</f>
        <v>1247.3348349999999</v>
      </c>
      <c r="D18" s="388">
        <f t="shared" si="6"/>
        <v>1050.988339</v>
      </c>
      <c r="E18" s="384">
        <f t="shared" si="6"/>
        <v>0</v>
      </c>
      <c r="F18" s="379">
        <f t="shared" si="6"/>
        <v>0</v>
      </c>
      <c r="G18" s="388">
        <f t="shared" si="6"/>
        <v>0</v>
      </c>
      <c r="H18" s="384">
        <f t="shared" si="6"/>
        <v>0</v>
      </c>
      <c r="I18" s="379">
        <f t="shared" si="6"/>
        <v>0</v>
      </c>
      <c r="J18" s="388">
        <f t="shared" si="6"/>
        <v>0</v>
      </c>
      <c r="K18" s="384">
        <f t="shared" si="6"/>
        <v>0</v>
      </c>
      <c r="L18" s="379">
        <f t="shared" si="6"/>
        <v>0</v>
      </c>
      <c r="M18" s="388">
        <f t="shared" si="6"/>
        <v>0</v>
      </c>
      <c r="N18" s="380">
        <f>SUM(B18:M18)</f>
        <v>3891.0734859999998</v>
      </c>
    </row>
    <row r="19" spans="1:14">
      <c r="A19" s="391" t="s">
        <v>78</v>
      </c>
      <c r="B19" s="385">
        <f>SUM(B20:B23)</f>
        <v>1529.135</v>
      </c>
      <c r="C19" s="381">
        <f t="shared" ref="C19:M19" si="7">SUM(C20:C23)</f>
        <v>1220.9219999999998</v>
      </c>
      <c r="D19" s="389">
        <f t="shared" si="7"/>
        <v>1050.7929999999999</v>
      </c>
      <c r="E19" s="385">
        <f t="shared" si="7"/>
        <v>0</v>
      </c>
      <c r="F19" s="381">
        <f t="shared" si="7"/>
        <v>0</v>
      </c>
      <c r="G19" s="389">
        <f t="shared" si="7"/>
        <v>0</v>
      </c>
      <c r="H19" s="385">
        <f t="shared" si="7"/>
        <v>0</v>
      </c>
      <c r="I19" s="381">
        <f t="shared" si="7"/>
        <v>0</v>
      </c>
      <c r="J19" s="389">
        <f t="shared" si="7"/>
        <v>0</v>
      </c>
      <c r="K19" s="385">
        <f t="shared" si="7"/>
        <v>0</v>
      </c>
      <c r="L19" s="381">
        <f t="shared" si="7"/>
        <v>0</v>
      </c>
      <c r="M19" s="389">
        <f t="shared" si="7"/>
        <v>0</v>
      </c>
      <c r="N19" s="380">
        <f>SUM(B19:M19)</f>
        <v>3800.8499999999995</v>
      </c>
    </row>
    <row r="20" spans="1:14">
      <c r="A20" s="393" t="s">
        <v>80</v>
      </c>
      <c r="B20" s="321">
        <v>764.94</v>
      </c>
      <c r="C20" s="309">
        <v>428.447</v>
      </c>
      <c r="D20" s="316">
        <v>139.47900000000001</v>
      </c>
      <c r="E20" s="321">
        <v>0</v>
      </c>
      <c r="F20" s="309">
        <v>0</v>
      </c>
      <c r="G20" s="316">
        <v>0</v>
      </c>
      <c r="H20" s="321">
        <v>0</v>
      </c>
      <c r="I20" s="309">
        <v>0</v>
      </c>
      <c r="J20" s="316">
        <v>0</v>
      </c>
      <c r="K20" s="321">
        <v>0</v>
      </c>
      <c r="L20" s="309">
        <v>0</v>
      </c>
      <c r="M20" s="316">
        <v>0</v>
      </c>
      <c r="N20" s="7">
        <f t="shared" si="5"/>
        <v>1332.8660000000002</v>
      </c>
    </row>
    <row r="21" spans="1:14">
      <c r="A21" s="394" t="s">
        <v>81</v>
      </c>
      <c r="B21" s="321">
        <v>742.70100000000002</v>
      </c>
      <c r="C21" s="309">
        <v>727.35799999999995</v>
      </c>
      <c r="D21" s="316">
        <v>659.03099999999995</v>
      </c>
      <c r="E21" s="321">
        <v>0</v>
      </c>
      <c r="F21" s="309">
        <v>0</v>
      </c>
      <c r="G21" s="316">
        <v>0</v>
      </c>
      <c r="H21" s="321">
        <v>0</v>
      </c>
      <c r="I21" s="309">
        <v>0</v>
      </c>
      <c r="J21" s="316">
        <v>0</v>
      </c>
      <c r="K21" s="321">
        <v>0</v>
      </c>
      <c r="L21" s="309">
        <v>0</v>
      </c>
      <c r="M21" s="316">
        <v>0</v>
      </c>
      <c r="N21" s="7">
        <f t="shared" si="5"/>
        <v>2129.09</v>
      </c>
    </row>
    <row r="22" spans="1:14">
      <c r="A22" s="394" t="s">
        <v>82</v>
      </c>
      <c r="B22" s="321">
        <v>2.5409999999999999</v>
      </c>
      <c r="C22" s="309">
        <v>6.9720000000000004</v>
      </c>
      <c r="D22" s="316">
        <v>32.158999999999999</v>
      </c>
      <c r="E22" s="321">
        <v>0</v>
      </c>
      <c r="F22" s="309">
        <v>0</v>
      </c>
      <c r="G22" s="316">
        <v>0</v>
      </c>
      <c r="H22" s="321">
        <v>0</v>
      </c>
      <c r="I22" s="309">
        <v>0</v>
      </c>
      <c r="J22" s="316">
        <v>0</v>
      </c>
      <c r="K22" s="321">
        <v>0</v>
      </c>
      <c r="L22" s="309">
        <v>0</v>
      </c>
      <c r="M22" s="316">
        <v>0</v>
      </c>
      <c r="N22" s="7">
        <f t="shared" si="5"/>
        <v>41.671999999999997</v>
      </c>
    </row>
    <row r="23" spans="1:14">
      <c r="A23" s="395" t="s">
        <v>83</v>
      </c>
      <c r="B23" s="321">
        <v>18.952999999999999</v>
      </c>
      <c r="C23" s="309">
        <v>58.145000000000003</v>
      </c>
      <c r="D23" s="316">
        <v>220.124</v>
      </c>
      <c r="E23" s="321">
        <v>0</v>
      </c>
      <c r="F23" s="309">
        <v>0</v>
      </c>
      <c r="G23" s="316">
        <v>0</v>
      </c>
      <c r="H23" s="321">
        <v>0</v>
      </c>
      <c r="I23" s="309">
        <v>0</v>
      </c>
      <c r="J23" s="316">
        <v>0</v>
      </c>
      <c r="K23" s="321">
        <v>0</v>
      </c>
      <c r="L23" s="309">
        <v>0</v>
      </c>
      <c r="M23" s="316">
        <v>0</v>
      </c>
      <c r="N23" s="7">
        <f t="shared" si="5"/>
        <v>297.22199999999998</v>
      </c>
    </row>
    <row r="24" spans="1:14">
      <c r="A24" s="391" t="s">
        <v>79</v>
      </c>
      <c r="B24" s="385">
        <f>SUM(B25:B28)</f>
        <v>63.615312000000003</v>
      </c>
      <c r="C24" s="381">
        <f t="shared" ref="C24:M24" si="8">SUM(C25:C28)</f>
        <v>26.412835000000001</v>
      </c>
      <c r="D24" s="389">
        <f t="shared" si="8"/>
        <v>0.19533899999999996</v>
      </c>
      <c r="E24" s="385">
        <f t="shared" si="8"/>
        <v>0</v>
      </c>
      <c r="F24" s="381">
        <f t="shared" si="8"/>
        <v>0</v>
      </c>
      <c r="G24" s="389">
        <f t="shared" si="8"/>
        <v>0</v>
      </c>
      <c r="H24" s="385">
        <f t="shared" si="8"/>
        <v>0</v>
      </c>
      <c r="I24" s="381">
        <f t="shared" si="8"/>
        <v>0</v>
      </c>
      <c r="J24" s="389">
        <f t="shared" si="8"/>
        <v>0</v>
      </c>
      <c r="K24" s="385">
        <f t="shared" si="8"/>
        <v>0</v>
      </c>
      <c r="L24" s="381">
        <f t="shared" si="8"/>
        <v>0</v>
      </c>
      <c r="M24" s="389">
        <f t="shared" si="8"/>
        <v>0</v>
      </c>
      <c r="N24" s="380">
        <f>SUM(B24:M24)</f>
        <v>90.223486000000008</v>
      </c>
    </row>
    <row r="25" spans="1:14">
      <c r="A25" s="393" t="s">
        <v>80</v>
      </c>
      <c r="B25" s="321">
        <v>63.470091000000004</v>
      </c>
      <c r="C25" s="309">
        <v>26.277525000000001</v>
      </c>
      <c r="D25" s="316">
        <v>1E-4</v>
      </c>
      <c r="E25" s="321">
        <v>0</v>
      </c>
      <c r="F25" s="309">
        <v>0</v>
      </c>
      <c r="G25" s="316">
        <v>0</v>
      </c>
      <c r="H25" s="321">
        <v>0</v>
      </c>
      <c r="I25" s="309">
        <v>0</v>
      </c>
      <c r="J25" s="316">
        <v>0</v>
      </c>
      <c r="K25" s="321">
        <v>0</v>
      </c>
      <c r="L25" s="309">
        <v>0</v>
      </c>
      <c r="M25" s="316">
        <v>0</v>
      </c>
      <c r="N25" s="7">
        <f t="shared" si="5"/>
        <v>89.747716000000011</v>
      </c>
    </row>
    <row r="26" spans="1:14">
      <c r="A26" s="394" t="s">
        <v>81</v>
      </c>
      <c r="B26" s="321">
        <v>0</v>
      </c>
      <c r="C26" s="309">
        <v>0</v>
      </c>
      <c r="D26" s="316">
        <v>0</v>
      </c>
      <c r="E26" s="321">
        <v>0</v>
      </c>
      <c r="F26" s="309">
        <v>0</v>
      </c>
      <c r="G26" s="316">
        <v>0</v>
      </c>
      <c r="H26" s="321">
        <v>0</v>
      </c>
      <c r="I26" s="309">
        <v>0</v>
      </c>
      <c r="J26" s="316">
        <v>0</v>
      </c>
      <c r="K26" s="321">
        <v>0</v>
      </c>
      <c r="L26" s="309">
        <v>0</v>
      </c>
      <c r="M26" s="316">
        <v>0</v>
      </c>
      <c r="N26" s="7">
        <f t="shared" si="5"/>
        <v>0</v>
      </c>
    </row>
    <row r="27" spans="1:14">
      <c r="A27" s="394" t="s">
        <v>82</v>
      </c>
      <c r="B27" s="321">
        <v>0</v>
      </c>
      <c r="C27" s="309">
        <v>0</v>
      </c>
      <c r="D27" s="316">
        <v>0</v>
      </c>
      <c r="E27" s="321">
        <v>0</v>
      </c>
      <c r="F27" s="309">
        <v>0</v>
      </c>
      <c r="G27" s="316">
        <v>0</v>
      </c>
      <c r="H27" s="321">
        <v>0</v>
      </c>
      <c r="I27" s="309">
        <v>0</v>
      </c>
      <c r="J27" s="316">
        <v>0</v>
      </c>
      <c r="K27" s="321">
        <v>0</v>
      </c>
      <c r="L27" s="309">
        <v>0</v>
      </c>
      <c r="M27" s="316">
        <v>0</v>
      </c>
      <c r="N27" s="7">
        <f t="shared" si="5"/>
        <v>0</v>
      </c>
    </row>
    <row r="28" spans="1:14">
      <c r="A28" s="395" t="s">
        <v>83</v>
      </c>
      <c r="B28" s="322">
        <v>0.14522100000000002</v>
      </c>
      <c r="C28" s="311">
        <v>0.13531000000000001</v>
      </c>
      <c r="D28" s="317">
        <v>0.19523899999999997</v>
      </c>
      <c r="E28" s="322">
        <v>0</v>
      </c>
      <c r="F28" s="311">
        <v>0</v>
      </c>
      <c r="G28" s="317">
        <v>0</v>
      </c>
      <c r="H28" s="322">
        <v>0</v>
      </c>
      <c r="I28" s="311">
        <v>0</v>
      </c>
      <c r="J28" s="317">
        <v>0</v>
      </c>
      <c r="K28" s="322">
        <v>0</v>
      </c>
      <c r="L28" s="311">
        <v>0</v>
      </c>
      <c r="M28" s="317">
        <v>0</v>
      </c>
      <c r="N28" s="264">
        <f t="shared" si="5"/>
        <v>0.47577000000000003</v>
      </c>
    </row>
    <row r="29" spans="1:14">
      <c r="A29" s="22"/>
      <c r="N29" s="349" t="s">
        <v>307</v>
      </c>
    </row>
    <row r="30" spans="1:14" ht="12.75">
      <c r="I30" s="52"/>
      <c r="K30" s="457">
        <v>-32.127724999999998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586">
        <v>1422.6137160000003</v>
      </c>
      <c r="K35" s="586"/>
    </row>
    <row r="36" spans="7:14" ht="10.5" customHeight="1"/>
    <row r="37" spans="7:14" ht="10.5" customHeight="1"/>
    <row r="38" spans="7:14" ht="10.5" customHeight="1"/>
    <row r="39" spans="7:14" ht="12.75" customHeight="1">
      <c r="H39" s="586">
        <v>2129.09</v>
      </c>
      <c r="I39" s="586"/>
      <c r="J39" s="586"/>
    </row>
    <row r="40" spans="7:14">
      <c r="J40" s="24" t="s">
        <v>161</v>
      </c>
      <c r="K40" s="589">
        <v>-2787.6879870000002</v>
      </c>
      <c r="L40" s="589"/>
    </row>
    <row r="41" spans="7:14" ht="10.5" customHeight="1"/>
    <row r="42" spans="7:14" ht="10.5" customHeight="1"/>
    <row r="43" spans="7:14">
      <c r="G43" s="588">
        <v>-2207.6730000000002</v>
      </c>
      <c r="H43" s="588"/>
      <c r="K43" s="458">
        <v>41.671999999999997</v>
      </c>
    </row>
    <row r="44" spans="7:14">
      <c r="L44" s="459">
        <v>297.69776999999999</v>
      </c>
    </row>
    <row r="45" spans="7:14">
      <c r="M45" s="588">
        <v>-1674.5477480000002</v>
      </c>
      <c r="N45" s="588"/>
    </row>
    <row r="46" spans="7:14" ht="10.5" customHeight="1"/>
    <row r="47" spans="7:14" ht="10.5" customHeight="1">
      <c r="J47" s="587">
        <v>-2764.413</v>
      </c>
      <c r="K47" s="587"/>
      <c r="L47" s="587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conditionalFormatting sqref="B5:D28">
    <cfRule type="expression" dxfId="14" priority="4">
      <formula>SEARCH($B$3,$N$1)</formula>
    </cfRule>
  </conditionalFormatting>
  <conditionalFormatting sqref="B5:G28">
    <cfRule type="expression" dxfId="13" priority="3">
      <formula>SEARCH($E$3,$N$1)</formula>
    </cfRule>
  </conditionalFormatting>
  <conditionalFormatting sqref="B5:J28">
    <cfRule type="expression" dxfId="12" priority="2">
      <formula>SEARCH($H$3,$N$1)</formula>
    </cfRule>
  </conditionalFormatting>
  <conditionalFormatting sqref="B5:M28">
    <cfRule type="expression" dxfId="11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>
      <c r="A1" s="307" t="s">
        <v>416</v>
      </c>
      <c r="I1" s="51"/>
      <c r="J1" s="51"/>
      <c r="M1" s="51"/>
      <c r="N1" s="217" t="str">
        <f>'3.1'!N1</f>
        <v>I. čtvrtletí 2023</v>
      </c>
    </row>
    <row r="2" spans="1:14" s="22" customFormat="1" ht="18">
      <c r="A2" s="274" t="s">
        <v>414</v>
      </c>
      <c r="I2" s="51"/>
      <c r="J2" s="51"/>
      <c r="M2" s="51"/>
      <c r="N2" s="116"/>
    </row>
    <row r="3" spans="1:14" ht="6" customHeight="1"/>
    <row r="4" spans="1:14" ht="12.6" customHeight="1">
      <c r="A4" s="543" t="str">
        <f>'3.1'!A4</f>
        <v>2023</v>
      </c>
      <c r="B4" s="543"/>
      <c r="C4" s="398" t="s">
        <v>60</v>
      </c>
      <c r="D4" s="398" t="s">
        <v>61</v>
      </c>
      <c r="E4" s="398" t="s">
        <v>62</v>
      </c>
      <c r="F4" s="398" t="s">
        <v>63</v>
      </c>
      <c r="G4" s="398" t="s">
        <v>64</v>
      </c>
      <c r="H4" s="398" t="s">
        <v>65</v>
      </c>
      <c r="I4" s="398" t="s">
        <v>66</v>
      </c>
      <c r="J4" s="398" t="s">
        <v>67</v>
      </c>
      <c r="K4" s="398" t="s">
        <v>68</v>
      </c>
      <c r="L4" s="398" t="s">
        <v>69</v>
      </c>
      <c r="M4" s="398" t="s">
        <v>70</v>
      </c>
      <c r="N4" s="398" t="s">
        <v>71</v>
      </c>
    </row>
    <row r="5" spans="1:14" ht="12.6" customHeight="1">
      <c r="A5" s="595" t="s">
        <v>54</v>
      </c>
      <c r="B5" s="595"/>
      <c r="C5" s="400">
        <v>10908.333873092201</v>
      </c>
      <c r="D5" s="400">
        <v>11159.929995284499</v>
      </c>
      <c r="E5" s="400">
        <v>10258.7250792711</v>
      </c>
      <c r="F5" s="400">
        <v>0</v>
      </c>
      <c r="G5" s="400">
        <v>0</v>
      </c>
      <c r="H5" s="400">
        <v>0</v>
      </c>
      <c r="I5" s="400">
        <v>0</v>
      </c>
      <c r="J5" s="400">
        <v>0</v>
      </c>
      <c r="K5" s="400">
        <v>0</v>
      </c>
      <c r="L5" s="400">
        <v>0</v>
      </c>
      <c r="M5" s="400">
        <v>0</v>
      </c>
      <c r="N5" s="400">
        <v>0</v>
      </c>
    </row>
    <row r="6" spans="1:14" ht="12.6" customHeight="1">
      <c r="A6" s="594" t="s">
        <v>48</v>
      </c>
      <c r="B6" s="594"/>
      <c r="C6" s="397">
        <v>44952</v>
      </c>
      <c r="D6" s="397">
        <v>44964</v>
      </c>
      <c r="E6" s="397">
        <v>44986</v>
      </c>
      <c r="F6" s="397">
        <v>45017</v>
      </c>
      <c r="G6" s="397">
        <v>45047</v>
      </c>
      <c r="H6" s="397">
        <v>45078</v>
      </c>
      <c r="I6" s="397">
        <v>45108</v>
      </c>
      <c r="J6" s="397">
        <v>45139</v>
      </c>
      <c r="K6" s="397">
        <v>45170</v>
      </c>
      <c r="L6" s="397">
        <v>45200</v>
      </c>
      <c r="M6" s="397">
        <v>45231</v>
      </c>
      <c r="N6" s="397">
        <v>45261</v>
      </c>
    </row>
    <row r="7" spans="1:14" ht="12.6" customHeight="1">
      <c r="A7" s="593" t="s">
        <v>332</v>
      </c>
      <c r="B7" s="593"/>
      <c r="C7" s="399">
        <v>0.55208333333333337</v>
      </c>
      <c r="D7" s="399">
        <v>0.36458333333333331</v>
      </c>
      <c r="E7" s="399">
        <v>0.36458333333333331</v>
      </c>
      <c r="F7" s="399">
        <v>0</v>
      </c>
      <c r="G7" s="399">
        <v>0</v>
      </c>
      <c r="H7" s="399">
        <v>0</v>
      </c>
      <c r="I7" s="399">
        <v>0</v>
      </c>
      <c r="J7" s="399">
        <v>0</v>
      </c>
      <c r="K7" s="399">
        <v>0</v>
      </c>
      <c r="L7" s="399">
        <v>0</v>
      </c>
      <c r="M7" s="399">
        <v>0</v>
      </c>
      <c r="N7" s="399">
        <v>0</v>
      </c>
    </row>
    <row r="8" spans="1:14" ht="12.6" customHeight="1">
      <c r="A8" s="594" t="s">
        <v>57</v>
      </c>
      <c r="B8" s="594"/>
      <c r="C8" s="396">
        <v>5357.9515074027204</v>
      </c>
      <c r="D8" s="396">
        <v>6096.0358794980002</v>
      </c>
      <c r="E8" s="396">
        <v>5527.9267727254501</v>
      </c>
      <c r="F8" s="396">
        <v>0</v>
      </c>
      <c r="G8" s="396">
        <v>0</v>
      </c>
      <c r="H8" s="396">
        <v>0</v>
      </c>
      <c r="I8" s="396">
        <v>0</v>
      </c>
      <c r="J8" s="396">
        <v>0</v>
      </c>
      <c r="K8" s="396">
        <v>0</v>
      </c>
      <c r="L8" s="396">
        <v>0</v>
      </c>
      <c r="M8" s="396">
        <v>0</v>
      </c>
      <c r="N8" s="396">
        <v>0</v>
      </c>
    </row>
    <row r="9" spans="1:14" ht="12.6" customHeight="1">
      <c r="A9" s="594" t="s">
        <v>48</v>
      </c>
      <c r="B9" s="594"/>
      <c r="C9" s="397">
        <v>44927</v>
      </c>
      <c r="D9" s="397">
        <v>44976</v>
      </c>
      <c r="E9" s="397">
        <v>45011</v>
      </c>
      <c r="F9" s="397">
        <v>45017</v>
      </c>
      <c r="G9" s="397">
        <v>45047</v>
      </c>
      <c r="H9" s="397">
        <v>45078</v>
      </c>
      <c r="I9" s="397">
        <v>45108</v>
      </c>
      <c r="J9" s="397">
        <v>45139</v>
      </c>
      <c r="K9" s="397">
        <v>45170</v>
      </c>
      <c r="L9" s="397">
        <v>45200</v>
      </c>
      <c r="M9" s="397">
        <v>45231</v>
      </c>
      <c r="N9" s="397">
        <v>45261</v>
      </c>
    </row>
    <row r="10" spans="1:14">
      <c r="A10" s="593" t="s">
        <v>332</v>
      </c>
      <c r="B10" s="593"/>
      <c r="C10" s="399">
        <v>0.23958333333333334</v>
      </c>
      <c r="D10" s="399">
        <v>9.375E-2</v>
      </c>
      <c r="E10" s="399">
        <v>0.22916666666666666</v>
      </c>
      <c r="F10" s="399">
        <v>0</v>
      </c>
      <c r="G10" s="399">
        <v>0</v>
      </c>
      <c r="H10" s="399">
        <v>0</v>
      </c>
      <c r="I10" s="399">
        <v>0</v>
      </c>
      <c r="J10" s="399">
        <v>0</v>
      </c>
      <c r="K10" s="399">
        <v>0</v>
      </c>
      <c r="L10" s="399">
        <v>0</v>
      </c>
      <c r="M10" s="399">
        <v>0</v>
      </c>
      <c r="N10" s="399">
        <v>0</v>
      </c>
    </row>
    <row r="11" spans="1:14" ht="12.6" customHeight="1">
      <c r="N11" s="349" t="s">
        <v>282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4"/>
    </row>
    <row r="36" spans="8:15">
      <c r="O36" s="27"/>
    </row>
    <row r="37" spans="8:15">
      <c r="O37" s="28"/>
    </row>
    <row r="38" spans="8:15">
      <c r="O38" s="29"/>
    </row>
    <row r="39" spans="8:15">
      <c r="O39" s="29"/>
    </row>
    <row r="40" spans="8:15">
      <c r="O40" s="28"/>
    </row>
    <row r="41" spans="8:15">
      <c r="O41" s="29"/>
    </row>
    <row r="42" spans="8:15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10" priority="4">
      <formula>SEARCH("I. Čtvrtletí",$N$1)</formula>
    </cfRule>
  </conditionalFormatting>
  <conditionalFormatting sqref="C5:H10">
    <cfRule type="expression" dxfId="9" priority="3">
      <formula>SEARCH("II. Čtvrtletí",$N$1)</formula>
    </cfRule>
  </conditionalFormatting>
  <conditionalFormatting sqref="C5:K10">
    <cfRule type="expression" dxfId="8" priority="2">
      <formula>SEARCH("III. čtvrtletí",$N$1)</formula>
    </cfRule>
  </conditionalFormatting>
  <conditionalFormatting sqref="C5:N10">
    <cfRule type="expression" dxfId="7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>
      <c r="A1" s="401" t="str">
        <f>"9.2 Denní maxima a minima zatížení brutto ES ČR za "&amp;Q1</f>
        <v>9.2 Denní maxima a minima zatížení brutto ES ČR za I. čtvrtletí 2023</v>
      </c>
      <c r="Q1" s="217" t="str">
        <f>'3.1'!N1</f>
        <v>I. čtvrtletí 2023</v>
      </c>
    </row>
    <row r="2" spans="1:17" ht="6" customHeight="1"/>
    <row r="3" spans="1:17" ht="60">
      <c r="A3" s="541" t="s">
        <v>60</v>
      </c>
      <c r="B3" s="541"/>
      <c r="C3" s="407" t="s">
        <v>224</v>
      </c>
      <c r="D3" s="407" t="s">
        <v>294</v>
      </c>
      <c r="E3" s="407" t="s">
        <v>295</v>
      </c>
      <c r="G3" s="541" t="s">
        <v>61</v>
      </c>
      <c r="H3" s="541"/>
      <c r="I3" s="407" t="s">
        <v>224</v>
      </c>
      <c r="J3" s="407" t="s">
        <v>294</v>
      </c>
      <c r="K3" s="407" t="s">
        <v>295</v>
      </c>
      <c r="M3" s="541" t="s">
        <v>62</v>
      </c>
      <c r="N3" s="541"/>
      <c r="O3" s="407" t="s">
        <v>224</v>
      </c>
      <c r="P3" s="407" t="s">
        <v>294</v>
      </c>
      <c r="Q3" s="407" t="s">
        <v>295</v>
      </c>
    </row>
    <row r="4" spans="1:17" ht="9.75" customHeight="1">
      <c r="A4" s="542"/>
      <c r="B4" s="542"/>
      <c r="C4" s="408" t="s">
        <v>5</v>
      </c>
      <c r="D4" s="408" t="s">
        <v>4</v>
      </c>
      <c r="E4" s="408" t="s">
        <v>4</v>
      </c>
      <c r="G4" s="542"/>
      <c r="H4" s="542"/>
      <c r="I4" s="408" t="s">
        <v>5</v>
      </c>
      <c r="J4" s="408" t="s">
        <v>4</v>
      </c>
      <c r="K4" s="408" t="s">
        <v>4</v>
      </c>
      <c r="M4" s="542"/>
      <c r="N4" s="542"/>
      <c r="O4" s="408" t="s">
        <v>5</v>
      </c>
      <c r="P4" s="408" t="s">
        <v>4</v>
      </c>
      <c r="Q4" s="408" t="s">
        <v>4</v>
      </c>
    </row>
    <row r="5" spans="1:17" ht="12.6" customHeight="1">
      <c r="A5" s="402">
        <v>44927</v>
      </c>
      <c r="B5" s="403">
        <f>A5</f>
        <v>44927</v>
      </c>
      <c r="C5" s="453">
        <v>145711.62919800697</v>
      </c>
      <c r="D5" s="453">
        <v>6917.2897914140403</v>
      </c>
      <c r="E5" s="453">
        <v>5357.9515074027204</v>
      </c>
      <c r="G5" s="402">
        <v>44958</v>
      </c>
      <c r="H5" s="403">
        <f>G5</f>
        <v>44958</v>
      </c>
      <c r="I5" s="453">
        <v>224879.28790768338</v>
      </c>
      <c r="J5" s="453">
        <v>10486.4262633786</v>
      </c>
      <c r="K5" s="453">
        <v>7650.2284987326602</v>
      </c>
      <c r="M5" s="402">
        <v>44986</v>
      </c>
      <c r="N5" s="403">
        <f>M5</f>
        <v>44986</v>
      </c>
      <c r="O5" s="453">
        <v>220613.50777558744</v>
      </c>
      <c r="P5" s="453">
        <v>10258.7250792711</v>
      </c>
      <c r="Q5" s="453">
        <v>7949.2068448476402</v>
      </c>
    </row>
    <row r="6" spans="1:17" ht="12.6" customHeight="1">
      <c r="A6" s="402">
        <v>44928</v>
      </c>
      <c r="B6" s="403">
        <f t="shared" ref="B6:B35" si="0">A6</f>
        <v>44928</v>
      </c>
      <c r="C6" s="453">
        <v>182564.83748129525</v>
      </c>
      <c r="D6" s="453">
        <v>8830.3804771150808</v>
      </c>
      <c r="E6" s="453">
        <v>5388.7908168841795</v>
      </c>
      <c r="G6" s="402">
        <v>44959</v>
      </c>
      <c r="H6" s="403">
        <f>G6</f>
        <v>44959</v>
      </c>
      <c r="I6" s="453">
        <v>224111.5922263558</v>
      </c>
      <c r="J6" s="453">
        <v>10461.513520509599</v>
      </c>
      <c r="K6" s="453">
        <v>7672.5806505599103</v>
      </c>
      <c r="M6" s="402">
        <v>44987</v>
      </c>
      <c r="N6" s="403">
        <f>M6</f>
        <v>44987</v>
      </c>
      <c r="O6" s="453">
        <v>216452.0841797255</v>
      </c>
      <c r="P6" s="453">
        <v>10062.2347575079</v>
      </c>
      <c r="Q6" s="453">
        <v>7777.5833252801503</v>
      </c>
    </row>
    <row r="7" spans="1:17" ht="12.6" customHeight="1">
      <c r="A7" s="402">
        <v>44929</v>
      </c>
      <c r="B7" s="403">
        <f t="shared" si="0"/>
        <v>44929</v>
      </c>
      <c r="C7" s="453">
        <v>198729.00971848326</v>
      </c>
      <c r="D7" s="453">
        <v>9297.7627039421095</v>
      </c>
      <c r="E7" s="453">
        <v>6391.8815673023601</v>
      </c>
      <c r="G7" s="402">
        <v>44960</v>
      </c>
      <c r="H7" s="403">
        <f t="shared" ref="H7:H32" si="1">G7</f>
        <v>44960</v>
      </c>
      <c r="I7" s="453">
        <v>221236.84494782181</v>
      </c>
      <c r="J7" s="453">
        <v>10498.982832836</v>
      </c>
      <c r="K7" s="453">
        <v>7399.6820275097898</v>
      </c>
      <c r="M7" s="402">
        <v>44988</v>
      </c>
      <c r="N7" s="403">
        <f t="shared" ref="N7:N35" si="2">M7</f>
        <v>44988</v>
      </c>
      <c r="O7" s="453">
        <v>215574.38217076458</v>
      </c>
      <c r="P7" s="453">
        <v>10071.5035634217</v>
      </c>
      <c r="Q7" s="453">
        <v>7585.5753792982196</v>
      </c>
    </row>
    <row r="8" spans="1:17" ht="12.6" customHeight="1">
      <c r="A8" s="402">
        <v>44930</v>
      </c>
      <c r="B8" s="403">
        <f t="shared" si="0"/>
        <v>44930</v>
      </c>
      <c r="C8" s="453">
        <v>206615.13666253598</v>
      </c>
      <c r="D8" s="453">
        <v>9666.9587489089699</v>
      </c>
      <c r="E8" s="453">
        <v>6930.2647501088604</v>
      </c>
      <c r="G8" s="402">
        <v>44961</v>
      </c>
      <c r="H8" s="403">
        <f t="shared" si="1"/>
        <v>44961</v>
      </c>
      <c r="I8" s="453">
        <v>195253.96873939555</v>
      </c>
      <c r="J8" s="453">
        <v>9164.10749681589</v>
      </c>
      <c r="K8" s="453">
        <v>6923.1470803727698</v>
      </c>
      <c r="M8" s="402">
        <v>44989</v>
      </c>
      <c r="N8" s="403">
        <f t="shared" si="2"/>
        <v>44989</v>
      </c>
      <c r="O8" s="453">
        <v>191415.77285964231</v>
      </c>
      <c r="P8" s="453">
        <v>8884.5349612906703</v>
      </c>
      <c r="Q8" s="453">
        <v>6963.67637834588</v>
      </c>
    </row>
    <row r="9" spans="1:17" ht="12.6" customHeight="1">
      <c r="A9" s="402">
        <v>44931</v>
      </c>
      <c r="B9" s="403">
        <f t="shared" si="0"/>
        <v>44931</v>
      </c>
      <c r="C9" s="453">
        <v>201352.20909368095</v>
      </c>
      <c r="D9" s="453">
        <v>9430.2873974771501</v>
      </c>
      <c r="E9" s="453">
        <v>6730.5918979632497</v>
      </c>
      <c r="G9" s="402">
        <v>44962</v>
      </c>
      <c r="H9" s="403">
        <f t="shared" si="1"/>
        <v>44962</v>
      </c>
      <c r="I9" s="453">
        <v>197020.38126696713</v>
      </c>
      <c r="J9" s="453">
        <v>9137.4130190264405</v>
      </c>
      <c r="K9" s="453">
        <v>7057.5842344073299</v>
      </c>
      <c r="M9" s="402">
        <v>44990</v>
      </c>
      <c r="N9" s="403">
        <f t="shared" si="2"/>
        <v>44990</v>
      </c>
      <c r="O9" s="453">
        <v>188379.88208661889</v>
      </c>
      <c r="P9" s="453">
        <v>8752.2795061612305</v>
      </c>
      <c r="Q9" s="453">
        <v>6635.2368484369799</v>
      </c>
    </row>
    <row r="10" spans="1:17" ht="12.6" customHeight="1">
      <c r="A10" s="402">
        <v>44932</v>
      </c>
      <c r="B10" s="403">
        <f t="shared" si="0"/>
        <v>44932</v>
      </c>
      <c r="C10" s="453">
        <v>199297.27743500881</v>
      </c>
      <c r="D10" s="453">
        <v>9328.9372191714101</v>
      </c>
      <c r="E10" s="453">
        <v>6734.7276881675098</v>
      </c>
      <c r="G10" s="402">
        <v>44963</v>
      </c>
      <c r="H10" s="403">
        <f t="shared" si="1"/>
        <v>44963</v>
      </c>
      <c r="I10" s="453">
        <v>235231.95330706419</v>
      </c>
      <c r="J10" s="453">
        <v>10958.7967947539</v>
      </c>
      <c r="K10" s="453">
        <v>8022.6419516443402</v>
      </c>
      <c r="M10" s="402">
        <v>44991</v>
      </c>
      <c r="N10" s="403">
        <f t="shared" si="2"/>
        <v>44991</v>
      </c>
      <c r="O10" s="453">
        <v>216769.43121587441</v>
      </c>
      <c r="P10" s="453">
        <v>10094.9082069915</v>
      </c>
      <c r="Q10" s="453">
        <v>7419.7340260709598</v>
      </c>
    </row>
    <row r="11" spans="1:17" ht="12.6" customHeight="1">
      <c r="A11" s="402">
        <v>44933</v>
      </c>
      <c r="B11" s="403">
        <f t="shared" si="0"/>
        <v>44933</v>
      </c>
      <c r="C11" s="453">
        <v>174537.33514531993</v>
      </c>
      <c r="D11" s="453">
        <v>8140.2922969814899</v>
      </c>
      <c r="E11" s="453">
        <v>6208.4882972327296</v>
      </c>
      <c r="G11" s="402">
        <v>44964</v>
      </c>
      <c r="H11" s="403">
        <f t="shared" si="1"/>
        <v>44964</v>
      </c>
      <c r="I11" s="453">
        <v>240020.22831479137</v>
      </c>
      <c r="J11" s="453">
        <v>11159.929995284499</v>
      </c>
      <c r="K11" s="453">
        <v>8551.2614446725402</v>
      </c>
      <c r="M11" s="402">
        <v>44992</v>
      </c>
      <c r="N11" s="403">
        <f t="shared" si="2"/>
        <v>44992</v>
      </c>
      <c r="O11" s="453">
        <v>216775.68243749341</v>
      </c>
      <c r="P11" s="453">
        <v>10044.2890655627</v>
      </c>
      <c r="Q11" s="453">
        <v>7543.9921731124796</v>
      </c>
    </row>
    <row r="12" spans="1:17" ht="12.6" customHeight="1">
      <c r="A12" s="402">
        <v>44934</v>
      </c>
      <c r="B12" s="403">
        <f t="shared" si="0"/>
        <v>44934</v>
      </c>
      <c r="C12" s="453">
        <v>176059.5222391767</v>
      </c>
      <c r="D12" s="453">
        <v>8231.26005812935</v>
      </c>
      <c r="E12" s="453">
        <v>6036.7817271105496</v>
      </c>
      <c r="G12" s="402">
        <v>44965</v>
      </c>
      <c r="H12" s="403">
        <f t="shared" si="1"/>
        <v>44965</v>
      </c>
      <c r="I12" s="453">
        <v>239405.01404281109</v>
      </c>
      <c r="J12" s="453">
        <v>11073.4914601333</v>
      </c>
      <c r="K12" s="453">
        <v>8638.8658159452098</v>
      </c>
      <c r="M12" s="402">
        <v>44993</v>
      </c>
      <c r="N12" s="403">
        <f t="shared" si="2"/>
        <v>44993</v>
      </c>
      <c r="O12" s="453">
        <v>214252.48435397909</v>
      </c>
      <c r="P12" s="453">
        <v>9910.5338458007009</v>
      </c>
      <c r="Q12" s="453">
        <v>7337.3037086638396</v>
      </c>
    </row>
    <row r="13" spans="1:17" ht="12.6" customHeight="1">
      <c r="A13" s="402">
        <v>44935</v>
      </c>
      <c r="B13" s="403">
        <f t="shared" si="0"/>
        <v>44935</v>
      </c>
      <c r="C13" s="453">
        <v>205690.14717166277</v>
      </c>
      <c r="D13" s="453">
        <v>9890.3059827769994</v>
      </c>
      <c r="E13" s="453">
        <v>6697.4408153308004</v>
      </c>
      <c r="G13" s="402">
        <v>44966</v>
      </c>
      <c r="H13" s="403">
        <f t="shared" si="1"/>
        <v>44966</v>
      </c>
      <c r="I13" s="453">
        <v>235113.6779084903</v>
      </c>
      <c r="J13" s="453">
        <v>10963.422724001301</v>
      </c>
      <c r="K13" s="453">
        <v>8502.2655452793206</v>
      </c>
      <c r="M13" s="402">
        <v>44994</v>
      </c>
      <c r="N13" s="403">
        <f t="shared" si="2"/>
        <v>44994</v>
      </c>
      <c r="O13" s="453">
        <v>209842.10343708831</v>
      </c>
      <c r="P13" s="453">
        <v>9788.8240680806794</v>
      </c>
      <c r="Q13" s="453">
        <v>7295.5455418670499</v>
      </c>
    </row>
    <row r="14" spans="1:17" ht="12.6" customHeight="1">
      <c r="A14" s="402">
        <v>44936</v>
      </c>
      <c r="B14" s="403">
        <f t="shared" si="0"/>
        <v>44936</v>
      </c>
      <c r="C14" s="453">
        <v>209823.37408337049</v>
      </c>
      <c r="D14" s="453">
        <v>9783.4078941037205</v>
      </c>
      <c r="E14" s="453">
        <v>7039.4346405220404</v>
      </c>
      <c r="G14" s="402">
        <v>44967</v>
      </c>
      <c r="H14" s="403">
        <f t="shared" si="1"/>
        <v>44967</v>
      </c>
      <c r="I14" s="453">
        <v>231799.89047613801</v>
      </c>
      <c r="J14" s="453">
        <v>10875.827296302101</v>
      </c>
      <c r="K14" s="453">
        <v>8026.2098925604096</v>
      </c>
      <c r="M14" s="402">
        <v>44995</v>
      </c>
      <c r="N14" s="403">
        <f t="shared" si="2"/>
        <v>44995</v>
      </c>
      <c r="O14" s="453">
        <v>199423.00209495283</v>
      </c>
      <c r="P14" s="453">
        <v>9298.7935197979205</v>
      </c>
      <c r="Q14" s="453">
        <v>6899.3548455649097</v>
      </c>
    </row>
    <row r="15" spans="1:17" ht="12.6" customHeight="1">
      <c r="A15" s="402">
        <v>44937</v>
      </c>
      <c r="B15" s="403">
        <f t="shared" si="0"/>
        <v>44937</v>
      </c>
      <c r="C15" s="453">
        <v>214607.61649194322</v>
      </c>
      <c r="D15" s="453">
        <v>9941.5265555266596</v>
      </c>
      <c r="E15" s="453">
        <v>7267.1712696998802</v>
      </c>
      <c r="G15" s="402">
        <v>44968</v>
      </c>
      <c r="H15" s="403">
        <f t="shared" si="1"/>
        <v>44968</v>
      </c>
      <c r="I15" s="453">
        <v>200310.92109198583</v>
      </c>
      <c r="J15" s="453">
        <v>9255.1219031489109</v>
      </c>
      <c r="K15" s="453">
        <v>7167.9569111313804</v>
      </c>
      <c r="M15" s="402">
        <v>44996</v>
      </c>
      <c r="N15" s="403">
        <f t="shared" si="2"/>
        <v>44996</v>
      </c>
      <c r="O15" s="453">
        <v>186281.11827753662</v>
      </c>
      <c r="P15" s="453">
        <v>8839.4792312646205</v>
      </c>
      <c r="Q15" s="453">
        <v>6588.4263408919496</v>
      </c>
    </row>
    <row r="16" spans="1:17" ht="12.6" customHeight="1">
      <c r="A16" s="402">
        <v>44938</v>
      </c>
      <c r="B16" s="403">
        <f t="shared" si="0"/>
        <v>44938</v>
      </c>
      <c r="C16" s="453">
        <v>211257.71390183354</v>
      </c>
      <c r="D16" s="453">
        <v>9808.8206473890405</v>
      </c>
      <c r="E16" s="453">
        <v>7233.3364403033502</v>
      </c>
      <c r="G16" s="402">
        <v>44969</v>
      </c>
      <c r="H16" s="403">
        <f t="shared" si="1"/>
        <v>44969</v>
      </c>
      <c r="I16" s="453">
        <v>187356.70396073587</v>
      </c>
      <c r="J16" s="453">
        <v>8596.4186795432906</v>
      </c>
      <c r="K16" s="453">
        <v>6839.3657178881203</v>
      </c>
      <c r="M16" s="402">
        <v>44997</v>
      </c>
      <c r="N16" s="403">
        <f t="shared" si="2"/>
        <v>44997</v>
      </c>
      <c r="O16" s="453">
        <v>179629.68596776319</v>
      </c>
      <c r="P16" s="453">
        <v>8177.5243200641098</v>
      </c>
      <c r="Q16" s="453">
        <v>6744.3883779207099</v>
      </c>
    </row>
    <row r="17" spans="1:17" ht="12.6" customHeight="1">
      <c r="A17" s="402">
        <v>44939</v>
      </c>
      <c r="B17" s="403">
        <f t="shared" si="0"/>
        <v>44939</v>
      </c>
      <c r="C17" s="453">
        <v>204975.96546863936</v>
      </c>
      <c r="D17" s="453">
        <v>9561.4795548642996</v>
      </c>
      <c r="E17" s="453">
        <v>6989.2257723472903</v>
      </c>
      <c r="G17" s="402">
        <v>44970</v>
      </c>
      <c r="H17" s="403">
        <f t="shared" si="1"/>
        <v>44970</v>
      </c>
      <c r="I17" s="453">
        <v>216646.09523184568</v>
      </c>
      <c r="J17" s="453">
        <v>10068.6879409865</v>
      </c>
      <c r="K17" s="453">
        <v>7368.8800841968005</v>
      </c>
      <c r="M17" s="402">
        <v>44998</v>
      </c>
      <c r="N17" s="403">
        <f t="shared" si="2"/>
        <v>44998</v>
      </c>
      <c r="O17" s="453">
        <v>203661.84459475338</v>
      </c>
      <c r="P17" s="453">
        <v>9545.0367399162005</v>
      </c>
      <c r="Q17" s="453">
        <v>6861.2655059160998</v>
      </c>
    </row>
    <row r="18" spans="1:17" ht="12.6" customHeight="1">
      <c r="A18" s="402">
        <v>44940</v>
      </c>
      <c r="B18" s="403">
        <f t="shared" si="0"/>
        <v>44940</v>
      </c>
      <c r="C18" s="453">
        <v>179227.67033888365</v>
      </c>
      <c r="D18" s="453">
        <v>8353.2290886283008</v>
      </c>
      <c r="E18" s="453">
        <v>6545.7781352382999</v>
      </c>
      <c r="G18" s="402">
        <v>44971</v>
      </c>
      <c r="H18" s="403">
        <f t="shared" si="1"/>
        <v>44971</v>
      </c>
      <c r="I18" s="453">
        <v>220865.42812868836</v>
      </c>
      <c r="J18" s="453">
        <v>10285.947389961901</v>
      </c>
      <c r="K18" s="453">
        <v>7547.9537079895299</v>
      </c>
      <c r="M18" s="402">
        <v>44999</v>
      </c>
      <c r="N18" s="403">
        <f t="shared" si="2"/>
        <v>44999</v>
      </c>
      <c r="O18" s="453">
        <v>202776.06729387297</v>
      </c>
      <c r="P18" s="453">
        <v>9416.7936985514807</v>
      </c>
      <c r="Q18" s="453">
        <v>6910.3081537667304</v>
      </c>
    </row>
    <row r="19" spans="1:17" ht="12.6" customHeight="1">
      <c r="A19" s="402">
        <v>44941</v>
      </c>
      <c r="B19" s="403">
        <f t="shared" si="0"/>
        <v>44941</v>
      </c>
      <c r="C19" s="453">
        <v>176282.96164405739</v>
      </c>
      <c r="D19" s="453">
        <v>8303.1775310070898</v>
      </c>
      <c r="E19" s="453">
        <v>6123.49479037526</v>
      </c>
      <c r="G19" s="402">
        <v>44972</v>
      </c>
      <c r="H19" s="403">
        <f t="shared" si="1"/>
        <v>44972</v>
      </c>
      <c r="I19" s="453">
        <v>223152.32049258274</v>
      </c>
      <c r="J19" s="453">
        <v>10315.0203556865</v>
      </c>
      <c r="K19" s="453">
        <v>7673.04985529239</v>
      </c>
      <c r="M19" s="402">
        <v>45000</v>
      </c>
      <c r="N19" s="403">
        <f t="shared" si="2"/>
        <v>45000</v>
      </c>
      <c r="O19" s="453">
        <v>206113.94811062026</v>
      </c>
      <c r="P19" s="453">
        <v>9416.0596724606403</v>
      </c>
      <c r="Q19" s="453">
        <v>7192.31994406174</v>
      </c>
    </row>
    <row r="20" spans="1:17" ht="12.6" customHeight="1">
      <c r="A20" s="402">
        <v>44942</v>
      </c>
      <c r="B20" s="403">
        <f t="shared" si="0"/>
        <v>44942</v>
      </c>
      <c r="C20" s="453">
        <v>210702.82108744545</v>
      </c>
      <c r="D20" s="453">
        <v>9945.7226710109699</v>
      </c>
      <c r="E20" s="453">
        <v>6984.1870614871495</v>
      </c>
      <c r="G20" s="402">
        <v>44973</v>
      </c>
      <c r="H20" s="403">
        <f t="shared" si="1"/>
        <v>44973</v>
      </c>
      <c r="I20" s="453">
        <v>221677.18605892191</v>
      </c>
      <c r="J20" s="453">
        <v>10359.128622959101</v>
      </c>
      <c r="K20" s="453">
        <v>7830.6048972541403</v>
      </c>
      <c r="M20" s="402">
        <v>45001</v>
      </c>
      <c r="N20" s="403">
        <f t="shared" si="2"/>
        <v>45001</v>
      </c>
      <c r="O20" s="453">
        <v>207892.52694161749</v>
      </c>
      <c r="P20" s="453">
        <v>9699.5669363843408</v>
      </c>
      <c r="Q20" s="453">
        <v>7326.3646021387704</v>
      </c>
    </row>
    <row r="21" spans="1:17" ht="12.6" customHeight="1">
      <c r="A21" s="402">
        <v>44943</v>
      </c>
      <c r="B21" s="403">
        <f t="shared" si="0"/>
        <v>44943</v>
      </c>
      <c r="C21" s="453">
        <v>215409.12442026412</v>
      </c>
      <c r="D21" s="453">
        <v>9951.1554507161709</v>
      </c>
      <c r="E21" s="453">
        <v>7364.1666470137798</v>
      </c>
      <c r="G21" s="402">
        <v>44974</v>
      </c>
      <c r="H21" s="403">
        <f t="shared" si="1"/>
        <v>44974</v>
      </c>
      <c r="I21" s="453">
        <v>213914.34936987617</v>
      </c>
      <c r="J21" s="453">
        <v>10014.0696951431</v>
      </c>
      <c r="K21" s="453">
        <v>7053.1856625589298</v>
      </c>
      <c r="M21" s="402">
        <v>45002</v>
      </c>
      <c r="N21" s="403">
        <f t="shared" si="2"/>
        <v>45002</v>
      </c>
      <c r="O21" s="453">
        <v>199664.77580414209</v>
      </c>
      <c r="P21" s="453">
        <v>9380.0823979296201</v>
      </c>
      <c r="Q21" s="453">
        <v>6898.72549670013</v>
      </c>
    </row>
    <row r="22" spans="1:17" ht="12.6" customHeight="1">
      <c r="A22" s="402">
        <v>44944</v>
      </c>
      <c r="B22" s="403">
        <f t="shared" si="0"/>
        <v>44944</v>
      </c>
      <c r="C22" s="453">
        <v>220700.11773701379</v>
      </c>
      <c r="D22" s="453">
        <v>10351.8966898325</v>
      </c>
      <c r="E22" s="453">
        <v>7429.5111592081703</v>
      </c>
      <c r="G22" s="402">
        <v>44975</v>
      </c>
      <c r="H22" s="403">
        <f t="shared" si="1"/>
        <v>44975</v>
      </c>
      <c r="I22" s="453">
        <v>179231.66437019873</v>
      </c>
      <c r="J22" s="453">
        <v>8423.6594885277009</v>
      </c>
      <c r="K22" s="453">
        <v>6538.9594544608499</v>
      </c>
      <c r="M22" s="402">
        <v>45003</v>
      </c>
      <c r="N22" s="403">
        <f t="shared" si="2"/>
        <v>45003</v>
      </c>
      <c r="O22" s="453">
        <v>170319.09080669077</v>
      </c>
      <c r="P22" s="453">
        <v>7862.4980092015803</v>
      </c>
      <c r="Q22" s="453">
        <v>6258.97147718223</v>
      </c>
    </row>
    <row r="23" spans="1:17" ht="12.6" customHeight="1">
      <c r="A23" s="402">
        <v>44945</v>
      </c>
      <c r="B23" s="403">
        <f t="shared" si="0"/>
        <v>44945</v>
      </c>
      <c r="C23" s="453">
        <v>224040.08970361477</v>
      </c>
      <c r="D23" s="453">
        <v>10450.5165216971</v>
      </c>
      <c r="E23" s="453">
        <v>7610.1315348923999</v>
      </c>
      <c r="G23" s="402">
        <v>44976</v>
      </c>
      <c r="H23" s="403">
        <f t="shared" si="1"/>
        <v>44976</v>
      </c>
      <c r="I23" s="453">
        <v>176573.96636691576</v>
      </c>
      <c r="J23" s="453">
        <v>8295.2414236907007</v>
      </c>
      <c r="K23" s="453">
        <v>6096.0358794980002</v>
      </c>
      <c r="M23" s="402">
        <v>45004</v>
      </c>
      <c r="N23" s="403">
        <f t="shared" si="2"/>
        <v>45004</v>
      </c>
      <c r="O23" s="453">
        <v>167564.60937154992</v>
      </c>
      <c r="P23" s="453">
        <v>7877.8571004653804</v>
      </c>
      <c r="Q23" s="453">
        <v>6000.4607845130104</v>
      </c>
    </row>
    <row r="24" spans="1:17" ht="12.6" customHeight="1">
      <c r="A24" s="402">
        <v>44946</v>
      </c>
      <c r="B24" s="403">
        <f t="shared" si="0"/>
        <v>44946</v>
      </c>
      <c r="C24" s="453">
        <v>226251.51722342812</v>
      </c>
      <c r="D24" s="453">
        <v>10633.4330253147</v>
      </c>
      <c r="E24" s="453">
        <v>7694.6485220515196</v>
      </c>
      <c r="G24" s="402">
        <v>44977</v>
      </c>
      <c r="H24" s="403">
        <f t="shared" si="1"/>
        <v>44977</v>
      </c>
      <c r="I24" s="453">
        <v>207133.13382421882</v>
      </c>
      <c r="J24" s="453">
        <v>9792.3298592104893</v>
      </c>
      <c r="K24" s="453">
        <v>6952.2706160810703</v>
      </c>
      <c r="M24" s="402">
        <v>45005</v>
      </c>
      <c r="N24" s="403">
        <f t="shared" si="2"/>
        <v>45005</v>
      </c>
      <c r="O24" s="453">
        <v>195704.40018979111</v>
      </c>
      <c r="P24" s="453">
        <v>9199.6364021772006</v>
      </c>
      <c r="Q24" s="453">
        <v>6611.8313578258003</v>
      </c>
    </row>
    <row r="25" spans="1:17" ht="12.6" customHeight="1">
      <c r="A25" s="402">
        <v>44947</v>
      </c>
      <c r="B25" s="403">
        <f t="shared" si="0"/>
        <v>44947</v>
      </c>
      <c r="C25" s="453">
        <v>202999.58344505861</v>
      </c>
      <c r="D25" s="453">
        <v>9539.7719065463407</v>
      </c>
      <c r="E25" s="453">
        <v>7333.8554710805802</v>
      </c>
      <c r="G25" s="402">
        <v>44978</v>
      </c>
      <c r="H25" s="403">
        <f t="shared" si="1"/>
        <v>44978</v>
      </c>
      <c r="I25" s="453">
        <v>204591.52122924791</v>
      </c>
      <c r="J25" s="453">
        <v>9443.2421277543399</v>
      </c>
      <c r="K25" s="453">
        <v>7029.3734837378697</v>
      </c>
      <c r="M25" s="402">
        <v>45006</v>
      </c>
      <c r="N25" s="403">
        <f t="shared" si="2"/>
        <v>45006</v>
      </c>
      <c r="O25" s="453">
        <v>196591.63252699957</v>
      </c>
      <c r="P25" s="453">
        <v>9093.4534301921794</v>
      </c>
      <c r="Q25" s="453">
        <v>6764.0251906929598</v>
      </c>
    </row>
    <row r="26" spans="1:17" ht="12.6" customHeight="1">
      <c r="A26" s="402">
        <v>44948</v>
      </c>
      <c r="B26" s="403">
        <f t="shared" si="0"/>
        <v>44948</v>
      </c>
      <c r="C26" s="453">
        <v>198144.656627018</v>
      </c>
      <c r="D26" s="453">
        <v>9186.1612803524804</v>
      </c>
      <c r="E26" s="453">
        <v>6969.8840655264203</v>
      </c>
      <c r="G26" s="402">
        <v>44979</v>
      </c>
      <c r="H26" s="403">
        <f t="shared" si="1"/>
        <v>44979</v>
      </c>
      <c r="I26" s="453">
        <v>203729.17448620254</v>
      </c>
      <c r="J26" s="453">
        <v>9379.9777493097099</v>
      </c>
      <c r="K26" s="453">
        <v>7031.1241738727304</v>
      </c>
      <c r="M26" s="402">
        <v>45007</v>
      </c>
      <c r="N26" s="403">
        <f t="shared" si="2"/>
        <v>45007</v>
      </c>
      <c r="O26" s="453">
        <v>188816.36530610855</v>
      </c>
      <c r="P26" s="453">
        <v>8716.4608459362807</v>
      </c>
      <c r="Q26" s="453">
        <v>6505.6772053468403</v>
      </c>
    </row>
    <row r="27" spans="1:17" ht="12.6" customHeight="1">
      <c r="A27" s="402">
        <v>44949</v>
      </c>
      <c r="B27" s="403">
        <f t="shared" si="0"/>
        <v>44949</v>
      </c>
      <c r="C27" s="453">
        <v>225660.9857925564</v>
      </c>
      <c r="D27" s="453">
        <v>10589.459547267499</v>
      </c>
      <c r="E27" s="453">
        <v>7682.6326392139199</v>
      </c>
      <c r="G27" s="402">
        <v>44980</v>
      </c>
      <c r="H27" s="403">
        <f t="shared" si="1"/>
        <v>44980</v>
      </c>
      <c r="I27" s="453">
        <v>203347.22693892953</v>
      </c>
      <c r="J27" s="453">
        <v>9489.1836396627696</v>
      </c>
      <c r="K27" s="453">
        <v>7029.7695095291501</v>
      </c>
      <c r="M27" s="402">
        <v>45008</v>
      </c>
      <c r="N27" s="403">
        <f t="shared" si="2"/>
        <v>45008</v>
      </c>
      <c r="O27" s="453">
        <v>189123.05750571741</v>
      </c>
      <c r="P27" s="453">
        <v>8675.2108196298395</v>
      </c>
      <c r="Q27" s="453">
        <v>6533.2774456347797</v>
      </c>
    </row>
    <row r="28" spans="1:17" ht="12.6" customHeight="1">
      <c r="A28" s="402">
        <v>44950</v>
      </c>
      <c r="B28" s="403">
        <f t="shared" si="0"/>
        <v>44950</v>
      </c>
      <c r="C28" s="453">
        <v>228695.80417739149</v>
      </c>
      <c r="D28" s="453">
        <v>10731.5916105877</v>
      </c>
      <c r="E28" s="453">
        <v>7771.0607065453096</v>
      </c>
      <c r="G28" s="402">
        <v>44981</v>
      </c>
      <c r="H28" s="403">
        <f t="shared" si="1"/>
        <v>44981</v>
      </c>
      <c r="I28" s="453">
        <v>197707.63517419921</v>
      </c>
      <c r="J28" s="453">
        <v>9274.1329988880898</v>
      </c>
      <c r="K28" s="453">
        <v>6802.3333711305804</v>
      </c>
      <c r="M28" s="402">
        <v>45009</v>
      </c>
      <c r="N28" s="403">
        <f t="shared" si="2"/>
        <v>45009</v>
      </c>
      <c r="O28" s="453">
        <v>184047.12439481693</v>
      </c>
      <c r="P28" s="453">
        <v>8514.36169922515</v>
      </c>
      <c r="Q28" s="453">
        <v>6181.32785704448</v>
      </c>
    </row>
    <row r="29" spans="1:17" ht="12.6" customHeight="1">
      <c r="A29" s="402">
        <v>44951</v>
      </c>
      <c r="B29" s="403">
        <f t="shared" si="0"/>
        <v>44951</v>
      </c>
      <c r="C29" s="453">
        <v>228867.06480771996</v>
      </c>
      <c r="D29" s="453">
        <v>10740.8099700108</v>
      </c>
      <c r="E29" s="453">
        <v>7817.3072130811197</v>
      </c>
      <c r="G29" s="402">
        <v>44982</v>
      </c>
      <c r="H29" s="403">
        <f t="shared" si="1"/>
        <v>44982</v>
      </c>
      <c r="I29" s="453">
        <v>180099.48916300901</v>
      </c>
      <c r="J29" s="453">
        <v>8535.7727253832509</v>
      </c>
      <c r="K29" s="453">
        <v>6466.62354016669</v>
      </c>
      <c r="M29" s="402">
        <v>45010</v>
      </c>
      <c r="N29" s="403">
        <f t="shared" si="2"/>
        <v>45010</v>
      </c>
      <c r="O29" s="453">
        <v>161783.33460100781</v>
      </c>
      <c r="P29" s="453">
        <v>7671.3360849485398</v>
      </c>
      <c r="Q29" s="453">
        <v>5786.8452569762803</v>
      </c>
    </row>
    <row r="30" spans="1:17" ht="12.6" customHeight="1">
      <c r="A30" s="402">
        <v>44952</v>
      </c>
      <c r="B30" s="403">
        <f t="shared" si="0"/>
        <v>44952</v>
      </c>
      <c r="C30" s="453">
        <v>230975.64694086838</v>
      </c>
      <c r="D30" s="453">
        <v>10908.333873092201</v>
      </c>
      <c r="E30" s="453">
        <v>7900.7564921549701</v>
      </c>
      <c r="G30" s="402">
        <v>44983</v>
      </c>
      <c r="H30" s="403">
        <f t="shared" si="1"/>
        <v>44983</v>
      </c>
      <c r="I30" s="453">
        <v>182792.2755154155</v>
      </c>
      <c r="J30" s="453">
        <v>8607.3082122906999</v>
      </c>
      <c r="K30" s="453">
        <v>6463.7900657338096</v>
      </c>
      <c r="M30" s="402">
        <v>45011</v>
      </c>
      <c r="N30" s="403">
        <f t="shared" si="2"/>
        <v>45011</v>
      </c>
      <c r="O30" s="453">
        <v>152844.12531529795</v>
      </c>
      <c r="P30" s="453">
        <v>7605.94742865841</v>
      </c>
      <c r="Q30" s="453">
        <v>5527.9267727254501</v>
      </c>
    </row>
    <row r="31" spans="1:17" ht="12.6" customHeight="1">
      <c r="A31" s="402">
        <v>44953</v>
      </c>
      <c r="B31" s="403">
        <f t="shared" si="0"/>
        <v>44953</v>
      </c>
      <c r="C31" s="453">
        <v>228546.90597123001</v>
      </c>
      <c r="D31" s="453">
        <v>10792.347113642199</v>
      </c>
      <c r="E31" s="453">
        <v>7844.6334523241103</v>
      </c>
      <c r="G31" s="402">
        <v>44984</v>
      </c>
      <c r="H31" s="403">
        <f t="shared" si="1"/>
        <v>44984</v>
      </c>
      <c r="I31" s="453">
        <v>219081.48806106325</v>
      </c>
      <c r="J31" s="453">
        <v>10191.776307386201</v>
      </c>
      <c r="K31" s="453">
        <v>7410.1024822097497</v>
      </c>
      <c r="M31" s="402">
        <v>45012</v>
      </c>
      <c r="N31" s="403">
        <f t="shared" si="2"/>
        <v>45012</v>
      </c>
      <c r="O31" s="453">
        <v>197480.86622305581</v>
      </c>
      <c r="P31" s="453">
        <v>9368.5963153545999</v>
      </c>
      <c r="Q31" s="453">
        <v>6238.08506401878</v>
      </c>
    </row>
    <row r="32" spans="1:17" ht="12.6" customHeight="1">
      <c r="A32" s="402">
        <v>44954</v>
      </c>
      <c r="B32" s="403">
        <f t="shared" si="0"/>
        <v>44954</v>
      </c>
      <c r="C32" s="453">
        <v>204549.37010215243</v>
      </c>
      <c r="D32" s="453">
        <v>9630.9169613263002</v>
      </c>
      <c r="E32" s="453">
        <v>7428.5458017846604</v>
      </c>
      <c r="G32" s="402">
        <v>44985</v>
      </c>
      <c r="H32" s="403">
        <f t="shared" si="1"/>
        <v>44985</v>
      </c>
      <c r="I32" s="453">
        <v>221352.33138507232</v>
      </c>
      <c r="J32" s="453">
        <v>10220.793937664401</v>
      </c>
      <c r="K32" s="453">
        <v>7861.4272535332702</v>
      </c>
      <c r="M32" s="402">
        <v>45013</v>
      </c>
      <c r="N32" s="403">
        <f t="shared" si="2"/>
        <v>45013</v>
      </c>
      <c r="O32" s="453">
        <v>204861.4587005513</v>
      </c>
      <c r="P32" s="453">
        <v>9633.8042470382097</v>
      </c>
      <c r="Q32" s="453">
        <v>7073.6255208950197</v>
      </c>
    </row>
    <row r="33" spans="1:17" ht="12.6" customHeight="1">
      <c r="A33" s="402">
        <v>44955</v>
      </c>
      <c r="B33" s="403">
        <f t="shared" si="0"/>
        <v>44955</v>
      </c>
      <c r="C33" s="453">
        <v>201174.96665264014</v>
      </c>
      <c r="D33" s="453">
        <v>9286.4873858636602</v>
      </c>
      <c r="E33" s="453">
        <v>7242.3973366548398</v>
      </c>
      <c r="G33" s="402"/>
      <c r="H33" s="403"/>
      <c r="I33" s="453"/>
      <c r="J33" s="453"/>
      <c r="K33" s="453"/>
      <c r="M33" s="402">
        <v>45014</v>
      </c>
      <c r="N33" s="403">
        <f t="shared" si="2"/>
        <v>45014</v>
      </c>
      <c r="O33" s="453">
        <v>205946.01479074309</v>
      </c>
      <c r="P33" s="453">
        <v>9735.5455029709792</v>
      </c>
      <c r="Q33" s="453">
        <v>7278.36873717455</v>
      </c>
    </row>
    <row r="34" spans="1:17" ht="12.6" customHeight="1">
      <c r="A34" s="402">
        <v>44956</v>
      </c>
      <c r="B34" s="403">
        <f t="shared" si="0"/>
        <v>44956</v>
      </c>
      <c r="C34" s="453">
        <v>230826.4882718937</v>
      </c>
      <c r="D34" s="453">
        <v>10805.988843367</v>
      </c>
      <c r="E34" s="453">
        <v>7911.44381070292</v>
      </c>
      <c r="G34" s="402"/>
      <c r="H34" s="403"/>
      <c r="I34" s="453"/>
      <c r="J34" s="453"/>
      <c r="K34" s="453"/>
      <c r="M34" s="402">
        <v>45015</v>
      </c>
      <c r="N34" s="403">
        <f t="shared" si="2"/>
        <v>45015</v>
      </c>
      <c r="O34" s="453">
        <v>203194.48737190192</v>
      </c>
      <c r="P34" s="453">
        <v>9383.1507260255203</v>
      </c>
      <c r="Q34" s="453">
        <v>6933.2682071494801</v>
      </c>
    </row>
    <row r="35" spans="1:17" ht="12.6" customHeight="1">
      <c r="A35" s="404">
        <v>44957</v>
      </c>
      <c r="B35" s="405">
        <f t="shared" si="0"/>
        <v>44957</v>
      </c>
      <c r="C35" s="454">
        <v>227753.65599528159</v>
      </c>
      <c r="D35" s="454">
        <v>10631.3747563426</v>
      </c>
      <c r="E35" s="454">
        <v>7848.19078418766</v>
      </c>
      <c r="G35" s="404"/>
      <c r="H35" s="405"/>
      <c r="I35" s="406"/>
      <c r="J35" s="406"/>
      <c r="K35" s="406"/>
      <c r="M35" s="404">
        <v>45016</v>
      </c>
      <c r="N35" s="405">
        <f t="shared" si="2"/>
        <v>45016</v>
      </c>
      <c r="O35" s="454">
        <v>193990.60536960288</v>
      </c>
      <c r="P35" s="454">
        <v>9007.9374086738007</v>
      </c>
      <c r="Q35" s="454">
        <v>6655.6550619853597</v>
      </c>
    </row>
    <row r="36" spans="1:17" ht="11.25" customHeight="1">
      <c r="Q36" s="349" t="s">
        <v>282</v>
      </c>
    </row>
    <row r="37" spans="1:17" ht="15" customHeight="1">
      <c r="A37" s="47"/>
      <c r="K37" s="13"/>
    </row>
    <row r="38" spans="1:17" ht="15" customHeight="1">
      <c r="A38" s="47"/>
      <c r="K38" s="13"/>
    </row>
    <row r="39" spans="1:17" ht="15" customHeight="1">
      <c r="A39" s="47"/>
      <c r="K39" s="13"/>
    </row>
    <row r="40" spans="1:17" ht="10.5" customHeight="1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4"/>
  <sheetViews>
    <sheetView showGridLines="0" zoomScaleNormal="100" zoomScaleSheetLayoutView="100" workbookViewId="0"/>
  </sheetViews>
  <sheetFormatPr defaultColWidth="9.140625" defaultRowHeight="12"/>
  <cols>
    <col min="1" max="3" width="8.7109375" style="143" customWidth="1"/>
    <col min="4" max="4" width="16.85546875" style="143" customWidth="1"/>
    <col min="5" max="5" width="7.570312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>
      <c r="A1" s="409" t="str">
        <f>"9.3  Maxima zatížení ES ČR za "&amp;O1</f>
        <v>9.3  Maxima zatížení ES ČR za I. čtvrtletí 2023</v>
      </c>
      <c r="B1" s="140"/>
      <c r="N1" s="142"/>
      <c r="O1" s="217" t="str">
        <f>'3.1'!N1</f>
        <v>I. čtvrtletí 2023</v>
      </c>
    </row>
    <row r="2" spans="1:15" ht="6" customHeight="1">
      <c r="B2" s="144"/>
    </row>
    <row r="3" spans="1:15" s="145" customFormat="1">
      <c r="A3" s="598" t="str">
        <f>"Struktura pokrytí denního maxima zatížení - "&amp;LOWER('9.2'!A3:B4)</f>
        <v>Struktura pokrytí denního maxima zatížení - leden</v>
      </c>
      <c r="B3" s="598"/>
      <c r="C3" s="598"/>
      <c r="D3" s="598"/>
      <c r="E3" s="413" t="s">
        <v>4</v>
      </c>
      <c r="F3" s="413"/>
    </row>
    <row r="4" spans="1:15" s="145" customFormat="1">
      <c r="A4" s="597" t="s">
        <v>259</v>
      </c>
      <c r="B4" s="597"/>
      <c r="C4" s="597"/>
      <c r="D4" s="597"/>
      <c r="E4" s="416">
        <f>SUM(E5:E14)</f>
        <v>10908.33387309219</v>
      </c>
      <c r="F4" s="417">
        <f>E4/$E$4</f>
        <v>1</v>
      </c>
    </row>
    <row r="5" spans="1:15" s="145" customFormat="1">
      <c r="A5" s="596" t="s">
        <v>279</v>
      </c>
      <c r="B5" s="596"/>
      <c r="C5" s="596"/>
      <c r="D5" s="596"/>
      <c r="E5" s="411">
        <f t="array" ref="E5:E14">TRANSPOSE(INDEX(B54:K149,MATCH(MAX(M54:M149),M54:M149,0),0))</f>
        <v>4209.9199340739196</v>
      </c>
      <c r="F5" s="412">
        <f t="shared" ref="F5:F14" si="0">E5/$E$4</f>
        <v>0.38593610931350525</v>
      </c>
    </row>
    <row r="6" spans="1:15" s="145" customFormat="1">
      <c r="A6" s="596" t="s">
        <v>280</v>
      </c>
      <c r="B6" s="596"/>
      <c r="C6" s="596"/>
      <c r="D6" s="596"/>
      <c r="E6" s="411">
        <v>6231.3615170885396</v>
      </c>
      <c r="F6" s="412">
        <f t="shared" si="0"/>
        <v>0.57124778078708849</v>
      </c>
    </row>
    <row r="7" spans="1:15" s="145" customFormat="1">
      <c r="A7" s="596" t="s">
        <v>283</v>
      </c>
      <c r="B7" s="596"/>
      <c r="C7" s="596"/>
      <c r="D7" s="596"/>
      <c r="E7" s="411">
        <v>951.25472796709403</v>
      </c>
      <c r="F7" s="412">
        <f t="shared" si="0"/>
        <v>8.7204401610182974E-2</v>
      </c>
    </row>
    <row r="8" spans="1:15" s="145" customFormat="1">
      <c r="A8" s="418" t="s">
        <v>284</v>
      </c>
      <c r="B8" s="418"/>
      <c r="C8" s="418"/>
      <c r="D8" s="418"/>
      <c r="E8" s="411">
        <v>518.02166570368399</v>
      </c>
      <c r="F8" s="412">
        <f t="shared" si="0"/>
        <v>4.7488614827008425E-2</v>
      </c>
    </row>
    <row r="9" spans="1:15" s="145" customFormat="1">
      <c r="A9" s="596" t="s">
        <v>281</v>
      </c>
      <c r="B9" s="596"/>
      <c r="C9" s="596"/>
      <c r="D9" s="596"/>
      <c r="E9" s="411">
        <v>307.342743535963</v>
      </c>
      <c r="F9" s="412">
        <f t="shared" si="0"/>
        <v>2.8175040030090356E-2</v>
      </c>
    </row>
    <row r="10" spans="1:15" s="145" customFormat="1">
      <c r="A10" s="596" t="s">
        <v>285</v>
      </c>
      <c r="B10" s="596"/>
      <c r="C10" s="596"/>
      <c r="D10" s="596"/>
      <c r="E10" s="411">
        <v>173.58679047503799</v>
      </c>
      <c r="F10" s="412">
        <f t="shared" si="0"/>
        <v>1.5913226758050382E-2</v>
      </c>
    </row>
    <row r="11" spans="1:15" s="145" customFormat="1">
      <c r="A11" s="596" t="s">
        <v>286</v>
      </c>
      <c r="B11" s="596"/>
      <c r="C11" s="596"/>
      <c r="D11" s="596"/>
      <c r="E11" s="411">
        <v>73.508176488843503</v>
      </c>
      <c r="F11" s="412">
        <f t="shared" si="0"/>
        <v>6.7387171445281507E-3</v>
      </c>
    </row>
    <row r="12" spans="1:15" s="145" customFormat="1">
      <c r="A12" s="596" t="s">
        <v>287</v>
      </c>
      <c r="B12" s="596"/>
      <c r="C12" s="596"/>
      <c r="D12" s="596"/>
      <c r="E12" s="411">
        <v>0.55203467032745701</v>
      </c>
      <c r="F12" s="412">
        <f t="shared" si="0"/>
        <v>5.0606689962907374E-5</v>
      </c>
    </row>
    <row r="13" spans="1:15" s="145" customFormat="1">
      <c r="A13" s="596" t="s">
        <v>276</v>
      </c>
      <c r="B13" s="596"/>
      <c r="C13" s="596"/>
      <c r="D13" s="596"/>
      <c r="E13" s="411">
        <v>-1557.21371691122</v>
      </c>
      <c r="F13" s="412">
        <f t="shared" si="0"/>
        <v>-0.14275449716041705</v>
      </c>
    </row>
    <row r="14" spans="1:15" s="145" customFormat="1">
      <c r="A14" s="599" t="s">
        <v>92</v>
      </c>
      <c r="B14" s="599"/>
      <c r="C14" s="599"/>
      <c r="D14" s="599"/>
      <c r="E14" s="414">
        <v>0</v>
      </c>
      <c r="F14" s="415">
        <f t="shared" si="0"/>
        <v>0</v>
      </c>
    </row>
    <row r="15" spans="1:15" s="145" customFormat="1">
      <c r="A15" s="146"/>
      <c r="B15" s="146"/>
      <c r="C15" s="146"/>
      <c r="D15" s="146"/>
      <c r="E15" s="146"/>
      <c r="F15" s="410" t="s">
        <v>282</v>
      </c>
    </row>
    <row r="16" spans="1:15" s="145" customFormat="1"/>
    <row r="17" spans="1:6" s="145" customFormat="1"/>
    <row r="18" spans="1:6" s="145" customFormat="1">
      <c r="A18" s="597" t="str">
        <f>"Struktura pokrytí denního maxima zatížení - "&amp;LOWER('9.2'!G3)</f>
        <v>Struktura pokrytí denního maxima zatížení - únor</v>
      </c>
      <c r="B18" s="597"/>
      <c r="C18" s="597"/>
      <c r="D18" s="597"/>
      <c r="E18" s="413" t="s">
        <v>4</v>
      </c>
      <c r="F18" s="413"/>
    </row>
    <row r="19" spans="1:6" s="145" customFormat="1">
      <c r="A19" s="597" t="s">
        <v>259</v>
      </c>
      <c r="B19" s="597"/>
      <c r="C19" s="597"/>
      <c r="D19" s="597"/>
      <c r="E19" s="416">
        <f>SUM(E20:E29)</f>
        <v>11159.929995284518</v>
      </c>
      <c r="F19" s="417">
        <f>E19/$E$19</f>
        <v>1</v>
      </c>
    </row>
    <row r="20" spans="1:6" s="145" customFormat="1">
      <c r="A20" s="596" t="s">
        <v>279</v>
      </c>
      <c r="B20" s="596"/>
      <c r="C20" s="596"/>
      <c r="D20" s="596"/>
      <c r="E20" s="411">
        <f t="array" ref="E20:E29">TRANSPOSE(INDEX(T54:AC149,MATCH(MAX(AE54:AE149),AE54:AE149,0),0))</f>
        <v>4214.6749846313496</v>
      </c>
      <c r="F20" s="412">
        <f t="shared" ref="F20:F29" si="1">E20/$E$19</f>
        <v>0.37766141780568563</v>
      </c>
    </row>
    <row r="21" spans="1:6" s="145" customFormat="1">
      <c r="A21" s="596" t="s">
        <v>280</v>
      </c>
      <c r="B21" s="596"/>
      <c r="C21" s="596"/>
      <c r="D21" s="596"/>
      <c r="E21" s="411">
        <v>6655.7573074374995</v>
      </c>
      <c r="F21" s="412">
        <f t="shared" si="1"/>
        <v>0.59639776506212872</v>
      </c>
    </row>
    <row r="22" spans="1:6" s="145" customFormat="1">
      <c r="A22" s="596" t="s">
        <v>283</v>
      </c>
      <c r="B22" s="596"/>
      <c r="C22" s="596"/>
      <c r="D22" s="596"/>
      <c r="E22" s="411">
        <v>973.66191022578403</v>
      </c>
      <c r="F22" s="412">
        <f t="shared" si="1"/>
        <v>8.7246238160740452E-2</v>
      </c>
    </row>
    <row r="23" spans="1:6" s="145" customFormat="1">
      <c r="A23" s="418" t="s">
        <v>284</v>
      </c>
      <c r="B23" s="418"/>
      <c r="C23" s="418"/>
      <c r="D23" s="418"/>
      <c r="E23" s="411">
        <v>497.32681291998</v>
      </c>
      <c r="F23" s="412">
        <f t="shared" si="1"/>
        <v>4.4563614030743826E-2</v>
      </c>
    </row>
    <row r="24" spans="1:6" s="145" customFormat="1">
      <c r="A24" s="596" t="s">
        <v>281</v>
      </c>
      <c r="B24" s="596"/>
      <c r="C24" s="596"/>
      <c r="D24" s="596"/>
      <c r="E24" s="411">
        <v>559.92427699668997</v>
      </c>
      <c r="F24" s="412">
        <f t="shared" si="1"/>
        <v>5.017274097895584E-2</v>
      </c>
    </row>
    <row r="25" spans="1:6" s="145" customFormat="1">
      <c r="A25" s="596" t="s">
        <v>285</v>
      </c>
      <c r="B25" s="596"/>
      <c r="C25" s="596"/>
      <c r="D25" s="596"/>
      <c r="E25" s="411">
        <v>301.41216138052903</v>
      </c>
      <c r="F25" s="412">
        <f t="shared" si="1"/>
        <v>2.7008427607331478E-2</v>
      </c>
    </row>
    <row r="26" spans="1:6" s="145" customFormat="1">
      <c r="A26" s="596" t="s">
        <v>286</v>
      </c>
      <c r="B26" s="596"/>
      <c r="C26" s="596"/>
      <c r="D26" s="596"/>
      <c r="E26" s="411">
        <v>403.60022736535302</v>
      </c>
      <c r="F26" s="412">
        <f t="shared" si="1"/>
        <v>3.6165121782653568E-2</v>
      </c>
    </row>
    <row r="27" spans="1:6" s="145" customFormat="1">
      <c r="A27" s="596" t="s">
        <v>287</v>
      </c>
      <c r="B27" s="596"/>
      <c r="C27" s="596"/>
      <c r="D27" s="596"/>
      <c r="E27" s="411">
        <v>49.065910633921703</v>
      </c>
      <c r="F27" s="412">
        <f t="shared" si="1"/>
        <v>4.3966145535548938E-3</v>
      </c>
    </row>
    <row r="28" spans="1:6" s="145" customFormat="1">
      <c r="A28" s="596" t="s">
        <v>276</v>
      </c>
      <c r="B28" s="596"/>
      <c r="C28" s="596"/>
      <c r="D28" s="596"/>
      <c r="E28" s="411">
        <v>-2495.49359630659</v>
      </c>
      <c r="F28" s="412">
        <f t="shared" si="1"/>
        <v>-0.22361193998179452</v>
      </c>
    </row>
    <row r="29" spans="1:6" s="145" customFormat="1">
      <c r="A29" s="599" t="s">
        <v>92</v>
      </c>
      <c r="B29" s="599"/>
      <c r="C29" s="599"/>
      <c r="D29" s="599"/>
      <c r="E29" s="414">
        <v>0</v>
      </c>
      <c r="F29" s="415">
        <f t="shared" si="1"/>
        <v>0</v>
      </c>
    </row>
    <row r="30" spans="1:6" s="145" customFormat="1">
      <c r="A30" s="146"/>
      <c r="B30" s="146"/>
      <c r="C30" s="146"/>
      <c r="D30" s="146"/>
      <c r="E30" s="146"/>
      <c r="F30" s="410" t="s">
        <v>282</v>
      </c>
    </row>
    <row r="31" spans="1:6" s="145" customFormat="1"/>
    <row r="32" spans="1:6" s="145" customFormat="1"/>
    <row r="33" spans="1:6" s="145" customFormat="1">
      <c r="A33" s="597" t="str">
        <f>"Struktura pokrytí denního maxima zatížení - "&amp;LOWER('9.2'!M3)</f>
        <v>Struktura pokrytí denního maxima zatížení - březen</v>
      </c>
      <c r="B33" s="597"/>
      <c r="C33" s="597"/>
      <c r="D33" s="597"/>
      <c r="E33" s="413" t="s">
        <v>4</v>
      </c>
      <c r="F33" s="413"/>
    </row>
    <row r="34" spans="1:6" s="145" customFormat="1">
      <c r="A34" s="597" t="s">
        <v>259</v>
      </c>
      <c r="B34" s="597"/>
      <c r="C34" s="597"/>
      <c r="D34" s="597"/>
      <c r="E34" s="416">
        <f>SUM(E35:E44)</f>
        <v>10258.725079271126</v>
      </c>
      <c r="F34" s="417">
        <f>E34/$E$34</f>
        <v>1</v>
      </c>
    </row>
    <row r="35" spans="1:6" s="145" customFormat="1">
      <c r="A35" s="596" t="s">
        <v>279</v>
      </c>
      <c r="B35" s="596"/>
      <c r="C35" s="596"/>
      <c r="D35" s="596"/>
      <c r="E35" s="411">
        <f t="array" ref="E35:E44">TRANSPOSE(INDEX(AL54:AU149,MATCH(MAX(AW54:AW149),AW54:AW149,0),0))</f>
        <v>3718.3623294983299</v>
      </c>
      <c r="F35" s="412">
        <f t="shared" ref="F35:F44" si="2">E35/$E$34</f>
        <v>0.36245852196699246</v>
      </c>
    </row>
    <row r="36" spans="1:6" s="145" customFormat="1">
      <c r="A36" s="596" t="s">
        <v>280</v>
      </c>
      <c r="B36" s="596"/>
      <c r="C36" s="596"/>
      <c r="D36" s="596"/>
      <c r="E36" s="411">
        <v>5909.1432668651996</v>
      </c>
      <c r="F36" s="412">
        <f t="shared" si="2"/>
        <v>0.57601146547978643</v>
      </c>
    </row>
    <row r="37" spans="1:6" s="145" customFormat="1">
      <c r="A37" s="596" t="s">
        <v>283</v>
      </c>
      <c r="B37" s="596"/>
      <c r="C37" s="596"/>
      <c r="D37" s="596"/>
      <c r="E37" s="411">
        <v>959.45061551149604</v>
      </c>
      <c r="F37" s="412">
        <f t="shared" si="2"/>
        <v>9.3525326792329277E-2</v>
      </c>
    </row>
    <row r="38" spans="1:6" s="145" customFormat="1">
      <c r="A38" s="418" t="s">
        <v>284</v>
      </c>
      <c r="B38" s="418"/>
      <c r="C38" s="418"/>
      <c r="D38" s="418"/>
      <c r="E38" s="411">
        <v>525.04928788935399</v>
      </c>
      <c r="F38" s="412">
        <f t="shared" si="2"/>
        <v>5.118075431714935E-2</v>
      </c>
    </row>
    <row r="39" spans="1:6" s="145" customFormat="1">
      <c r="A39" s="596" t="s">
        <v>281</v>
      </c>
      <c r="B39" s="596"/>
      <c r="C39" s="596"/>
      <c r="D39" s="596"/>
      <c r="E39" s="411">
        <v>647.16221870814695</v>
      </c>
      <c r="F39" s="412">
        <f t="shared" si="2"/>
        <v>6.3084078548494182E-2</v>
      </c>
    </row>
    <row r="40" spans="1:6" s="145" customFormat="1">
      <c r="A40" s="596" t="s">
        <v>285</v>
      </c>
      <c r="B40" s="596"/>
      <c r="C40" s="596"/>
      <c r="D40" s="596"/>
      <c r="E40" s="411">
        <v>438.99681925899603</v>
      </c>
      <c r="F40" s="412">
        <f t="shared" si="2"/>
        <v>4.2792531807489126E-2</v>
      </c>
    </row>
    <row r="41" spans="1:6" s="145" customFormat="1">
      <c r="A41" s="596" t="s">
        <v>286</v>
      </c>
      <c r="B41" s="596"/>
      <c r="C41" s="596"/>
      <c r="D41" s="596"/>
      <c r="E41" s="411">
        <v>752.90091528260405</v>
      </c>
      <c r="F41" s="412">
        <f t="shared" si="2"/>
        <v>7.3391275179400473E-2</v>
      </c>
    </row>
    <row r="42" spans="1:6" s="145" customFormat="1">
      <c r="A42" s="596" t="s">
        <v>287</v>
      </c>
      <c r="B42" s="596"/>
      <c r="C42" s="596"/>
      <c r="D42" s="596"/>
      <c r="E42" s="411">
        <v>40.888471629307901</v>
      </c>
      <c r="F42" s="412">
        <f t="shared" si="2"/>
        <v>3.9857264244196897E-3</v>
      </c>
    </row>
    <row r="43" spans="1:6" s="145" customFormat="1">
      <c r="A43" s="596" t="s">
        <v>276</v>
      </c>
      <c r="B43" s="596"/>
      <c r="C43" s="596"/>
      <c r="D43" s="596"/>
      <c r="E43" s="411">
        <v>-2733.2288453723099</v>
      </c>
      <c r="F43" s="412">
        <f t="shared" si="2"/>
        <v>-0.26642968051606114</v>
      </c>
    </row>
    <row r="44" spans="1:6" s="145" customFormat="1">
      <c r="A44" s="599" t="s">
        <v>92</v>
      </c>
      <c r="B44" s="599"/>
      <c r="C44" s="599"/>
      <c r="D44" s="599"/>
      <c r="E44" s="414">
        <v>0</v>
      </c>
      <c r="F44" s="415">
        <f t="shared" si="2"/>
        <v>0</v>
      </c>
    </row>
    <row r="45" spans="1:6" s="145" customFormat="1">
      <c r="A45" s="146"/>
      <c r="B45" s="146"/>
      <c r="C45" s="146"/>
      <c r="D45" s="146"/>
      <c r="E45" s="146"/>
      <c r="F45" s="410" t="s">
        <v>282</v>
      </c>
    </row>
    <row r="46" spans="1:6" s="145" customFormat="1"/>
    <row r="47" spans="1:6" s="145" customFormat="1"/>
    <row r="48" spans="1:6" s="450" customFormat="1"/>
    <row r="49" spans="1:53" s="147" customFormat="1"/>
    <row r="50" spans="1:53" s="147" customFormat="1"/>
    <row r="51" spans="1:53" s="147" customFormat="1">
      <c r="A51" s="147" t="str">
        <f>A3</f>
        <v>Struktura pokrytí denního maxima zatížení - leden</v>
      </c>
      <c r="S51" s="147" t="str">
        <f>A18</f>
        <v>Struktura pokrytí denního maxima zatížení - únor</v>
      </c>
      <c r="AK51" s="147" t="str">
        <f>A33</f>
        <v>Struktura pokrytí denního maxima zatížení - březen</v>
      </c>
    </row>
    <row r="52" spans="1:53" s="147" customFormat="1" ht="37.5">
      <c r="A52" s="148" t="s">
        <v>55</v>
      </c>
      <c r="B52" s="148" t="s">
        <v>7</v>
      </c>
      <c r="C52" s="148" t="s">
        <v>20</v>
      </c>
      <c r="D52" s="148" t="s">
        <v>21</v>
      </c>
      <c r="E52" s="148" t="s">
        <v>22</v>
      </c>
      <c r="F52" s="148" t="s">
        <v>43</v>
      </c>
      <c r="G52" s="148" t="s">
        <v>44</v>
      </c>
      <c r="H52" s="148" t="s">
        <v>46</v>
      </c>
      <c r="I52" s="148" t="s">
        <v>45</v>
      </c>
      <c r="J52" s="148" t="s">
        <v>276</v>
      </c>
      <c r="K52" s="148" t="s">
        <v>92</v>
      </c>
      <c r="L52" s="148" t="s">
        <v>312</v>
      </c>
      <c r="M52" s="148" t="s">
        <v>259</v>
      </c>
      <c r="N52" s="148" t="s">
        <v>313</v>
      </c>
      <c r="O52" s="148" t="s">
        <v>275</v>
      </c>
      <c r="S52" s="148" t="s">
        <v>55</v>
      </c>
      <c r="T52" s="148" t="s">
        <v>7</v>
      </c>
      <c r="U52" s="148" t="s">
        <v>20</v>
      </c>
      <c r="V52" s="148" t="s">
        <v>21</v>
      </c>
      <c r="W52" s="148" t="s">
        <v>22</v>
      </c>
      <c r="X52" s="148" t="s">
        <v>43</v>
      </c>
      <c r="Y52" s="148" t="s">
        <v>44</v>
      </c>
      <c r="Z52" s="148" t="s">
        <v>46</v>
      </c>
      <c r="AA52" s="148" t="s">
        <v>45</v>
      </c>
      <c r="AB52" s="148" t="s">
        <v>276</v>
      </c>
      <c r="AC52" s="148" t="s">
        <v>92</v>
      </c>
      <c r="AD52" s="148" t="s">
        <v>312</v>
      </c>
      <c r="AE52" s="148" t="s">
        <v>259</v>
      </c>
      <c r="AF52" s="148" t="s">
        <v>313</v>
      </c>
      <c r="AG52" s="148" t="s">
        <v>275</v>
      </c>
      <c r="AK52" s="148" t="s">
        <v>55</v>
      </c>
      <c r="AL52" s="148" t="s">
        <v>7</v>
      </c>
      <c r="AM52" s="148" t="s">
        <v>20</v>
      </c>
      <c r="AN52" s="148" t="s">
        <v>21</v>
      </c>
      <c r="AO52" s="148" t="s">
        <v>22</v>
      </c>
      <c r="AP52" s="148" t="s">
        <v>43</v>
      </c>
      <c r="AQ52" s="148" t="s">
        <v>44</v>
      </c>
      <c r="AR52" s="148" t="s">
        <v>46</v>
      </c>
      <c r="AS52" s="148" t="s">
        <v>45</v>
      </c>
      <c r="AT52" s="148" t="s">
        <v>276</v>
      </c>
      <c r="AU52" s="148" t="s">
        <v>92</v>
      </c>
      <c r="AV52" s="148" t="s">
        <v>312</v>
      </c>
      <c r="AW52" s="148" t="s">
        <v>259</v>
      </c>
      <c r="AX52" s="148" t="s">
        <v>313</v>
      </c>
      <c r="AY52" s="148" t="s">
        <v>275</v>
      </c>
    </row>
    <row r="53" spans="1:53" s="151" customFormat="1">
      <c r="A53" s="149" t="s">
        <v>311</v>
      </c>
      <c r="B53" s="150" t="s">
        <v>4</v>
      </c>
      <c r="C53" s="150" t="s">
        <v>4</v>
      </c>
      <c r="D53" s="150" t="s">
        <v>4</v>
      </c>
      <c r="E53" s="150" t="s">
        <v>4</v>
      </c>
      <c r="F53" s="150" t="s">
        <v>4</v>
      </c>
      <c r="G53" s="150" t="s">
        <v>4</v>
      </c>
      <c r="H53" s="150" t="s">
        <v>4</v>
      </c>
      <c r="I53" s="150" t="s">
        <v>4</v>
      </c>
      <c r="J53" s="150" t="s">
        <v>4</v>
      </c>
      <c r="K53" s="150" t="s">
        <v>4</v>
      </c>
      <c r="L53" s="150" t="s">
        <v>4</v>
      </c>
      <c r="M53" s="150" t="s">
        <v>4</v>
      </c>
      <c r="N53" s="150" t="s">
        <v>4</v>
      </c>
      <c r="O53" s="150" t="s">
        <v>5</v>
      </c>
      <c r="P53" s="150" t="s">
        <v>277</v>
      </c>
      <c r="Q53" s="150" t="s">
        <v>278</v>
      </c>
      <c r="S53" s="149" t="s">
        <v>311</v>
      </c>
      <c r="T53" s="150" t="s">
        <v>4</v>
      </c>
      <c r="U53" s="150" t="s">
        <v>4</v>
      </c>
      <c r="V53" s="150" t="s">
        <v>4</v>
      </c>
      <c r="W53" s="150" t="s">
        <v>4</v>
      </c>
      <c r="X53" s="150" t="s">
        <v>4</v>
      </c>
      <c r="Y53" s="150" t="s">
        <v>4</v>
      </c>
      <c r="Z53" s="150" t="s">
        <v>4</v>
      </c>
      <c r="AA53" s="150" t="s">
        <v>4</v>
      </c>
      <c r="AB53" s="150" t="s">
        <v>4</v>
      </c>
      <c r="AC53" s="150" t="s">
        <v>4</v>
      </c>
      <c r="AD53" s="150" t="s">
        <v>4</v>
      </c>
      <c r="AE53" s="150" t="s">
        <v>4</v>
      </c>
      <c r="AF53" s="150" t="s">
        <v>4</v>
      </c>
      <c r="AG53" s="150" t="s">
        <v>5</v>
      </c>
      <c r="AH53" s="150" t="s">
        <v>277</v>
      </c>
      <c r="AI53" s="150" t="s">
        <v>278</v>
      </c>
      <c r="AK53" s="149" t="s">
        <v>311</v>
      </c>
      <c r="AL53" s="150" t="s">
        <v>4</v>
      </c>
      <c r="AM53" s="150" t="s">
        <v>4</v>
      </c>
      <c r="AN53" s="150" t="s">
        <v>4</v>
      </c>
      <c r="AO53" s="150" t="s">
        <v>4</v>
      </c>
      <c r="AP53" s="150" t="s">
        <v>4</v>
      </c>
      <c r="AQ53" s="150" t="s">
        <v>4</v>
      </c>
      <c r="AR53" s="150" t="s">
        <v>4</v>
      </c>
      <c r="AS53" s="150" t="s">
        <v>4</v>
      </c>
      <c r="AT53" s="150" t="s">
        <v>4</v>
      </c>
      <c r="AU53" s="150" t="s">
        <v>4</v>
      </c>
      <c r="AV53" s="150" t="s">
        <v>4</v>
      </c>
      <c r="AW53" s="150" t="s">
        <v>4</v>
      </c>
      <c r="AX53" s="150" t="s">
        <v>4</v>
      </c>
      <c r="AY53" s="150" t="s">
        <v>5</v>
      </c>
      <c r="AZ53" s="150" t="s">
        <v>277</v>
      </c>
      <c r="BA53" s="150" t="s">
        <v>278</v>
      </c>
    </row>
    <row r="54" spans="1:53" s="147" customFormat="1">
      <c r="A54" s="152">
        <v>0</v>
      </c>
      <c r="B54" s="153">
        <v>4207.7258735756004</v>
      </c>
      <c r="C54" s="153">
        <v>6051.8012608653598</v>
      </c>
      <c r="D54" s="153">
        <v>683.477180425901</v>
      </c>
      <c r="E54" s="153">
        <v>428.87034259043702</v>
      </c>
      <c r="F54" s="153">
        <v>291.79183421327298</v>
      </c>
      <c r="G54" s="153">
        <v>0</v>
      </c>
      <c r="H54" s="153">
        <v>0</v>
      </c>
      <c r="I54" s="153">
        <v>1.01636815865997</v>
      </c>
      <c r="J54" s="153">
        <v>-3569.6428389430398</v>
      </c>
      <c r="K54" s="153">
        <v>0</v>
      </c>
      <c r="L54" s="153">
        <v>-785.55679893873105</v>
      </c>
      <c r="M54" s="153">
        <v>8095.0400208861902</v>
      </c>
      <c r="N54" s="153">
        <v>7309.4832219474602</v>
      </c>
      <c r="O54" s="153">
        <f>M54</f>
        <v>8095.0400208861902</v>
      </c>
      <c r="P54" s="153">
        <f>IF(J54&lt;0,0,J54)</f>
        <v>0</v>
      </c>
      <c r="Q54" s="153">
        <f>IF(J54&lt;0,J54,0)</f>
        <v>-3569.6428389430398</v>
      </c>
      <c r="S54" s="152">
        <v>0</v>
      </c>
      <c r="T54" s="153">
        <v>4222.4170348132602</v>
      </c>
      <c r="U54" s="153">
        <v>6403.3464757686397</v>
      </c>
      <c r="V54" s="153">
        <v>97.106144189735403</v>
      </c>
      <c r="W54" s="153">
        <v>430.217481994884</v>
      </c>
      <c r="X54" s="153">
        <v>301.33591515966401</v>
      </c>
      <c r="Y54" s="153">
        <v>0</v>
      </c>
      <c r="Z54" s="153">
        <v>0</v>
      </c>
      <c r="AA54" s="153">
        <v>71.720659130257701</v>
      </c>
      <c r="AB54" s="153">
        <v>-2943.8518767497399</v>
      </c>
      <c r="AC54" s="153">
        <v>0</v>
      </c>
      <c r="AD54" s="153">
        <v>-806.99780970309098</v>
      </c>
      <c r="AE54" s="153">
        <v>8582.2918343066995</v>
      </c>
      <c r="AF54" s="153">
        <v>7775.2940246036096</v>
      </c>
      <c r="AG54" s="153">
        <f>AE54</f>
        <v>8582.2918343066995</v>
      </c>
      <c r="AH54" s="153">
        <f>IF(AB54&lt;0,0,AB54)</f>
        <v>0</v>
      </c>
      <c r="AI54" s="153">
        <f>IF(AB54&lt;0,AB54,0)</f>
        <v>-2943.8518767497399</v>
      </c>
      <c r="AK54" s="152">
        <v>0</v>
      </c>
      <c r="AL54" s="153">
        <v>3717.10180326101</v>
      </c>
      <c r="AM54" s="153">
        <v>5537.5938647653902</v>
      </c>
      <c r="AN54" s="153">
        <v>940.64704147520604</v>
      </c>
      <c r="AO54" s="153">
        <v>455.20603047847601</v>
      </c>
      <c r="AP54" s="153">
        <v>312.51444933085401</v>
      </c>
      <c r="AQ54" s="153">
        <v>0</v>
      </c>
      <c r="AR54" s="153">
        <v>0</v>
      </c>
      <c r="AS54" s="153">
        <v>40.222808705847399</v>
      </c>
      <c r="AT54" s="153">
        <v>-2969.5831141612198</v>
      </c>
      <c r="AU54" s="153">
        <v>0</v>
      </c>
      <c r="AV54" s="153">
        <v>-718.42348782752902</v>
      </c>
      <c r="AW54" s="153">
        <v>8033.7028838555598</v>
      </c>
      <c r="AX54" s="153">
        <v>7315.2793960280296</v>
      </c>
      <c r="AY54" s="153">
        <f>AW54</f>
        <v>8033.7028838555598</v>
      </c>
      <c r="AZ54" s="153">
        <f>IF(AT54&lt;0,0,AT54)</f>
        <v>0</v>
      </c>
      <c r="BA54" s="153">
        <f>IF(AT54&lt;0,AT54,0)</f>
        <v>-2969.5831141612198</v>
      </c>
    </row>
    <row r="55" spans="1:53" s="147" customFormat="1">
      <c r="A55" s="152">
        <v>1.0416666666666666E-2</v>
      </c>
      <c r="B55" s="153">
        <v>4208.3060308291097</v>
      </c>
      <c r="C55" s="153">
        <v>6118.09575331223</v>
      </c>
      <c r="D55" s="153">
        <v>331.506376303661</v>
      </c>
      <c r="E55" s="153">
        <v>430.987380756005</v>
      </c>
      <c r="F55" s="153">
        <v>292.83881537188398</v>
      </c>
      <c r="G55" s="153">
        <v>0</v>
      </c>
      <c r="H55" s="153">
        <v>0</v>
      </c>
      <c r="I55" s="153">
        <v>0.91608991200984302</v>
      </c>
      <c r="J55" s="153">
        <v>-3261.1900104476899</v>
      </c>
      <c r="K55" s="153">
        <v>-84.654847430726306</v>
      </c>
      <c r="L55" s="153">
        <v>-787.09002276138403</v>
      </c>
      <c r="M55" s="153">
        <v>8036.8055886064803</v>
      </c>
      <c r="N55" s="153">
        <v>7249.7155658451002</v>
      </c>
      <c r="O55" s="153">
        <f t="shared" ref="O55:O118" si="3">M55</f>
        <v>8036.8055886064803</v>
      </c>
      <c r="P55" s="153">
        <f t="shared" ref="P55:P118" si="4">IF(J55&lt;0,0,J55)</f>
        <v>0</v>
      </c>
      <c r="Q55" s="153">
        <f t="shared" ref="Q55:Q118" si="5">IF(J55&lt;0,J55,0)</f>
        <v>-3261.1900104476899</v>
      </c>
      <c r="S55" s="152">
        <v>1.0416666666666666E-2</v>
      </c>
      <c r="T55" s="153">
        <v>4222.9505112115703</v>
      </c>
      <c r="U55" s="153">
        <v>6378.6929810535703</v>
      </c>
      <c r="V55" s="153">
        <v>97.353489584988196</v>
      </c>
      <c r="W55" s="153">
        <v>428.83885228611899</v>
      </c>
      <c r="X55" s="153">
        <v>308.74572938892902</v>
      </c>
      <c r="Y55" s="153">
        <v>0</v>
      </c>
      <c r="Z55" s="153">
        <v>0</v>
      </c>
      <c r="AA55" s="153">
        <v>64.571707590576807</v>
      </c>
      <c r="AB55" s="153">
        <v>-2949.89182644321</v>
      </c>
      <c r="AC55" s="153">
        <v>0</v>
      </c>
      <c r="AD55" s="153">
        <v>-804.79786386833098</v>
      </c>
      <c r="AE55" s="153">
        <v>8551.2614446725402</v>
      </c>
      <c r="AF55" s="153">
        <v>7746.4635808042103</v>
      </c>
      <c r="AG55" s="153">
        <f t="shared" ref="AG55:AG118" si="6">AE55</f>
        <v>8551.2614446725402</v>
      </c>
      <c r="AH55" s="153">
        <f t="shared" ref="AH55:AH118" si="7">IF(AB55&lt;0,0,AB55)</f>
        <v>0</v>
      </c>
      <c r="AI55" s="153">
        <f t="shared" ref="AI55:AI118" si="8">IF(AB55&lt;0,AB55,0)</f>
        <v>-2949.89182644321</v>
      </c>
      <c r="AK55" s="152">
        <v>1.0416666666666666E-2</v>
      </c>
      <c r="AL55" s="153">
        <v>3718.97592726009</v>
      </c>
      <c r="AM55" s="153">
        <v>5568.6758269609199</v>
      </c>
      <c r="AN55" s="153">
        <v>943.24916618973396</v>
      </c>
      <c r="AO55" s="153">
        <v>460.85811628834398</v>
      </c>
      <c r="AP55" s="153">
        <v>311.891066076237</v>
      </c>
      <c r="AQ55" s="153">
        <v>0</v>
      </c>
      <c r="AR55" s="153">
        <v>0</v>
      </c>
      <c r="AS55" s="153">
        <v>41.0732936855727</v>
      </c>
      <c r="AT55" s="153">
        <v>-3016.25090844032</v>
      </c>
      <c r="AU55" s="153">
        <v>0</v>
      </c>
      <c r="AV55" s="153">
        <v>-721.54914687534597</v>
      </c>
      <c r="AW55" s="153">
        <v>8028.4724880205804</v>
      </c>
      <c r="AX55" s="153">
        <v>7306.9233411452296</v>
      </c>
      <c r="AY55" s="153">
        <f t="shared" ref="AY55:AY118" si="9">AW55</f>
        <v>8028.4724880205804</v>
      </c>
      <c r="AZ55" s="153">
        <f t="shared" ref="AZ55:AZ118" si="10">IF(AT55&lt;0,0,AT55)</f>
        <v>0</v>
      </c>
      <c r="BA55" s="153">
        <f t="shared" ref="BA55:BA118" si="11">IF(AT55&lt;0,AT55,0)</f>
        <v>-3016.25090844032</v>
      </c>
    </row>
    <row r="56" spans="1:53" s="147" customFormat="1">
      <c r="A56" s="152">
        <v>2.0833333333333332E-2</v>
      </c>
      <c r="B56" s="153">
        <v>4208.4927088071299</v>
      </c>
      <c r="C56" s="153">
        <v>6126.29912544546</v>
      </c>
      <c r="D56" s="153">
        <v>117.232143268391</v>
      </c>
      <c r="E56" s="153">
        <v>430.86120933621601</v>
      </c>
      <c r="F56" s="153">
        <v>292.80598076935598</v>
      </c>
      <c r="G56" s="153">
        <v>0</v>
      </c>
      <c r="H56" s="153">
        <v>0</v>
      </c>
      <c r="I56" s="153">
        <v>0.78632153050023301</v>
      </c>
      <c r="J56" s="153">
        <v>-2769.9392015898002</v>
      </c>
      <c r="K56" s="153">
        <v>-343.79370652934102</v>
      </c>
      <c r="L56" s="153">
        <v>-785.14047731023697</v>
      </c>
      <c r="M56" s="153">
        <v>8062.7445810379004</v>
      </c>
      <c r="N56" s="153">
        <v>7277.60410372767</v>
      </c>
      <c r="O56" s="153">
        <f t="shared" si="3"/>
        <v>8062.7445810379004</v>
      </c>
      <c r="P56" s="153">
        <f t="shared" si="4"/>
        <v>0</v>
      </c>
      <c r="Q56" s="153">
        <f t="shared" si="5"/>
        <v>-2769.9392015898002</v>
      </c>
      <c r="S56" s="152">
        <v>2.0833333333333332E-2</v>
      </c>
      <c r="T56" s="153">
        <v>4222.8638343211696</v>
      </c>
      <c r="U56" s="153">
        <v>6376.5745368801399</v>
      </c>
      <c r="V56" s="153">
        <v>97.360172941538295</v>
      </c>
      <c r="W56" s="153">
        <v>428.46209444003802</v>
      </c>
      <c r="X56" s="153">
        <v>307.98268478127801</v>
      </c>
      <c r="Y56" s="153">
        <v>0</v>
      </c>
      <c r="Z56" s="153">
        <v>0</v>
      </c>
      <c r="AA56" s="153">
        <v>60.592219986679403</v>
      </c>
      <c r="AB56" s="153">
        <v>-2865.7270949559802</v>
      </c>
      <c r="AC56" s="153">
        <v>0</v>
      </c>
      <c r="AD56" s="153">
        <v>-804.53890274750802</v>
      </c>
      <c r="AE56" s="153">
        <v>8628.1084483948707</v>
      </c>
      <c r="AF56" s="153">
        <v>7823.5695456473604</v>
      </c>
      <c r="AG56" s="153">
        <f t="shared" si="6"/>
        <v>8628.1084483948707</v>
      </c>
      <c r="AH56" s="153">
        <f t="shared" si="7"/>
        <v>0</v>
      </c>
      <c r="AI56" s="153">
        <f t="shared" si="8"/>
        <v>-2865.7270949559802</v>
      </c>
      <c r="AK56" s="152">
        <v>2.0833333333333332E-2</v>
      </c>
      <c r="AL56" s="153">
        <v>3720.7500102696799</v>
      </c>
      <c r="AM56" s="153">
        <v>5570.2249253844102</v>
      </c>
      <c r="AN56" s="153">
        <v>943.48997467660297</v>
      </c>
      <c r="AO56" s="153">
        <v>460.33931907587498</v>
      </c>
      <c r="AP56" s="153">
        <v>311.85174414965502</v>
      </c>
      <c r="AQ56" s="153">
        <v>0</v>
      </c>
      <c r="AR56" s="153">
        <v>0</v>
      </c>
      <c r="AS56" s="153">
        <v>42.496351639051099</v>
      </c>
      <c r="AT56" s="153">
        <v>-2907.4453007808802</v>
      </c>
      <c r="AU56" s="153">
        <v>0</v>
      </c>
      <c r="AV56" s="153">
        <v>-721.77097365793497</v>
      </c>
      <c r="AW56" s="153">
        <v>8141.7070244143997</v>
      </c>
      <c r="AX56" s="153">
        <v>7419.9360507564597</v>
      </c>
      <c r="AY56" s="153">
        <f t="shared" si="9"/>
        <v>8141.7070244143997</v>
      </c>
      <c r="AZ56" s="153">
        <f t="shared" si="10"/>
        <v>0</v>
      </c>
      <c r="BA56" s="153">
        <f t="shared" si="11"/>
        <v>-2907.4453007808802</v>
      </c>
    </row>
    <row r="57" spans="1:53" s="147" customFormat="1">
      <c r="A57" s="152">
        <v>3.125E-2</v>
      </c>
      <c r="B57" s="153">
        <v>4207.15900162037</v>
      </c>
      <c r="C57" s="153">
        <v>6116.7119277539296</v>
      </c>
      <c r="D57" s="153">
        <v>95.489521062080101</v>
      </c>
      <c r="E57" s="153">
        <v>432.45574653108201</v>
      </c>
      <c r="F57" s="153">
        <v>293.81786687704198</v>
      </c>
      <c r="G57" s="153">
        <v>0</v>
      </c>
      <c r="H57" s="153">
        <v>0</v>
      </c>
      <c r="I57" s="153">
        <v>0.68444619228794801</v>
      </c>
      <c r="J57" s="153">
        <v>-2550.4046551093802</v>
      </c>
      <c r="K57" s="153">
        <v>-509.40554156230297</v>
      </c>
      <c r="L57" s="153">
        <v>-784.05726459136497</v>
      </c>
      <c r="M57" s="153">
        <v>8086.5083133651096</v>
      </c>
      <c r="N57" s="153">
        <v>7302.4510487737398</v>
      </c>
      <c r="O57" s="153">
        <f t="shared" si="3"/>
        <v>8086.5083133651096</v>
      </c>
      <c r="P57" s="153">
        <f t="shared" si="4"/>
        <v>0</v>
      </c>
      <c r="Q57" s="153">
        <f t="shared" si="5"/>
        <v>-2550.4046551093802</v>
      </c>
      <c r="S57" s="152">
        <v>3.125E-2</v>
      </c>
      <c r="T57" s="153">
        <v>4221.7768566231198</v>
      </c>
      <c r="U57" s="153">
        <v>6381.8031377244697</v>
      </c>
      <c r="V57" s="153">
        <v>97.293324075312498</v>
      </c>
      <c r="W57" s="153">
        <v>429.28311458276397</v>
      </c>
      <c r="X57" s="153">
        <v>308.17049886418602</v>
      </c>
      <c r="Y57" s="153">
        <v>0</v>
      </c>
      <c r="Z57" s="153">
        <v>0</v>
      </c>
      <c r="AA57" s="153">
        <v>57.905909296232899</v>
      </c>
      <c r="AB57" s="153">
        <v>-2577.12534823846</v>
      </c>
      <c r="AC57" s="153">
        <v>-253.273870096493</v>
      </c>
      <c r="AD57" s="153">
        <v>-804.94719546389001</v>
      </c>
      <c r="AE57" s="153">
        <v>8665.8336228311291</v>
      </c>
      <c r="AF57" s="153">
        <v>7860.8864273672398</v>
      </c>
      <c r="AG57" s="153">
        <f t="shared" si="6"/>
        <v>8665.8336228311291</v>
      </c>
      <c r="AH57" s="153">
        <f t="shared" si="7"/>
        <v>0</v>
      </c>
      <c r="AI57" s="153">
        <f t="shared" si="8"/>
        <v>-2577.12534823846</v>
      </c>
      <c r="AK57" s="152">
        <v>3.125E-2</v>
      </c>
      <c r="AL57" s="153">
        <v>3720.4098318268698</v>
      </c>
      <c r="AM57" s="153">
        <v>5562.5494095711601</v>
      </c>
      <c r="AN57" s="153">
        <v>943.44984060926095</v>
      </c>
      <c r="AO57" s="153">
        <v>460.390834835399</v>
      </c>
      <c r="AP57" s="153">
        <v>311.20097990200702</v>
      </c>
      <c r="AQ57" s="153">
        <v>0</v>
      </c>
      <c r="AR57" s="153">
        <v>0</v>
      </c>
      <c r="AS57" s="153">
        <v>44.444432072302099</v>
      </c>
      <c r="AT57" s="153">
        <v>-2741.30262179792</v>
      </c>
      <c r="AU57" s="153">
        <v>-106.704934669095</v>
      </c>
      <c r="AV57" s="153">
        <v>-721.10955624804001</v>
      </c>
      <c r="AW57" s="153">
        <v>8194.4377723499892</v>
      </c>
      <c r="AX57" s="153">
        <v>7473.3282161019497</v>
      </c>
      <c r="AY57" s="153">
        <f t="shared" si="9"/>
        <v>8194.4377723499892</v>
      </c>
      <c r="AZ57" s="153">
        <f t="shared" si="10"/>
        <v>0</v>
      </c>
      <c r="BA57" s="153">
        <f t="shared" si="11"/>
        <v>-2741.30262179792</v>
      </c>
    </row>
    <row r="58" spans="1:53" s="147" customFormat="1">
      <c r="A58" s="152">
        <v>4.1666666666666699E-2</v>
      </c>
      <c r="B58" s="153">
        <v>4206.0853346102103</v>
      </c>
      <c r="C58" s="153">
        <v>6106.8586875991596</v>
      </c>
      <c r="D58" s="153">
        <v>95.496214588029005</v>
      </c>
      <c r="E58" s="153">
        <v>433.76927072079798</v>
      </c>
      <c r="F58" s="153">
        <v>309.24517396049799</v>
      </c>
      <c r="G58" s="153">
        <v>0</v>
      </c>
      <c r="H58" s="153">
        <v>0</v>
      </c>
      <c r="I58" s="153">
        <v>0.81617630738552305</v>
      </c>
      <c r="J58" s="153">
        <v>-2297.2249282275302</v>
      </c>
      <c r="K58" s="153">
        <v>-743.50497616355506</v>
      </c>
      <c r="L58" s="153">
        <v>-783.32990436626801</v>
      </c>
      <c r="M58" s="153">
        <v>8111.5409533949896</v>
      </c>
      <c r="N58" s="153">
        <v>7328.2110490287196</v>
      </c>
      <c r="O58" s="153">
        <f t="shared" si="3"/>
        <v>8111.5409533949896</v>
      </c>
      <c r="P58" s="153">
        <f t="shared" si="4"/>
        <v>0</v>
      </c>
      <c r="Q58" s="153">
        <f t="shared" si="5"/>
        <v>-2297.2249282275302</v>
      </c>
      <c r="S58" s="152">
        <v>4.1666666666666699E-2</v>
      </c>
      <c r="T58" s="153">
        <v>4219.5496317331199</v>
      </c>
      <c r="U58" s="153">
        <v>6357.5984558689297</v>
      </c>
      <c r="V58" s="153">
        <v>97.346804188341494</v>
      </c>
      <c r="W58" s="153">
        <v>428.71369003887497</v>
      </c>
      <c r="X58" s="153">
        <v>302.340325920787</v>
      </c>
      <c r="Y58" s="153">
        <v>0</v>
      </c>
      <c r="Z58" s="153">
        <v>0</v>
      </c>
      <c r="AA58" s="153">
        <v>57.3818240788137</v>
      </c>
      <c r="AB58" s="153">
        <v>-2244.9462201523002</v>
      </c>
      <c r="AC58" s="153">
        <v>-545.57876717543297</v>
      </c>
      <c r="AD58" s="153">
        <v>-802.65360067688698</v>
      </c>
      <c r="AE58" s="153">
        <v>8672.4057445011404</v>
      </c>
      <c r="AF58" s="153">
        <v>7869.7521438242502</v>
      </c>
      <c r="AG58" s="153">
        <f t="shared" si="6"/>
        <v>8672.4057445011404</v>
      </c>
      <c r="AH58" s="153">
        <f t="shared" si="7"/>
        <v>0</v>
      </c>
      <c r="AI58" s="153">
        <f t="shared" si="8"/>
        <v>-2244.9462201523002</v>
      </c>
      <c r="AK58" s="152">
        <v>4.1666666666666699E-2</v>
      </c>
      <c r="AL58" s="153">
        <v>3718.34235060931</v>
      </c>
      <c r="AM58" s="153">
        <v>5539.7553443264496</v>
      </c>
      <c r="AN58" s="153">
        <v>943.22909915606203</v>
      </c>
      <c r="AO58" s="153">
        <v>461.10209816973298</v>
      </c>
      <c r="AP58" s="153">
        <v>295.59889736331701</v>
      </c>
      <c r="AQ58" s="153">
        <v>0</v>
      </c>
      <c r="AR58" s="153">
        <v>0</v>
      </c>
      <c r="AS58" s="153">
        <v>42.226113324907999</v>
      </c>
      <c r="AT58" s="153">
        <v>-2489.83955777952</v>
      </c>
      <c r="AU58" s="153">
        <v>-352.52512768223102</v>
      </c>
      <c r="AV58" s="153">
        <v>-718.90806815954397</v>
      </c>
      <c r="AW58" s="153">
        <v>8157.8892174880302</v>
      </c>
      <c r="AX58" s="153">
        <v>7438.9811493284797</v>
      </c>
      <c r="AY58" s="153">
        <f t="shared" si="9"/>
        <v>8157.8892174880302</v>
      </c>
      <c r="AZ58" s="153">
        <f t="shared" si="10"/>
        <v>0</v>
      </c>
      <c r="BA58" s="153">
        <f t="shared" si="11"/>
        <v>-2489.83955777952</v>
      </c>
    </row>
    <row r="59" spans="1:53" s="147" customFormat="1">
      <c r="A59" s="152">
        <v>5.2083333333333301E-2</v>
      </c>
      <c r="B59" s="153">
        <v>4204.9582984729004</v>
      </c>
      <c r="C59" s="153">
        <v>6053.57367802929</v>
      </c>
      <c r="D59" s="153">
        <v>95.442678634032106</v>
      </c>
      <c r="E59" s="153">
        <v>433.63071144647603</v>
      </c>
      <c r="F59" s="153">
        <v>311.53570758907102</v>
      </c>
      <c r="G59" s="153">
        <v>0</v>
      </c>
      <c r="H59" s="153">
        <v>0</v>
      </c>
      <c r="I59" s="153">
        <v>0.78611204236021104</v>
      </c>
      <c r="J59" s="153">
        <v>-2270.04470896458</v>
      </c>
      <c r="K59" s="153">
        <v>-745.12236932801295</v>
      </c>
      <c r="L59" s="153">
        <v>-778.65019812775995</v>
      </c>
      <c r="M59" s="153">
        <v>8084.7601079215401</v>
      </c>
      <c r="N59" s="153">
        <v>7306.1099097937804</v>
      </c>
      <c r="O59" s="153">
        <f t="shared" si="3"/>
        <v>8084.7601079215401</v>
      </c>
      <c r="P59" s="153">
        <f t="shared" si="4"/>
        <v>0</v>
      </c>
      <c r="Q59" s="153">
        <f t="shared" si="5"/>
        <v>-2270.04470896458</v>
      </c>
      <c r="S59" s="152">
        <v>5.2083333333333301E-2</v>
      </c>
      <c r="T59" s="153">
        <v>4217.86926573655</v>
      </c>
      <c r="U59" s="153">
        <v>6333.5749864959298</v>
      </c>
      <c r="V59" s="153">
        <v>97.273269415444801</v>
      </c>
      <c r="W59" s="153">
        <v>427.86936715542998</v>
      </c>
      <c r="X59" s="153">
        <v>304.19061452984897</v>
      </c>
      <c r="Y59" s="153">
        <v>0</v>
      </c>
      <c r="Z59" s="153">
        <v>0</v>
      </c>
      <c r="AA59" s="153">
        <v>52.112574296622</v>
      </c>
      <c r="AB59" s="153">
        <v>-1934.07412530087</v>
      </c>
      <c r="AC59" s="153">
        <v>-777.220185462421</v>
      </c>
      <c r="AD59" s="153">
        <v>-800.39337222825304</v>
      </c>
      <c r="AE59" s="153">
        <v>8721.5957668665396</v>
      </c>
      <c r="AF59" s="153">
        <v>7921.2023946382797</v>
      </c>
      <c r="AG59" s="153">
        <f t="shared" si="6"/>
        <v>8721.5957668665396</v>
      </c>
      <c r="AH59" s="153">
        <f t="shared" si="7"/>
        <v>0</v>
      </c>
      <c r="AI59" s="153">
        <f t="shared" si="8"/>
        <v>-1934.07412530087</v>
      </c>
      <c r="AK59" s="152">
        <v>5.2083333333333301E-2</v>
      </c>
      <c r="AL59" s="153">
        <v>3716.6816278485699</v>
      </c>
      <c r="AM59" s="153">
        <v>5522.7109826572696</v>
      </c>
      <c r="AN59" s="153">
        <v>943.17557753970505</v>
      </c>
      <c r="AO59" s="153">
        <v>461.988721169889</v>
      </c>
      <c r="AP59" s="153">
        <v>294.002436679109</v>
      </c>
      <c r="AQ59" s="153">
        <v>0</v>
      </c>
      <c r="AR59" s="153">
        <v>0</v>
      </c>
      <c r="AS59" s="153">
        <v>40.063084623089502</v>
      </c>
      <c r="AT59" s="153">
        <v>-2476.65203477769</v>
      </c>
      <c r="AU59" s="153">
        <v>-359.80276488770699</v>
      </c>
      <c r="AV59" s="153">
        <v>-717.35304523424895</v>
      </c>
      <c r="AW59" s="153">
        <v>8142.1676308522401</v>
      </c>
      <c r="AX59" s="153">
        <v>7424.8145856179899</v>
      </c>
      <c r="AY59" s="153">
        <f t="shared" si="9"/>
        <v>8142.1676308522401</v>
      </c>
      <c r="AZ59" s="153">
        <f t="shared" si="10"/>
        <v>0</v>
      </c>
      <c r="BA59" s="153">
        <f t="shared" si="11"/>
        <v>-2476.65203477769</v>
      </c>
    </row>
    <row r="60" spans="1:53" s="147" customFormat="1">
      <c r="A60" s="152">
        <v>6.25E-2</v>
      </c>
      <c r="B60" s="153">
        <v>4205.0649716032003</v>
      </c>
      <c r="C60" s="153">
        <v>6044.3998708786203</v>
      </c>
      <c r="D60" s="153">
        <v>95.429293624400003</v>
      </c>
      <c r="E60" s="153">
        <v>430.46055524992897</v>
      </c>
      <c r="F60" s="153">
        <v>311.66214141812702</v>
      </c>
      <c r="G60" s="153">
        <v>0</v>
      </c>
      <c r="H60" s="153">
        <v>0</v>
      </c>
      <c r="I60" s="153">
        <v>0.71222527804984803</v>
      </c>
      <c r="J60" s="153">
        <v>-2281.62066752788</v>
      </c>
      <c r="K60" s="153">
        <v>-744.40820439406195</v>
      </c>
      <c r="L60" s="153">
        <v>-777.68974163333598</v>
      </c>
      <c r="M60" s="153">
        <v>8061.7001861303897</v>
      </c>
      <c r="N60" s="153">
        <v>7284.0104444970502</v>
      </c>
      <c r="O60" s="153">
        <f t="shared" si="3"/>
        <v>8061.7001861303897</v>
      </c>
      <c r="P60" s="153">
        <f t="shared" si="4"/>
        <v>0</v>
      </c>
      <c r="Q60" s="153">
        <f t="shared" si="5"/>
        <v>-2281.62066752788</v>
      </c>
      <c r="S60" s="152">
        <v>6.25E-2</v>
      </c>
      <c r="T60" s="153">
        <v>4216.92884426828</v>
      </c>
      <c r="U60" s="153">
        <v>6351.0321418478998</v>
      </c>
      <c r="V60" s="153">
        <v>97.293324585336705</v>
      </c>
      <c r="W60" s="153">
        <v>420.54751161174198</v>
      </c>
      <c r="X60" s="153">
        <v>304.10763593474002</v>
      </c>
      <c r="Y60" s="153">
        <v>0</v>
      </c>
      <c r="Z60" s="153">
        <v>0</v>
      </c>
      <c r="AA60" s="153">
        <v>51.403153585368301</v>
      </c>
      <c r="AB60" s="153">
        <v>-1911.3120173874499</v>
      </c>
      <c r="AC60" s="153">
        <v>-824.65207351290303</v>
      </c>
      <c r="AD60" s="153">
        <v>-801.45434422249502</v>
      </c>
      <c r="AE60" s="153">
        <v>8705.3485209330101</v>
      </c>
      <c r="AF60" s="153">
        <v>7903.8941767105198</v>
      </c>
      <c r="AG60" s="153">
        <f t="shared" si="6"/>
        <v>8705.3485209330101</v>
      </c>
      <c r="AH60" s="153">
        <f t="shared" si="7"/>
        <v>0</v>
      </c>
      <c r="AI60" s="153">
        <f t="shared" si="8"/>
        <v>-1911.3120173874499</v>
      </c>
      <c r="AK60" s="152">
        <v>6.25E-2</v>
      </c>
      <c r="AL60" s="153">
        <v>3715.6945697783499</v>
      </c>
      <c r="AM60" s="153">
        <v>5484.5917528888604</v>
      </c>
      <c r="AN60" s="153">
        <v>943.122072254606</v>
      </c>
      <c r="AO60" s="153">
        <v>457.75265050605901</v>
      </c>
      <c r="AP60" s="153">
        <v>293.97222179321301</v>
      </c>
      <c r="AQ60" s="153">
        <v>0</v>
      </c>
      <c r="AR60" s="153">
        <v>0</v>
      </c>
      <c r="AS60" s="153">
        <v>39.5474906377463</v>
      </c>
      <c r="AT60" s="153">
        <v>-2479.1548557272199</v>
      </c>
      <c r="AU60" s="153">
        <v>-360.22516141744302</v>
      </c>
      <c r="AV60" s="153">
        <v>-713.77375472280403</v>
      </c>
      <c r="AW60" s="153">
        <v>8095.3007407141704</v>
      </c>
      <c r="AX60" s="153">
        <v>7381.5269859913597</v>
      </c>
      <c r="AY60" s="153">
        <f t="shared" si="9"/>
        <v>8095.3007407141704</v>
      </c>
      <c r="AZ60" s="153">
        <f t="shared" si="10"/>
        <v>0</v>
      </c>
      <c r="BA60" s="153">
        <f t="shared" si="11"/>
        <v>-2479.1548557272199</v>
      </c>
    </row>
    <row r="61" spans="1:53" s="147" customFormat="1">
      <c r="A61" s="152">
        <v>7.2916666666666699E-2</v>
      </c>
      <c r="B61" s="153">
        <v>4204.8783261871904</v>
      </c>
      <c r="C61" s="153">
        <v>6112.4019242067397</v>
      </c>
      <c r="D61" s="153">
        <v>95.415909635900803</v>
      </c>
      <c r="E61" s="153">
        <v>431.825419774789</v>
      </c>
      <c r="F61" s="153">
        <v>311.75826857579301</v>
      </c>
      <c r="G61" s="153">
        <v>0</v>
      </c>
      <c r="H61" s="153">
        <v>0</v>
      </c>
      <c r="I61" s="153">
        <v>0.696608077726937</v>
      </c>
      <c r="J61" s="153">
        <v>-2321.3865864896202</v>
      </c>
      <c r="K61" s="153">
        <v>-792.25895488357196</v>
      </c>
      <c r="L61" s="153">
        <v>-783.65867112234605</v>
      </c>
      <c r="M61" s="153">
        <v>8043.33091508495</v>
      </c>
      <c r="N61" s="153">
        <v>7259.6722439626001</v>
      </c>
      <c r="O61" s="153">
        <f t="shared" si="3"/>
        <v>8043.33091508495</v>
      </c>
      <c r="P61" s="153">
        <f t="shared" si="4"/>
        <v>0</v>
      </c>
      <c r="Q61" s="153">
        <f t="shared" si="5"/>
        <v>-2321.3865864896202</v>
      </c>
      <c r="S61" s="152">
        <v>7.2916666666666699E-2</v>
      </c>
      <c r="T61" s="153">
        <v>4215.7819221092004</v>
      </c>
      <c r="U61" s="153">
        <v>6347.9823572591604</v>
      </c>
      <c r="V61" s="153">
        <v>97.400283791346297</v>
      </c>
      <c r="W61" s="153">
        <v>428.24247781299198</v>
      </c>
      <c r="X61" s="153">
        <v>304.07502166714897</v>
      </c>
      <c r="Y61" s="153">
        <v>0</v>
      </c>
      <c r="Z61" s="153">
        <v>0</v>
      </c>
      <c r="AA61" s="153">
        <v>47.652179525060198</v>
      </c>
      <c r="AB61" s="153">
        <v>-1873.2324838665099</v>
      </c>
      <c r="AC61" s="153">
        <v>-880.582439450376</v>
      </c>
      <c r="AD61" s="153">
        <v>-801.49847528031398</v>
      </c>
      <c r="AE61" s="153">
        <v>8687.31931884802</v>
      </c>
      <c r="AF61" s="153">
        <v>7885.8208435677097</v>
      </c>
      <c r="AG61" s="153">
        <f t="shared" si="6"/>
        <v>8687.31931884802</v>
      </c>
      <c r="AH61" s="153">
        <f t="shared" si="7"/>
        <v>0</v>
      </c>
      <c r="AI61" s="153">
        <f t="shared" si="8"/>
        <v>-1873.2324838665099</v>
      </c>
      <c r="AK61" s="152">
        <v>7.2916666666666699E-2</v>
      </c>
      <c r="AL61" s="153">
        <v>3714.9609521380598</v>
      </c>
      <c r="AM61" s="153">
        <v>5484.42789573148</v>
      </c>
      <c r="AN61" s="153">
        <v>942.03170354385395</v>
      </c>
      <c r="AO61" s="153">
        <v>456.12581301866499</v>
      </c>
      <c r="AP61" s="153">
        <v>293.655130690845</v>
      </c>
      <c r="AQ61" s="153">
        <v>0</v>
      </c>
      <c r="AR61" s="153">
        <v>0</v>
      </c>
      <c r="AS61" s="153">
        <v>38.1856084319244</v>
      </c>
      <c r="AT61" s="153">
        <v>-2391.7945620063801</v>
      </c>
      <c r="AU61" s="153">
        <v>-465.94155085579899</v>
      </c>
      <c r="AV61" s="153">
        <v>-713.60064299820101</v>
      </c>
      <c r="AW61" s="153">
        <v>8071.6509906926603</v>
      </c>
      <c r="AX61" s="153">
        <v>7358.0503476944596</v>
      </c>
      <c r="AY61" s="153">
        <f t="shared" si="9"/>
        <v>8071.6509906926603</v>
      </c>
      <c r="AZ61" s="153">
        <f t="shared" si="10"/>
        <v>0</v>
      </c>
      <c r="BA61" s="153">
        <f t="shared" si="11"/>
        <v>-2391.7945620063801</v>
      </c>
    </row>
    <row r="62" spans="1:53" s="147" customFormat="1">
      <c r="A62" s="152">
        <v>8.3333333333333301E-2</v>
      </c>
      <c r="B62" s="153">
        <v>4204.9783241063396</v>
      </c>
      <c r="C62" s="153">
        <v>6125.9436526251002</v>
      </c>
      <c r="D62" s="153">
        <v>95.482830088963297</v>
      </c>
      <c r="E62" s="153">
        <v>429.91824426605598</v>
      </c>
      <c r="F62" s="153">
        <v>311.39477488004002</v>
      </c>
      <c r="G62" s="153">
        <v>0</v>
      </c>
      <c r="H62" s="153">
        <v>0</v>
      </c>
      <c r="I62" s="153">
        <v>0.66167368449742703</v>
      </c>
      <c r="J62" s="153">
        <v>-2395.2267870041401</v>
      </c>
      <c r="K62" s="153">
        <v>-792.88575238853696</v>
      </c>
      <c r="L62" s="153">
        <v>-784.73592627726396</v>
      </c>
      <c r="M62" s="153">
        <v>7980.2669602583201</v>
      </c>
      <c r="N62" s="153">
        <v>7195.5310339810503</v>
      </c>
      <c r="O62" s="153">
        <f t="shared" si="3"/>
        <v>7980.2669602583201</v>
      </c>
      <c r="P62" s="153">
        <f t="shared" si="4"/>
        <v>0</v>
      </c>
      <c r="Q62" s="153">
        <f t="shared" si="5"/>
        <v>-2395.2267870041401</v>
      </c>
      <c r="S62" s="152">
        <v>8.3333333333333301E-2</v>
      </c>
      <c r="T62" s="153">
        <v>4216.0620102426401</v>
      </c>
      <c r="U62" s="153">
        <v>6284.94315711542</v>
      </c>
      <c r="V62" s="153">
        <v>97.346803678317301</v>
      </c>
      <c r="W62" s="153">
        <v>426.32377474412601</v>
      </c>
      <c r="X62" s="153">
        <v>303.00903301309</v>
      </c>
      <c r="Y62" s="153">
        <v>0</v>
      </c>
      <c r="Z62" s="153">
        <v>0</v>
      </c>
      <c r="AA62" s="153">
        <v>53.250392036979697</v>
      </c>
      <c r="AB62" s="153">
        <v>-1764.1561093011201</v>
      </c>
      <c r="AC62" s="153">
        <v>-988.85319023469594</v>
      </c>
      <c r="AD62" s="153">
        <v>-796.01098510070904</v>
      </c>
      <c r="AE62" s="153">
        <v>8627.9258712947594</v>
      </c>
      <c r="AF62" s="153">
        <v>7831.9148861940503</v>
      </c>
      <c r="AG62" s="153">
        <f t="shared" si="6"/>
        <v>8627.9258712947594</v>
      </c>
      <c r="AH62" s="153">
        <f t="shared" si="7"/>
        <v>0</v>
      </c>
      <c r="AI62" s="153">
        <f t="shared" si="8"/>
        <v>-1764.1561093011201</v>
      </c>
      <c r="AK62" s="152">
        <v>8.3333333333333301E-2</v>
      </c>
      <c r="AL62" s="153">
        <v>3713.6537270794802</v>
      </c>
      <c r="AM62" s="153">
        <v>5572.07747967054</v>
      </c>
      <c r="AN62" s="153">
        <v>928.90064918948895</v>
      </c>
      <c r="AO62" s="153">
        <v>458.31935701780998</v>
      </c>
      <c r="AP62" s="153">
        <v>291.23688542471803</v>
      </c>
      <c r="AQ62" s="153">
        <v>0</v>
      </c>
      <c r="AR62" s="153">
        <v>0</v>
      </c>
      <c r="AS62" s="153">
        <v>38.519133093421097</v>
      </c>
      <c r="AT62" s="153">
        <v>-2302.7421189954798</v>
      </c>
      <c r="AU62" s="153">
        <v>-667.120330610167</v>
      </c>
      <c r="AV62" s="153">
        <v>-721.03581052280094</v>
      </c>
      <c r="AW62" s="153">
        <v>8032.8447818697996</v>
      </c>
      <c r="AX62" s="153">
        <v>7311.8089713469999</v>
      </c>
      <c r="AY62" s="153">
        <f t="shared" si="9"/>
        <v>8032.8447818697996</v>
      </c>
      <c r="AZ62" s="153">
        <f t="shared" si="10"/>
        <v>0</v>
      </c>
      <c r="BA62" s="153">
        <f t="shared" si="11"/>
        <v>-2302.7421189954798</v>
      </c>
    </row>
    <row r="63" spans="1:53" s="147" customFormat="1">
      <c r="A63" s="152">
        <v>9.375E-2</v>
      </c>
      <c r="B63" s="153">
        <v>4206.80554104974</v>
      </c>
      <c r="C63" s="153">
        <v>6091.7101359432099</v>
      </c>
      <c r="D63" s="153">
        <v>95.422602140716805</v>
      </c>
      <c r="E63" s="153">
        <v>430.81826213531502</v>
      </c>
      <c r="F63" s="153">
        <v>311.59338300667798</v>
      </c>
      <c r="G63" s="153">
        <v>0</v>
      </c>
      <c r="H63" s="153">
        <v>0</v>
      </c>
      <c r="I63" s="153">
        <v>0.73378141064121505</v>
      </c>
      <c r="J63" s="153">
        <v>-2395.8492029082099</v>
      </c>
      <c r="K63" s="153">
        <v>-794.37016306051896</v>
      </c>
      <c r="L63" s="153">
        <v>-781.91088502447406</v>
      </c>
      <c r="M63" s="153">
        <v>7946.8643397175701</v>
      </c>
      <c r="N63" s="153">
        <v>7164.9534546931</v>
      </c>
      <c r="O63" s="153">
        <f t="shared" si="3"/>
        <v>7946.8643397175701</v>
      </c>
      <c r="P63" s="153">
        <f t="shared" si="4"/>
        <v>0</v>
      </c>
      <c r="Q63" s="153">
        <f t="shared" si="5"/>
        <v>-2395.8492029082099</v>
      </c>
      <c r="S63" s="152">
        <v>9.375E-2</v>
      </c>
      <c r="T63" s="153">
        <v>4217.9824796914399</v>
      </c>
      <c r="U63" s="153">
        <v>6240.4200617415399</v>
      </c>
      <c r="V63" s="153">
        <v>97.333432885023797</v>
      </c>
      <c r="W63" s="153">
        <v>426.69575525148502</v>
      </c>
      <c r="X63" s="153">
        <v>302.69620372071</v>
      </c>
      <c r="Y63" s="153">
        <v>0</v>
      </c>
      <c r="Z63" s="153">
        <v>0</v>
      </c>
      <c r="AA63" s="153">
        <v>57.255448636454602</v>
      </c>
      <c r="AB63" s="153">
        <v>-1761.64556321704</v>
      </c>
      <c r="AC63" s="153">
        <v>-989.26731852272303</v>
      </c>
      <c r="AD63" s="153">
        <v>-792.32380122373399</v>
      </c>
      <c r="AE63" s="153">
        <v>8591.4705001868897</v>
      </c>
      <c r="AF63" s="153">
        <v>7799.1466989631599</v>
      </c>
      <c r="AG63" s="153">
        <f t="shared" si="6"/>
        <v>8591.4705001868897</v>
      </c>
      <c r="AH63" s="153">
        <f t="shared" si="7"/>
        <v>0</v>
      </c>
      <c r="AI63" s="153">
        <f t="shared" si="8"/>
        <v>-1761.64556321704</v>
      </c>
      <c r="AK63" s="152">
        <v>9.375E-2</v>
      </c>
      <c r="AL63" s="153">
        <v>3714.9342973366602</v>
      </c>
      <c r="AM63" s="153">
        <v>5585.3158703703602</v>
      </c>
      <c r="AN63" s="153">
        <v>927.522658439868</v>
      </c>
      <c r="AO63" s="153">
        <v>459.43684703474099</v>
      </c>
      <c r="AP63" s="153">
        <v>290.88342935675098</v>
      </c>
      <c r="AQ63" s="153">
        <v>0</v>
      </c>
      <c r="AR63" s="153">
        <v>0</v>
      </c>
      <c r="AS63" s="153">
        <v>40.464801927262002</v>
      </c>
      <c r="AT63" s="153">
        <v>-2388.4864649095798</v>
      </c>
      <c r="AU63" s="153">
        <v>-667.16135140177403</v>
      </c>
      <c r="AV63" s="153">
        <v>-722.31089452537299</v>
      </c>
      <c r="AW63" s="153">
        <v>7962.9100881542799</v>
      </c>
      <c r="AX63" s="153">
        <v>7240.5991936289101</v>
      </c>
      <c r="AY63" s="153">
        <f t="shared" si="9"/>
        <v>7962.9100881542799</v>
      </c>
      <c r="AZ63" s="153">
        <f t="shared" si="10"/>
        <v>0</v>
      </c>
      <c r="BA63" s="153">
        <f t="shared" si="11"/>
        <v>-2388.4864649095798</v>
      </c>
    </row>
    <row r="64" spans="1:53" s="147" customFormat="1">
      <c r="A64" s="152">
        <v>0.104166666666667</v>
      </c>
      <c r="B64" s="153">
        <v>4207.3123686666704</v>
      </c>
      <c r="C64" s="153">
        <v>6046.0771397962299</v>
      </c>
      <c r="D64" s="153">
        <v>95.516291591910701</v>
      </c>
      <c r="E64" s="153">
        <v>430.80767902891802</v>
      </c>
      <c r="F64" s="153">
        <v>311.681389212971</v>
      </c>
      <c r="G64" s="153">
        <v>0</v>
      </c>
      <c r="H64" s="153">
        <v>0</v>
      </c>
      <c r="I64" s="153">
        <v>0.72608460482603498</v>
      </c>
      <c r="J64" s="153">
        <v>-2331.4279676311698</v>
      </c>
      <c r="K64" s="153">
        <v>-792.56464462478596</v>
      </c>
      <c r="L64" s="153">
        <v>-777.97626774063099</v>
      </c>
      <c r="M64" s="153">
        <v>7968.1283406455696</v>
      </c>
      <c r="N64" s="153">
        <v>7190.1520729049398</v>
      </c>
      <c r="O64" s="153">
        <f t="shared" si="3"/>
        <v>7968.1283406455696</v>
      </c>
      <c r="P64" s="153">
        <f t="shared" si="4"/>
        <v>0</v>
      </c>
      <c r="Q64" s="153">
        <f t="shared" si="5"/>
        <v>-2331.4279676311698</v>
      </c>
      <c r="S64" s="152">
        <v>0.104166666666667</v>
      </c>
      <c r="T64" s="153">
        <v>4217.8425007463502</v>
      </c>
      <c r="U64" s="153">
        <v>6232.8602388167601</v>
      </c>
      <c r="V64" s="153">
        <v>97.340118281670598</v>
      </c>
      <c r="W64" s="153">
        <v>427.36260679742702</v>
      </c>
      <c r="X64" s="153">
        <v>302.71110370802302</v>
      </c>
      <c r="Y64" s="153">
        <v>0</v>
      </c>
      <c r="Z64" s="153">
        <v>0</v>
      </c>
      <c r="AA64" s="153">
        <v>57.137459592963701</v>
      </c>
      <c r="AB64" s="153">
        <v>-1728.1895858943001</v>
      </c>
      <c r="AC64" s="153">
        <v>-987.73671407027598</v>
      </c>
      <c r="AD64" s="153">
        <v>-791.69662940544504</v>
      </c>
      <c r="AE64" s="153">
        <v>8619.3277279786198</v>
      </c>
      <c r="AF64" s="153">
        <v>7827.6310985731698</v>
      </c>
      <c r="AG64" s="153">
        <f t="shared" si="6"/>
        <v>8619.3277279786198</v>
      </c>
      <c r="AH64" s="153">
        <f t="shared" si="7"/>
        <v>0</v>
      </c>
      <c r="AI64" s="153">
        <f t="shared" si="8"/>
        <v>-1728.1895858943001</v>
      </c>
      <c r="AK64" s="152">
        <v>0.104166666666667</v>
      </c>
      <c r="AL64" s="153">
        <v>3715.6345191323098</v>
      </c>
      <c r="AM64" s="153">
        <v>5580.2161260120602</v>
      </c>
      <c r="AN64" s="153">
        <v>927.20157365268506</v>
      </c>
      <c r="AO64" s="153">
        <v>459.76216811243398</v>
      </c>
      <c r="AP64" s="153">
        <v>290.80354927880501</v>
      </c>
      <c r="AQ64" s="153">
        <v>0</v>
      </c>
      <c r="AR64" s="153">
        <v>0</v>
      </c>
      <c r="AS64" s="153">
        <v>42.594801184503098</v>
      </c>
      <c r="AT64" s="153">
        <v>-2370.6126722046401</v>
      </c>
      <c r="AU64" s="153">
        <v>-665.53712231787495</v>
      </c>
      <c r="AV64" s="153">
        <v>-721.94602726721996</v>
      </c>
      <c r="AW64" s="153">
        <v>7980.0629428502798</v>
      </c>
      <c r="AX64" s="153">
        <v>7258.1169155830603</v>
      </c>
      <c r="AY64" s="153">
        <f t="shared" si="9"/>
        <v>7980.0629428502798</v>
      </c>
      <c r="AZ64" s="153">
        <f t="shared" si="10"/>
        <v>0</v>
      </c>
      <c r="BA64" s="153">
        <f t="shared" si="11"/>
        <v>-2370.6126722046401</v>
      </c>
    </row>
    <row r="65" spans="1:53" s="147" customFormat="1">
      <c r="A65" s="152">
        <v>0.114583333333333</v>
      </c>
      <c r="B65" s="153">
        <v>4208.5127670025704</v>
      </c>
      <c r="C65" s="153">
        <v>6034.7972220370302</v>
      </c>
      <c r="D65" s="153">
        <v>95.429294134966398</v>
      </c>
      <c r="E65" s="153">
        <v>430.06232860265601</v>
      </c>
      <c r="F65" s="153">
        <v>310.89742361296601</v>
      </c>
      <c r="G65" s="153">
        <v>0</v>
      </c>
      <c r="H65" s="153">
        <v>0</v>
      </c>
      <c r="I65" s="153">
        <v>0.75083763974634499</v>
      </c>
      <c r="J65" s="153">
        <v>-2338.31800118202</v>
      </c>
      <c r="K65" s="153">
        <v>-791.64170557481702</v>
      </c>
      <c r="L65" s="153">
        <v>-777.01484132667201</v>
      </c>
      <c r="M65" s="153">
        <v>7950.4901662730999</v>
      </c>
      <c r="N65" s="153">
        <v>7173.4753249464202</v>
      </c>
      <c r="O65" s="153">
        <f t="shared" si="3"/>
        <v>7950.4901662730999</v>
      </c>
      <c r="P65" s="153">
        <f t="shared" si="4"/>
        <v>0</v>
      </c>
      <c r="Q65" s="153">
        <f t="shared" si="5"/>
        <v>-2338.31800118202</v>
      </c>
      <c r="S65" s="152">
        <v>0.114583333333333</v>
      </c>
      <c r="T65" s="153">
        <v>4218.7293596734098</v>
      </c>
      <c r="U65" s="153">
        <v>6258.1685877748796</v>
      </c>
      <c r="V65" s="153">
        <v>97.279954302067395</v>
      </c>
      <c r="W65" s="153">
        <v>428.42162298097401</v>
      </c>
      <c r="X65" s="153">
        <v>302.72438913870297</v>
      </c>
      <c r="Y65" s="153">
        <v>0</v>
      </c>
      <c r="Z65" s="153">
        <v>0</v>
      </c>
      <c r="AA65" s="153">
        <v>55.8648536140714</v>
      </c>
      <c r="AB65" s="153">
        <v>-1743.16019714206</v>
      </c>
      <c r="AC65" s="153">
        <v>-985.33467882997604</v>
      </c>
      <c r="AD65" s="153">
        <v>-793.97540275113897</v>
      </c>
      <c r="AE65" s="153">
        <v>8632.6938915120609</v>
      </c>
      <c r="AF65" s="153">
        <v>7838.7184887609201</v>
      </c>
      <c r="AG65" s="153">
        <f t="shared" si="6"/>
        <v>8632.6938915120609</v>
      </c>
      <c r="AH65" s="153">
        <f t="shared" si="7"/>
        <v>0</v>
      </c>
      <c r="AI65" s="153">
        <f t="shared" si="8"/>
        <v>-1743.16019714206</v>
      </c>
      <c r="AK65" s="152">
        <v>0.114583333333333</v>
      </c>
      <c r="AL65" s="153">
        <v>3717.0684888299302</v>
      </c>
      <c r="AM65" s="153">
        <v>5572.6472959113398</v>
      </c>
      <c r="AN65" s="153">
        <v>929.24180509315795</v>
      </c>
      <c r="AO65" s="153">
        <v>458.66519462038701</v>
      </c>
      <c r="AP65" s="153">
        <v>290.53690169117499</v>
      </c>
      <c r="AQ65" s="153">
        <v>0</v>
      </c>
      <c r="AR65" s="153">
        <v>0</v>
      </c>
      <c r="AS65" s="153">
        <v>49.473732599466899</v>
      </c>
      <c r="AT65" s="153">
        <v>-2361.94897024088</v>
      </c>
      <c r="AU65" s="153">
        <v>-665.06588526725102</v>
      </c>
      <c r="AV65" s="153">
        <v>-721.41741912594102</v>
      </c>
      <c r="AW65" s="153">
        <v>7990.6185632373299</v>
      </c>
      <c r="AX65" s="153">
        <v>7269.20114411139</v>
      </c>
      <c r="AY65" s="153">
        <f t="shared" si="9"/>
        <v>7990.6185632373299</v>
      </c>
      <c r="AZ65" s="153">
        <f t="shared" si="10"/>
        <v>0</v>
      </c>
      <c r="BA65" s="153">
        <f t="shared" si="11"/>
        <v>-2361.94897024088</v>
      </c>
    </row>
    <row r="66" spans="1:53" s="147" customFormat="1">
      <c r="A66" s="152">
        <v>0.125</v>
      </c>
      <c r="B66" s="153">
        <v>4209.04623034007</v>
      </c>
      <c r="C66" s="153">
        <v>6091.1345886341196</v>
      </c>
      <c r="D66" s="153">
        <v>95.442677102332794</v>
      </c>
      <c r="E66" s="153">
        <v>430.694731874713</v>
      </c>
      <c r="F66" s="153">
        <v>285.258707520987</v>
      </c>
      <c r="G66" s="153">
        <v>0</v>
      </c>
      <c r="H66" s="153">
        <v>0</v>
      </c>
      <c r="I66" s="153">
        <v>0.66310307059683204</v>
      </c>
      <c r="J66" s="153">
        <v>-2385.8018676463898</v>
      </c>
      <c r="K66" s="153">
        <v>-788.833831346034</v>
      </c>
      <c r="L66" s="153">
        <v>-781.77921305411303</v>
      </c>
      <c r="M66" s="153">
        <v>7937.6043395504003</v>
      </c>
      <c r="N66" s="153">
        <v>7155.8251264962801</v>
      </c>
      <c r="O66" s="153">
        <f t="shared" si="3"/>
        <v>7937.6043395504003</v>
      </c>
      <c r="P66" s="153">
        <f t="shared" si="4"/>
        <v>0</v>
      </c>
      <c r="Q66" s="153">
        <f t="shared" si="5"/>
        <v>-2385.8018676463898</v>
      </c>
      <c r="S66" s="152">
        <v>0.125</v>
      </c>
      <c r="T66" s="153">
        <v>4218.6560978389198</v>
      </c>
      <c r="U66" s="153">
        <v>6303.1812680148896</v>
      </c>
      <c r="V66" s="153">
        <v>97.313378735180294</v>
      </c>
      <c r="W66" s="153">
        <v>426.66462452160698</v>
      </c>
      <c r="X66" s="153">
        <v>302.43226955403702</v>
      </c>
      <c r="Y66" s="153">
        <v>0</v>
      </c>
      <c r="Z66" s="153">
        <v>0</v>
      </c>
      <c r="AA66" s="153">
        <v>45.3207465440425</v>
      </c>
      <c r="AB66" s="153">
        <v>-1782.02713904486</v>
      </c>
      <c r="AC66" s="153">
        <v>-981.71730164243002</v>
      </c>
      <c r="AD66" s="153">
        <v>-797.65112934489503</v>
      </c>
      <c r="AE66" s="153">
        <v>8629.8239445213894</v>
      </c>
      <c r="AF66" s="153">
        <v>7832.1728151765001</v>
      </c>
      <c r="AG66" s="153">
        <f t="shared" si="6"/>
        <v>8629.8239445213894</v>
      </c>
      <c r="AH66" s="153">
        <f t="shared" si="7"/>
        <v>0</v>
      </c>
      <c r="AI66" s="153">
        <f t="shared" si="8"/>
        <v>-1782.02713904486</v>
      </c>
      <c r="AK66" s="152">
        <v>0.125</v>
      </c>
      <c r="AL66" s="153">
        <v>3717.20186053322</v>
      </c>
      <c r="AM66" s="153">
        <v>5646.9010987688998</v>
      </c>
      <c r="AN66" s="153">
        <v>959.41048144415402</v>
      </c>
      <c r="AO66" s="153">
        <v>456.61385074703401</v>
      </c>
      <c r="AP66" s="153">
        <v>289.54559354938698</v>
      </c>
      <c r="AQ66" s="153">
        <v>0</v>
      </c>
      <c r="AR66" s="153">
        <v>0</v>
      </c>
      <c r="AS66" s="153">
        <v>56.720233544322902</v>
      </c>
      <c r="AT66" s="153">
        <v>-2579.9522594473301</v>
      </c>
      <c r="AU66" s="153">
        <v>-519.508997684821</v>
      </c>
      <c r="AV66" s="153">
        <v>-728.19737300233805</v>
      </c>
      <c r="AW66" s="153">
        <v>8026.9318614548702</v>
      </c>
      <c r="AX66" s="153">
        <v>7298.7344884525301</v>
      </c>
      <c r="AY66" s="153">
        <f t="shared" si="9"/>
        <v>8026.9318614548702</v>
      </c>
      <c r="AZ66" s="153">
        <f t="shared" si="10"/>
        <v>0</v>
      </c>
      <c r="BA66" s="153">
        <f t="shared" si="11"/>
        <v>-2579.9522594473301</v>
      </c>
    </row>
    <row r="67" spans="1:53" s="147" customFormat="1">
      <c r="A67" s="152">
        <v>0.13541666666666699</v>
      </c>
      <c r="B67" s="153">
        <v>4211.1002416523697</v>
      </c>
      <c r="C67" s="153">
        <v>6057.94641774295</v>
      </c>
      <c r="D67" s="153">
        <v>95.435985618649596</v>
      </c>
      <c r="E67" s="153">
        <v>432.76022653904602</v>
      </c>
      <c r="F67" s="153">
        <v>282.42441656250003</v>
      </c>
      <c r="G67" s="153">
        <v>0</v>
      </c>
      <c r="H67" s="153">
        <v>0</v>
      </c>
      <c r="I67" s="153">
        <v>0.59991372616049798</v>
      </c>
      <c r="J67" s="153">
        <v>-2365.8047605608699</v>
      </c>
      <c r="K67" s="153">
        <v>-789.14158556210396</v>
      </c>
      <c r="L67" s="153">
        <v>-779.09595907272501</v>
      </c>
      <c r="M67" s="153">
        <v>7925.3208557186999</v>
      </c>
      <c r="N67" s="153">
        <v>7146.2248966459802</v>
      </c>
      <c r="O67" s="153">
        <f t="shared" si="3"/>
        <v>7925.3208557186999</v>
      </c>
      <c r="P67" s="153">
        <f t="shared" si="4"/>
        <v>0</v>
      </c>
      <c r="Q67" s="153">
        <f t="shared" si="5"/>
        <v>-2365.8047605608699</v>
      </c>
      <c r="S67" s="152">
        <v>0.13541666666666699</v>
      </c>
      <c r="T67" s="153">
        <v>4220.1630774938803</v>
      </c>
      <c r="U67" s="153">
        <v>6313.80912829927</v>
      </c>
      <c r="V67" s="153">
        <v>97.300008451910998</v>
      </c>
      <c r="W67" s="153">
        <v>430.82789902476901</v>
      </c>
      <c r="X67" s="153">
        <v>307.41903903580402</v>
      </c>
      <c r="Y67" s="153">
        <v>0</v>
      </c>
      <c r="Z67" s="153">
        <v>0</v>
      </c>
      <c r="AA67" s="153">
        <v>45.104967266472997</v>
      </c>
      <c r="AB67" s="153">
        <v>-1804.5775744783</v>
      </c>
      <c r="AC67" s="153">
        <v>-981.09149117546497</v>
      </c>
      <c r="AD67" s="153">
        <v>-798.90897043291602</v>
      </c>
      <c r="AE67" s="153">
        <v>8628.9550539183401</v>
      </c>
      <c r="AF67" s="153">
        <v>7830.0460834854202</v>
      </c>
      <c r="AG67" s="153">
        <f t="shared" si="6"/>
        <v>8628.9550539183401</v>
      </c>
      <c r="AH67" s="153">
        <f t="shared" si="7"/>
        <v>0</v>
      </c>
      <c r="AI67" s="153">
        <f t="shared" si="8"/>
        <v>-1804.5775744783</v>
      </c>
      <c r="AK67" s="152">
        <v>0.13541666666666699</v>
      </c>
      <c r="AL67" s="153">
        <v>3719.0692923372098</v>
      </c>
      <c r="AM67" s="153">
        <v>5651.9121099561598</v>
      </c>
      <c r="AN67" s="153">
        <v>963.832092063142</v>
      </c>
      <c r="AO67" s="153">
        <v>457.14989979619003</v>
      </c>
      <c r="AP67" s="153">
        <v>289.25860202585</v>
      </c>
      <c r="AQ67" s="153">
        <v>0</v>
      </c>
      <c r="AR67" s="153">
        <v>0</v>
      </c>
      <c r="AS67" s="153">
        <v>57.696622330504198</v>
      </c>
      <c r="AT67" s="153">
        <v>-2755.1112930166801</v>
      </c>
      <c r="AU67" s="153">
        <v>-355.78085844416302</v>
      </c>
      <c r="AV67" s="153">
        <v>-728.82568940862802</v>
      </c>
      <c r="AW67" s="153">
        <v>8028.0264670482102</v>
      </c>
      <c r="AX67" s="153">
        <v>7299.2007776395803</v>
      </c>
      <c r="AY67" s="153">
        <f t="shared" si="9"/>
        <v>8028.0264670482102</v>
      </c>
      <c r="AZ67" s="153">
        <f t="shared" si="10"/>
        <v>0</v>
      </c>
      <c r="BA67" s="153">
        <f t="shared" si="11"/>
        <v>-2755.1112930166801</v>
      </c>
    </row>
    <row r="68" spans="1:53" s="147" customFormat="1">
      <c r="A68" s="152">
        <v>0.14583333333333301</v>
      </c>
      <c r="B68" s="153">
        <v>4208.9062462780603</v>
      </c>
      <c r="C68" s="153">
        <v>6063.8484679600997</v>
      </c>
      <c r="D68" s="153">
        <v>95.442678123465697</v>
      </c>
      <c r="E68" s="153">
        <v>430.84057346607699</v>
      </c>
      <c r="F68" s="153">
        <v>282.37098688526402</v>
      </c>
      <c r="G68" s="153">
        <v>0</v>
      </c>
      <c r="H68" s="153">
        <v>0</v>
      </c>
      <c r="I68" s="153">
        <v>0.58385310187714001</v>
      </c>
      <c r="J68" s="153">
        <v>-2390.9328955084302</v>
      </c>
      <c r="K68" s="153">
        <v>-787.19640376387304</v>
      </c>
      <c r="L68" s="153">
        <v>-779.38742019506901</v>
      </c>
      <c r="M68" s="153">
        <v>7903.8635065425296</v>
      </c>
      <c r="N68" s="153">
        <v>7124.4760863474603</v>
      </c>
      <c r="O68" s="153">
        <f t="shared" si="3"/>
        <v>7903.8635065425296</v>
      </c>
      <c r="P68" s="153">
        <f t="shared" si="4"/>
        <v>0</v>
      </c>
      <c r="Q68" s="153">
        <f t="shared" si="5"/>
        <v>-2390.9328955084302</v>
      </c>
      <c r="S68" s="152">
        <v>0.14583333333333301</v>
      </c>
      <c r="T68" s="153">
        <v>4219.4629548427201</v>
      </c>
      <c r="U68" s="153">
        <v>6303.5878332483699</v>
      </c>
      <c r="V68" s="153">
        <v>97.253214245552897</v>
      </c>
      <c r="W68" s="153">
        <v>429.411397957519</v>
      </c>
      <c r="X68" s="153">
        <v>302.44394825488399</v>
      </c>
      <c r="Y68" s="153">
        <v>0</v>
      </c>
      <c r="Z68" s="153">
        <v>0</v>
      </c>
      <c r="AA68" s="153">
        <v>49.440634505241498</v>
      </c>
      <c r="AB68" s="153">
        <v>-1803.19015553125</v>
      </c>
      <c r="AC68" s="153">
        <v>-978.82033790320702</v>
      </c>
      <c r="AD68" s="153">
        <v>-797.92218164992801</v>
      </c>
      <c r="AE68" s="153">
        <v>8619.5894896198406</v>
      </c>
      <c r="AF68" s="153">
        <v>7821.6673079699103</v>
      </c>
      <c r="AG68" s="153">
        <f t="shared" si="6"/>
        <v>8619.5894896198406</v>
      </c>
      <c r="AH68" s="153">
        <f t="shared" si="7"/>
        <v>0</v>
      </c>
      <c r="AI68" s="153">
        <f t="shared" si="8"/>
        <v>-1803.19015553125</v>
      </c>
      <c r="AK68" s="152">
        <v>0.14583333333333301</v>
      </c>
      <c r="AL68" s="153">
        <v>3720.2164257602599</v>
      </c>
      <c r="AM68" s="153">
        <v>5636.4727634078099</v>
      </c>
      <c r="AN68" s="153">
        <v>964.28026670263898</v>
      </c>
      <c r="AO68" s="153">
        <v>454.61970013002002</v>
      </c>
      <c r="AP68" s="153">
        <v>289.18687881402599</v>
      </c>
      <c r="AQ68" s="153">
        <v>0</v>
      </c>
      <c r="AR68" s="153">
        <v>0</v>
      </c>
      <c r="AS68" s="153">
        <v>60.966472770214203</v>
      </c>
      <c r="AT68" s="153">
        <v>-2760.6088500833698</v>
      </c>
      <c r="AU68" s="153">
        <v>-355.62200277495998</v>
      </c>
      <c r="AV68" s="153">
        <v>-727.46335005251103</v>
      </c>
      <c r="AW68" s="153">
        <v>8009.5116547266398</v>
      </c>
      <c r="AX68" s="153">
        <v>7282.0483046741301</v>
      </c>
      <c r="AY68" s="153">
        <f t="shared" si="9"/>
        <v>8009.5116547266398</v>
      </c>
      <c r="AZ68" s="153">
        <f t="shared" si="10"/>
        <v>0</v>
      </c>
      <c r="BA68" s="153">
        <f t="shared" si="11"/>
        <v>-2760.6088500833698</v>
      </c>
    </row>
    <row r="69" spans="1:53" s="147" customFormat="1">
      <c r="A69" s="152">
        <v>0.15625</v>
      </c>
      <c r="B69" s="153">
        <v>4210.0532103627802</v>
      </c>
      <c r="C69" s="153">
        <v>6061.9772726538704</v>
      </c>
      <c r="D69" s="153">
        <v>95.456062111964897</v>
      </c>
      <c r="E69" s="153">
        <v>431.20565765524901</v>
      </c>
      <c r="F69" s="153">
        <v>282.798161205376</v>
      </c>
      <c r="G69" s="153">
        <v>0</v>
      </c>
      <c r="H69" s="153">
        <v>0</v>
      </c>
      <c r="I69" s="153">
        <v>0.56497960103665401</v>
      </c>
      <c r="J69" s="153">
        <v>-2395.1226546181001</v>
      </c>
      <c r="K69" s="153">
        <v>-786.17619681720498</v>
      </c>
      <c r="L69" s="153">
        <v>-779.30922902310203</v>
      </c>
      <c r="M69" s="153">
        <v>7900.7564921549701</v>
      </c>
      <c r="N69" s="153">
        <v>7121.4472631318704</v>
      </c>
      <c r="O69" s="153">
        <f t="shared" si="3"/>
        <v>7900.7564921549701</v>
      </c>
      <c r="P69" s="153">
        <f t="shared" si="4"/>
        <v>0</v>
      </c>
      <c r="Q69" s="153">
        <f t="shared" si="5"/>
        <v>-2395.1226546181001</v>
      </c>
      <c r="S69" s="152">
        <v>0.15625</v>
      </c>
      <c r="T69" s="153">
        <v>4219.2295263576498</v>
      </c>
      <c r="U69" s="153">
        <v>6299.4772707567799</v>
      </c>
      <c r="V69" s="153">
        <v>97.3401193017189</v>
      </c>
      <c r="W69" s="153">
        <v>426.48383572760503</v>
      </c>
      <c r="X69" s="153">
        <v>301.76451285864403</v>
      </c>
      <c r="Y69" s="153">
        <v>0</v>
      </c>
      <c r="Z69" s="153">
        <v>0</v>
      </c>
      <c r="AA69" s="153">
        <v>52.591436826258999</v>
      </c>
      <c r="AB69" s="153">
        <v>-1778.7607109547</v>
      </c>
      <c r="AC69" s="153">
        <v>-976.84202841435797</v>
      </c>
      <c r="AD69" s="153">
        <v>-797.42937898623904</v>
      </c>
      <c r="AE69" s="153">
        <v>8641.2839624595908</v>
      </c>
      <c r="AF69" s="153">
        <v>7843.8545834733504</v>
      </c>
      <c r="AG69" s="153">
        <f t="shared" si="6"/>
        <v>8641.2839624595908</v>
      </c>
      <c r="AH69" s="153">
        <f t="shared" si="7"/>
        <v>0</v>
      </c>
      <c r="AI69" s="153">
        <f t="shared" si="8"/>
        <v>-1778.7607109547</v>
      </c>
      <c r="AK69" s="152">
        <v>0.15625</v>
      </c>
      <c r="AL69" s="153">
        <v>3719.2693905989199</v>
      </c>
      <c r="AM69" s="153">
        <v>5632.8361511811299</v>
      </c>
      <c r="AN69" s="153">
        <v>963.75181168001302</v>
      </c>
      <c r="AO69" s="153">
        <v>456.10071317761799</v>
      </c>
      <c r="AP69" s="153">
        <v>289.29696269065101</v>
      </c>
      <c r="AQ69" s="153">
        <v>0</v>
      </c>
      <c r="AR69" s="153">
        <v>0</v>
      </c>
      <c r="AS69" s="153">
        <v>58.644529083157103</v>
      </c>
      <c r="AT69" s="153">
        <v>-2751.11201946335</v>
      </c>
      <c r="AU69" s="153">
        <v>-355.29928935081398</v>
      </c>
      <c r="AV69" s="153">
        <v>-727.14305136707105</v>
      </c>
      <c r="AW69" s="153">
        <v>8013.4882495973297</v>
      </c>
      <c r="AX69" s="153">
        <v>7286.3451982302604</v>
      </c>
      <c r="AY69" s="153">
        <f t="shared" si="9"/>
        <v>8013.4882495973297</v>
      </c>
      <c r="AZ69" s="153">
        <f t="shared" si="10"/>
        <v>0</v>
      </c>
      <c r="BA69" s="153">
        <f t="shared" si="11"/>
        <v>-2751.11201946335</v>
      </c>
    </row>
    <row r="70" spans="1:53" s="147" customFormat="1">
      <c r="A70" s="152">
        <v>0.16666666666666699</v>
      </c>
      <c r="B70" s="153">
        <v>4209.9798807262096</v>
      </c>
      <c r="C70" s="153">
        <v>6058.0744277907597</v>
      </c>
      <c r="D70" s="153">
        <v>95.569829077606897</v>
      </c>
      <c r="E70" s="153">
        <v>431.354069165743</v>
      </c>
      <c r="F70" s="153">
        <v>287.46036562436302</v>
      </c>
      <c r="G70" s="153">
        <v>0</v>
      </c>
      <c r="H70" s="153">
        <v>0</v>
      </c>
      <c r="I70" s="153">
        <v>0.553705930406864</v>
      </c>
      <c r="J70" s="153">
        <v>-2332.3713721006002</v>
      </c>
      <c r="K70" s="153">
        <v>-784.65967209190399</v>
      </c>
      <c r="L70" s="153">
        <v>-779.01006851806096</v>
      </c>
      <c r="M70" s="153">
        <v>7965.9612341225902</v>
      </c>
      <c r="N70" s="153">
        <v>7186.9511656045297</v>
      </c>
      <c r="O70" s="153">
        <f t="shared" si="3"/>
        <v>7965.9612341225902</v>
      </c>
      <c r="P70" s="153">
        <f t="shared" si="4"/>
        <v>0</v>
      </c>
      <c r="Q70" s="153">
        <f t="shared" si="5"/>
        <v>-2332.3713721006002</v>
      </c>
      <c r="S70" s="152">
        <v>0.16666666666666699</v>
      </c>
      <c r="T70" s="153">
        <v>4218.1625410001998</v>
      </c>
      <c r="U70" s="153">
        <v>6278.5138832298999</v>
      </c>
      <c r="V70" s="153">
        <v>97.386913508077001</v>
      </c>
      <c r="W70" s="153">
        <v>429.164687930051</v>
      </c>
      <c r="X70" s="153">
        <v>284.62118967307498</v>
      </c>
      <c r="Y70" s="153">
        <v>0</v>
      </c>
      <c r="Z70" s="153">
        <v>0</v>
      </c>
      <c r="AA70" s="153">
        <v>52.082229182433402</v>
      </c>
      <c r="AB70" s="153">
        <v>-1654.98698872502</v>
      </c>
      <c r="AC70" s="153">
        <v>-972.58797020542499</v>
      </c>
      <c r="AD70" s="153">
        <v>-795.56559709081705</v>
      </c>
      <c r="AE70" s="153">
        <v>8732.3564855932891</v>
      </c>
      <c r="AF70" s="153">
        <v>7936.7908885024799</v>
      </c>
      <c r="AG70" s="153">
        <f t="shared" si="6"/>
        <v>8732.3564855932891</v>
      </c>
      <c r="AH70" s="153">
        <f t="shared" si="7"/>
        <v>0</v>
      </c>
      <c r="AI70" s="153">
        <f t="shared" si="8"/>
        <v>-1654.98698872502</v>
      </c>
      <c r="AK70" s="152">
        <v>0.16666666666666699</v>
      </c>
      <c r="AL70" s="153">
        <v>3719.1626574143202</v>
      </c>
      <c r="AM70" s="153">
        <v>5708.1900780598098</v>
      </c>
      <c r="AN70" s="153">
        <v>958.38702189877404</v>
      </c>
      <c r="AO70" s="153">
        <v>461.72815059160303</v>
      </c>
      <c r="AP70" s="153">
        <v>290.30747611107898</v>
      </c>
      <c r="AQ70" s="153">
        <v>0</v>
      </c>
      <c r="AR70" s="153">
        <v>0</v>
      </c>
      <c r="AS70" s="153">
        <v>55.351953936908203</v>
      </c>
      <c r="AT70" s="153">
        <v>-2841.76809619906</v>
      </c>
      <c r="AU70" s="153">
        <v>-213.05958712905101</v>
      </c>
      <c r="AV70" s="153">
        <v>-733.84760682430897</v>
      </c>
      <c r="AW70" s="153">
        <v>8138.2996546843897</v>
      </c>
      <c r="AX70" s="153">
        <v>7404.4520478600798</v>
      </c>
      <c r="AY70" s="153">
        <f t="shared" si="9"/>
        <v>8138.2996546843897</v>
      </c>
      <c r="AZ70" s="153">
        <f t="shared" si="10"/>
        <v>0</v>
      </c>
      <c r="BA70" s="153">
        <f t="shared" si="11"/>
        <v>-2841.76809619906</v>
      </c>
    </row>
    <row r="71" spans="1:53" s="147" customFormat="1">
      <c r="A71" s="152">
        <v>0.17708333333333301</v>
      </c>
      <c r="B71" s="153">
        <v>4210.3133156634003</v>
      </c>
      <c r="C71" s="153">
        <v>6024.33441634465</v>
      </c>
      <c r="D71" s="153">
        <v>95.489523104345807</v>
      </c>
      <c r="E71" s="153">
        <v>432.83394680649002</v>
      </c>
      <c r="F71" s="153">
        <v>287.820833695685</v>
      </c>
      <c r="G71" s="153">
        <v>0</v>
      </c>
      <c r="H71" s="153">
        <v>0</v>
      </c>
      <c r="I71" s="153">
        <v>0.56278774266533904</v>
      </c>
      <c r="J71" s="153">
        <v>-2220.5728944151301</v>
      </c>
      <c r="K71" s="153">
        <v>-782.99323945724905</v>
      </c>
      <c r="L71" s="153">
        <v>-776.17866148406199</v>
      </c>
      <c r="M71" s="153">
        <v>8047.7886894848598</v>
      </c>
      <c r="N71" s="153">
        <v>7271.6100280008004</v>
      </c>
      <c r="O71" s="153">
        <f t="shared" si="3"/>
        <v>8047.7886894848598</v>
      </c>
      <c r="P71" s="153">
        <f t="shared" si="4"/>
        <v>0</v>
      </c>
      <c r="Q71" s="153">
        <f t="shared" si="5"/>
        <v>-2220.5728944151301</v>
      </c>
      <c r="S71" s="152">
        <v>0.17708333333333301</v>
      </c>
      <c r="T71" s="153">
        <v>4217.4357510412901</v>
      </c>
      <c r="U71" s="153">
        <v>6292.48514429223</v>
      </c>
      <c r="V71" s="153">
        <v>97.507243507379997</v>
      </c>
      <c r="W71" s="153">
        <v>429.42246034091198</v>
      </c>
      <c r="X71" s="153">
        <v>283.04067066771</v>
      </c>
      <c r="Y71" s="153">
        <v>0</v>
      </c>
      <c r="Z71" s="153">
        <v>0</v>
      </c>
      <c r="AA71" s="153">
        <v>51.505038990046003</v>
      </c>
      <c r="AB71" s="153">
        <v>-1598.17023344065</v>
      </c>
      <c r="AC71" s="153">
        <v>-970.24254644706605</v>
      </c>
      <c r="AD71" s="153">
        <v>-796.732334516224</v>
      </c>
      <c r="AE71" s="153">
        <v>8802.9835289518396</v>
      </c>
      <c r="AF71" s="153">
        <v>8006.2511944356102</v>
      </c>
      <c r="AG71" s="153">
        <f t="shared" si="6"/>
        <v>8802.9835289518396</v>
      </c>
      <c r="AH71" s="153">
        <f t="shared" si="7"/>
        <v>0</v>
      </c>
      <c r="AI71" s="153">
        <f t="shared" si="8"/>
        <v>-1598.17023344065</v>
      </c>
      <c r="AK71" s="152">
        <v>0.17708333333333301</v>
      </c>
      <c r="AL71" s="153">
        <v>3719.4628292309599</v>
      </c>
      <c r="AM71" s="153">
        <v>5715.6769634953298</v>
      </c>
      <c r="AN71" s="153">
        <v>957.85856279333404</v>
      </c>
      <c r="AO71" s="153">
        <v>461.80071338784302</v>
      </c>
      <c r="AP71" s="153">
        <v>290.21157611216103</v>
      </c>
      <c r="AQ71" s="153">
        <v>0</v>
      </c>
      <c r="AR71" s="153">
        <v>0</v>
      </c>
      <c r="AS71" s="153">
        <v>50.946181261410601</v>
      </c>
      <c r="AT71" s="153">
        <v>-2941.55990930493</v>
      </c>
      <c r="AU71" s="153">
        <v>-51.139498756338099</v>
      </c>
      <c r="AV71" s="153">
        <v>-734.45429049756103</v>
      </c>
      <c r="AW71" s="153">
        <v>8203.2574182197804</v>
      </c>
      <c r="AX71" s="153">
        <v>7468.8031277222099</v>
      </c>
      <c r="AY71" s="153">
        <f t="shared" si="9"/>
        <v>8203.2574182197804</v>
      </c>
      <c r="AZ71" s="153">
        <f t="shared" si="10"/>
        <v>0</v>
      </c>
      <c r="BA71" s="153">
        <f t="shared" si="11"/>
        <v>-2941.55990930493</v>
      </c>
    </row>
    <row r="72" spans="1:53" s="147" customFormat="1">
      <c r="A72" s="152">
        <v>0.1875</v>
      </c>
      <c r="B72" s="153">
        <v>4209.1930198612399</v>
      </c>
      <c r="C72" s="153">
        <v>6049.9190795023296</v>
      </c>
      <c r="D72" s="153">
        <v>95.389141148335895</v>
      </c>
      <c r="E72" s="153">
        <v>433.37095964086302</v>
      </c>
      <c r="F72" s="153">
        <v>287.87672991457703</v>
      </c>
      <c r="G72" s="153">
        <v>0</v>
      </c>
      <c r="H72" s="153">
        <v>0</v>
      </c>
      <c r="I72" s="153">
        <v>0.62500196539814301</v>
      </c>
      <c r="J72" s="153">
        <v>-2166.8131586699101</v>
      </c>
      <c r="K72" s="153">
        <v>-780.77366683125001</v>
      </c>
      <c r="L72" s="153">
        <v>-778.36892683898304</v>
      </c>
      <c r="M72" s="153">
        <v>8128.7871065315803</v>
      </c>
      <c r="N72" s="153">
        <v>7350.4181796925996</v>
      </c>
      <c r="O72" s="153">
        <f t="shared" si="3"/>
        <v>8128.7871065315803</v>
      </c>
      <c r="P72" s="153">
        <f t="shared" si="4"/>
        <v>0</v>
      </c>
      <c r="Q72" s="153">
        <f t="shared" si="5"/>
        <v>-2166.8131586699101</v>
      </c>
      <c r="S72" s="152">
        <v>0.1875</v>
      </c>
      <c r="T72" s="153">
        <v>4216.1420447267201</v>
      </c>
      <c r="U72" s="153">
        <v>6327.2362386549903</v>
      </c>
      <c r="V72" s="153">
        <v>97.340118791694806</v>
      </c>
      <c r="W72" s="153">
        <v>436.44590085607001</v>
      </c>
      <c r="X72" s="153">
        <v>305.680758615922</v>
      </c>
      <c r="Y72" s="153">
        <v>0</v>
      </c>
      <c r="Z72" s="153">
        <v>0</v>
      </c>
      <c r="AA72" s="153">
        <v>52.457216001686902</v>
      </c>
      <c r="AB72" s="153">
        <v>-1572.3900403249399</v>
      </c>
      <c r="AC72" s="153">
        <v>-967.234330981634</v>
      </c>
      <c r="AD72" s="153">
        <v>-800.22656988255198</v>
      </c>
      <c r="AE72" s="153">
        <v>8895.6779063404992</v>
      </c>
      <c r="AF72" s="153">
        <v>8095.4513364579498</v>
      </c>
      <c r="AG72" s="153">
        <f t="shared" si="6"/>
        <v>8895.6779063404992</v>
      </c>
      <c r="AH72" s="153">
        <f t="shared" si="7"/>
        <v>0</v>
      </c>
      <c r="AI72" s="153">
        <f t="shared" si="8"/>
        <v>-1572.3900403249399</v>
      </c>
      <c r="AK72" s="152">
        <v>0.1875</v>
      </c>
      <c r="AL72" s="153">
        <v>3718.3156632424798</v>
      </c>
      <c r="AM72" s="153">
        <v>5721.0290086249197</v>
      </c>
      <c r="AN72" s="153">
        <v>957.97228142789004</v>
      </c>
      <c r="AO72" s="153">
        <v>462.20049741232799</v>
      </c>
      <c r="AP72" s="153">
        <v>290.23348667194</v>
      </c>
      <c r="AQ72" s="153">
        <v>0</v>
      </c>
      <c r="AR72" s="153">
        <v>0</v>
      </c>
      <c r="AS72" s="153">
        <v>50.2003935006679</v>
      </c>
      <c r="AT72" s="153">
        <v>-2882.0782595996202</v>
      </c>
      <c r="AU72" s="153">
        <v>-51.2504680612169</v>
      </c>
      <c r="AV72" s="153">
        <v>-734.86879692596096</v>
      </c>
      <c r="AW72" s="153">
        <v>8266.6226032194008</v>
      </c>
      <c r="AX72" s="153">
        <v>7531.75380629343</v>
      </c>
      <c r="AY72" s="153">
        <f t="shared" si="9"/>
        <v>8266.6226032194008</v>
      </c>
      <c r="AZ72" s="153">
        <f t="shared" si="10"/>
        <v>0</v>
      </c>
      <c r="BA72" s="153">
        <f t="shared" si="11"/>
        <v>-2882.0782595996202</v>
      </c>
    </row>
    <row r="73" spans="1:53" s="147" customFormat="1">
      <c r="A73" s="152">
        <v>0.19791666666666699</v>
      </c>
      <c r="B73" s="153">
        <v>4207.5991096878597</v>
      </c>
      <c r="C73" s="153">
        <v>6046.5495723616596</v>
      </c>
      <c r="D73" s="153">
        <v>95.456061601398403</v>
      </c>
      <c r="E73" s="153">
        <v>438.000518557779</v>
      </c>
      <c r="F73" s="153">
        <v>288.906187665022</v>
      </c>
      <c r="G73" s="153">
        <v>0</v>
      </c>
      <c r="H73" s="153">
        <v>0</v>
      </c>
      <c r="I73" s="153">
        <v>0.65442163265202302</v>
      </c>
      <c r="J73" s="153">
        <v>-2095.5520306537701</v>
      </c>
      <c r="K73" s="153">
        <v>-779.79945998901803</v>
      </c>
      <c r="L73" s="153">
        <v>-778.24666372951697</v>
      </c>
      <c r="M73" s="153">
        <v>8201.8143808635796</v>
      </c>
      <c r="N73" s="153">
        <v>7423.5677171340603</v>
      </c>
      <c r="O73" s="153">
        <f t="shared" si="3"/>
        <v>8201.8143808635796</v>
      </c>
      <c r="P73" s="153">
        <f t="shared" si="4"/>
        <v>0</v>
      </c>
      <c r="Q73" s="153">
        <f t="shared" si="5"/>
        <v>-2095.5520306537701</v>
      </c>
      <c r="S73" s="152">
        <v>0.19791666666666699</v>
      </c>
      <c r="T73" s="153">
        <v>4214.7283192468503</v>
      </c>
      <c r="U73" s="153">
        <v>6375.7679825432797</v>
      </c>
      <c r="V73" s="153">
        <v>98.423086745325605</v>
      </c>
      <c r="W73" s="153">
        <v>443.93936807206398</v>
      </c>
      <c r="X73" s="153">
        <v>307.84172526600702</v>
      </c>
      <c r="Y73" s="153">
        <v>0</v>
      </c>
      <c r="Z73" s="153">
        <v>0</v>
      </c>
      <c r="AA73" s="153">
        <v>51.826459009597698</v>
      </c>
      <c r="AB73" s="153">
        <v>-1626.8536068403901</v>
      </c>
      <c r="AC73" s="153">
        <v>-845.424446348174</v>
      </c>
      <c r="AD73" s="153">
        <v>-804.77322537055397</v>
      </c>
      <c r="AE73" s="153">
        <v>9020.2488876945608</v>
      </c>
      <c r="AF73" s="153">
        <v>8215.47566232401</v>
      </c>
      <c r="AG73" s="153">
        <f t="shared" si="6"/>
        <v>9020.2488876945608</v>
      </c>
      <c r="AH73" s="153">
        <f t="shared" si="7"/>
        <v>0</v>
      </c>
      <c r="AI73" s="153">
        <f t="shared" si="8"/>
        <v>-1626.8536068403901</v>
      </c>
      <c r="AK73" s="152">
        <v>0.19791666666666699</v>
      </c>
      <c r="AL73" s="153">
        <v>3717.3219455425901</v>
      </c>
      <c r="AM73" s="153">
        <v>5738.8638290609797</v>
      </c>
      <c r="AN73" s="153">
        <v>957.12273753526699</v>
      </c>
      <c r="AO73" s="153">
        <v>464.34962379823799</v>
      </c>
      <c r="AP73" s="153">
        <v>295.91330314153799</v>
      </c>
      <c r="AQ73" s="153">
        <v>0</v>
      </c>
      <c r="AR73" s="153">
        <v>0</v>
      </c>
      <c r="AS73" s="153">
        <v>50.606789163627703</v>
      </c>
      <c r="AT73" s="153">
        <v>-2809.1802231987099</v>
      </c>
      <c r="AU73" s="153">
        <v>-50.980763733507999</v>
      </c>
      <c r="AV73" s="153">
        <v>-736.51127220920398</v>
      </c>
      <c r="AW73" s="153">
        <v>8364.0172413100208</v>
      </c>
      <c r="AX73" s="153">
        <v>7627.50596910082</v>
      </c>
      <c r="AY73" s="153">
        <f t="shared" si="9"/>
        <v>8364.0172413100208</v>
      </c>
      <c r="AZ73" s="153">
        <f t="shared" si="10"/>
        <v>0</v>
      </c>
      <c r="BA73" s="153">
        <f t="shared" si="11"/>
        <v>-2809.1802231987099</v>
      </c>
    </row>
    <row r="74" spans="1:53" s="147" customFormat="1">
      <c r="A74" s="152">
        <v>0.20833333333333301</v>
      </c>
      <c r="B74" s="153">
        <v>4208.2860703196802</v>
      </c>
      <c r="C74" s="153">
        <v>6123.4629881501896</v>
      </c>
      <c r="D74" s="153">
        <v>162.878931436492</v>
      </c>
      <c r="E74" s="153">
        <v>437.00888861243197</v>
      </c>
      <c r="F74" s="153">
        <v>302.07541751937799</v>
      </c>
      <c r="G74" s="153">
        <v>0</v>
      </c>
      <c r="H74" s="153">
        <v>0</v>
      </c>
      <c r="I74" s="153">
        <v>0.59387756299679895</v>
      </c>
      <c r="J74" s="153">
        <v>-2112.8219484093302</v>
      </c>
      <c r="K74" s="153">
        <v>-671.11586114801696</v>
      </c>
      <c r="L74" s="153">
        <v>-785.84513467814895</v>
      </c>
      <c r="M74" s="153">
        <v>8450.3683640438194</v>
      </c>
      <c r="N74" s="153">
        <v>7664.52322936567</v>
      </c>
      <c r="O74" s="153">
        <f t="shared" si="3"/>
        <v>8450.3683640438194</v>
      </c>
      <c r="P74" s="153">
        <f t="shared" si="4"/>
        <v>0</v>
      </c>
      <c r="Q74" s="153">
        <f t="shared" si="5"/>
        <v>-2112.8219484093302</v>
      </c>
      <c r="S74" s="152">
        <v>0.20833333333333301</v>
      </c>
      <c r="T74" s="153">
        <v>4214.1748830687402</v>
      </c>
      <c r="U74" s="153">
        <v>6577.8364852750701</v>
      </c>
      <c r="V74" s="153">
        <v>140.49172140167801</v>
      </c>
      <c r="W74" s="153">
        <v>445.15710617470597</v>
      </c>
      <c r="X74" s="153">
        <v>312.98596209830401</v>
      </c>
      <c r="Y74" s="153">
        <v>0</v>
      </c>
      <c r="Z74" s="153">
        <v>0</v>
      </c>
      <c r="AA74" s="153">
        <v>52.723972580007597</v>
      </c>
      <c r="AB74" s="153">
        <v>-2141.2423066424299</v>
      </c>
      <c r="AC74" s="153">
        <v>-320.26272717715102</v>
      </c>
      <c r="AD74" s="153">
        <v>-822.86249071775296</v>
      </c>
      <c r="AE74" s="153">
        <v>9281.8650967789199</v>
      </c>
      <c r="AF74" s="153">
        <v>8459.0026060611599</v>
      </c>
      <c r="AG74" s="153">
        <f t="shared" si="6"/>
        <v>9281.8650967789199</v>
      </c>
      <c r="AH74" s="153">
        <f t="shared" si="7"/>
        <v>0</v>
      </c>
      <c r="AI74" s="153">
        <f t="shared" si="8"/>
        <v>-2141.2423066424299</v>
      </c>
      <c r="AK74" s="152">
        <v>0.20833333333333301</v>
      </c>
      <c r="AL74" s="153">
        <v>3718.16892343171</v>
      </c>
      <c r="AM74" s="153">
        <v>5861.2774800632296</v>
      </c>
      <c r="AN74" s="153">
        <v>944.13214833378504</v>
      </c>
      <c r="AO74" s="153">
        <v>466.71585960082001</v>
      </c>
      <c r="AP74" s="153">
        <v>308.022753532038</v>
      </c>
      <c r="AQ74" s="153">
        <v>0</v>
      </c>
      <c r="AR74" s="153">
        <v>0</v>
      </c>
      <c r="AS74" s="153">
        <v>48.577894166401599</v>
      </c>
      <c r="AT74" s="153">
        <v>-2758.1950145785199</v>
      </c>
      <c r="AU74" s="153">
        <v>0</v>
      </c>
      <c r="AV74" s="153">
        <v>-747.16917028151704</v>
      </c>
      <c r="AW74" s="153">
        <v>8588.7000445494596</v>
      </c>
      <c r="AX74" s="153">
        <v>7841.5308742679499</v>
      </c>
      <c r="AY74" s="153">
        <f t="shared" si="9"/>
        <v>8588.7000445494596</v>
      </c>
      <c r="AZ74" s="153">
        <f t="shared" si="10"/>
        <v>0</v>
      </c>
      <c r="BA74" s="153">
        <f t="shared" si="11"/>
        <v>-2758.1950145785199</v>
      </c>
    </row>
    <row r="75" spans="1:53" s="147" customFormat="1">
      <c r="A75" s="152">
        <v>0.21875</v>
      </c>
      <c r="B75" s="153">
        <v>4208.1259303762199</v>
      </c>
      <c r="C75" s="153">
        <v>6177.2390616098801</v>
      </c>
      <c r="D75" s="153">
        <v>303.78771337275202</v>
      </c>
      <c r="E75" s="153">
        <v>439.19586076828699</v>
      </c>
      <c r="F75" s="153">
        <v>303.127275853024</v>
      </c>
      <c r="G75" s="153">
        <v>0</v>
      </c>
      <c r="H75" s="153">
        <v>0</v>
      </c>
      <c r="I75" s="153">
        <v>0.55923411792330102</v>
      </c>
      <c r="J75" s="153">
        <v>-2199.1045209747699</v>
      </c>
      <c r="K75" s="153">
        <v>-668.84926437251499</v>
      </c>
      <c r="L75" s="153">
        <v>-792.38245251858496</v>
      </c>
      <c r="M75" s="153">
        <v>8564.0812907508007</v>
      </c>
      <c r="N75" s="153">
        <v>7771.6988382322097</v>
      </c>
      <c r="O75" s="153">
        <f t="shared" si="3"/>
        <v>8564.0812907508007</v>
      </c>
      <c r="P75" s="153">
        <f t="shared" si="4"/>
        <v>0</v>
      </c>
      <c r="Q75" s="153">
        <f t="shared" si="5"/>
        <v>-2199.1045209747699</v>
      </c>
      <c r="S75" s="152">
        <v>0.21875</v>
      </c>
      <c r="T75" s="153">
        <v>4213.1679072939396</v>
      </c>
      <c r="U75" s="153">
        <v>6564.5609466984397</v>
      </c>
      <c r="V75" s="153">
        <v>251.402365066919</v>
      </c>
      <c r="W75" s="153">
        <v>436.86074652592998</v>
      </c>
      <c r="X75" s="153">
        <v>293.67947964107498</v>
      </c>
      <c r="Y75" s="153">
        <v>0</v>
      </c>
      <c r="Z75" s="153">
        <v>0</v>
      </c>
      <c r="AA75" s="153">
        <v>52.961402006316199</v>
      </c>
      <c r="AB75" s="153">
        <v>-2402.2862054921202</v>
      </c>
      <c r="AC75" s="153">
        <v>0</v>
      </c>
      <c r="AD75" s="153">
        <v>-822.44196637525999</v>
      </c>
      <c r="AE75" s="153">
        <v>9410.3466417405107</v>
      </c>
      <c r="AF75" s="153">
        <v>8587.9046753652492</v>
      </c>
      <c r="AG75" s="153">
        <f t="shared" si="6"/>
        <v>9410.3466417405107</v>
      </c>
      <c r="AH75" s="153">
        <f t="shared" si="7"/>
        <v>0</v>
      </c>
      <c r="AI75" s="153">
        <f t="shared" si="8"/>
        <v>-2402.2862054921202</v>
      </c>
      <c r="AK75" s="152">
        <v>0.21875</v>
      </c>
      <c r="AL75" s="153">
        <v>3715.3410883589099</v>
      </c>
      <c r="AM75" s="153">
        <v>5895.4315789648599</v>
      </c>
      <c r="AN75" s="153">
        <v>942.32603772989603</v>
      </c>
      <c r="AO75" s="153">
        <v>472.22539076016398</v>
      </c>
      <c r="AP75" s="153">
        <v>309.95904076739498</v>
      </c>
      <c r="AQ75" s="153">
        <v>0</v>
      </c>
      <c r="AR75" s="153">
        <v>0</v>
      </c>
      <c r="AS75" s="153">
        <v>44.379687034031598</v>
      </c>
      <c r="AT75" s="153">
        <v>-2695.8747745554801</v>
      </c>
      <c r="AU75" s="153">
        <v>0</v>
      </c>
      <c r="AV75" s="153">
        <v>-750.20308203972297</v>
      </c>
      <c r="AW75" s="153">
        <v>8683.7880490597709</v>
      </c>
      <c r="AX75" s="153">
        <v>7933.5849670200496</v>
      </c>
      <c r="AY75" s="153">
        <f t="shared" si="9"/>
        <v>8683.7880490597709</v>
      </c>
      <c r="AZ75" s="153">
        <f t="shared" si="10"/>
        <v>0</v>
      </c>
      <c r="BA75" s="153">
        <f t="shared" si="11"/>
        <v>-2695.8747745554801</v>
      </c>
    </row>
    <row r="76" spans="1:53" s="147" customFormat="1">
      <c r="A76" s="152">
        <v>0.22916666666666699</v>
      </c>
      <c r="B76" s="153">
        <v>4207.3590951446904</v>
      </c>
      <c r="C76" s="153">
        <v>6190.4008073794002</v>
      </c>
      <c r="D76" s="153">
        <v>515.96062753739102</v>
      </c>
      <c r="E76" s="153">
        <v>437.36464299252299</v>
      </c>
      <c r="F76" s="153">
        <v>303.018123162932</v>
      </c>
      <c r="G76" s="153">
        <v>0</v>
      </c>
      <c r="H76" s="153">
        <v>0</v>
      </c>
      <c r="I76" s="153">
        <v>0.58321858244851499</v>
      </c>
      <c r="J76" s="153">
        <v>-2274.9493831782902</v>
      </c>
      <c r="K76" s="153">
        <v>-666.29369436748198</v>
      </c>
      <c r="L76" s="153">
        <v>-796.02322234992403</v>
      </c>
      <c r="M76" s="153">
        <v>8713.4434372536198</v>
      </c>
      <c r="N76" s="153">
        <v>7917.4202149036901</v>
      </c>
      <c r="O76" s="153">
        <f t="shared" si="3"/>
        <v>8713.4434372536198</v>
      </c>
      <c r="P76" s="153">
        <f t="shared" si="4"/>
        <v>0</v>
      </c>
      <c r="Q76" s="153">
        <f t="shared" si="5"/>
        <v>-2274.9493831782902</v>
      </c>
      <c r="S76" s="152">
        <v>0.22916666666666699</v>
      </c>
      <c r="T76" s="153">
        <v>4213.5680797143104</v>
      </c>
      <c r="U76" s="153">
        <v>6565.74044780858</v>
      </c>
      <c r="V76" s="153">
        <v>467.10689698375597</v>
      </c>
      <c r="W76" s="153">
        <v>436.67597577731402</v>
      </c>
      <c r="X76" s="153">
        <v>292.719968984297</v>
      </c>
      <c r="Y76" s="153">
        <v>0</v>
      </c>
      <c r="Z76" s="153">
        <v>0</v>
      </c>
      <c r="AA76" s="153">
        <v>53.107901679287799</v>
      </c>
      <c r="AB76" s="153">
        <v>-2497.3786862286302</v>
      </c>
      <c r="AC76" s="153">
        <v>0</v>
      </c>
      <c r="AD76" s="153">
        <v>-825.21331948868794</v>
      </c>
      <c r="AE76" s="153">
        <v>9531.5405847189104</v>
      </c>
      <c r="AF76" s="153">
        <v>8706.3272652302294</v>
      </c>
      <c r="AG76" s="153">
        <f t="shared" si="6"/>
        <v>9531.5405847189104</v>
      </c>
      <c r="AH76" s="153">
        <f t="shared" si="7"/>
        <v>0</v>
      </c>
      <c r="AI76" s="153">
        <f t="shared" si="8"/>
        <v>-2497.3786862286302</v>
      </c>
      <c r="AK76" s="152">
        <v>0.22916666666666699</v>
      </c>
      <c r="AL76" s="153">
        <v>3714.8608785831402</v>
      </c>
      <c r="AM76" s="153">
        <v>5893.5410605228799</v>
      </c>
      <c r="AN76" s="153">
        <v>942.192252061668</v>
      </c>
      <c r="AO76" s="153">
        <v>472.43709813808601</v>
      </c>
      <c r="AP76" s="153">
        <v>309.58971002100901</v>
      </c>
      <c r="AQ76" s="153">
        <v>0</v>
      </c>
      <c r="AR76" s="153">
        <v>0</v>
      </c>
      <c r="AS76" s="153">
        <v>49.096624980378003</v>
      </c>
      <c r="AT76" s="153">
        <v>-2543.24404602499</v>
      </c>
      <c r="AU76" s="153">
        <v>0</v>
      </c>
      <c r="AV76" s="153">
        <v>-750.076745387198</v>
      </c>
      <c r="AW76" s="153">
        <v>8838.4735782821699</v>
      </c>
      <c r="AX76" s="153">
        <v>8088.3968328949704</v>
      </c>
      <c r="AY76" s="153">
        <f t="shared" si="9"/>
        <v>8838.4735782821699</v>
      </c>
      <c r="AZ76" s="153">
        <f t="shared" si="10"/>
        <v>0</v>
      </c>
      <c r="BA76" s="153">
        <f t="shared" si="11"/>
        <v>-2543.24404602499</v>
      </c>
    </row>
    <row r="77" spans="1:53" s="147" customFormat="1">
      <c r="A77" s="152">
        <v>0.23958333333333301</v>
      </c>
      <c r="B77" s="153">
        <v>4206.8855784594698</v>
      </c>
      <c r="C77" s="153">
        <v>6195.1246190661004</v>
      </c>
      <c r="D77" s="153">
        <v>547.52724485583497</v>
      </c>
      <c r="E77" s="153">
        <v>442.80419873057099</v>
      </c>
      <c r="F77" s="153">
        <v>304.293890859405</v>
      </c>
      <c r="G77" s="153">
        <v>0</v>
      </c>
      <c r="H77" s="153">
        <v>0</v>
      </c>
      <c r="I77" s="153">
        <v>0.59925629191664098</v>
      </c>
      <c r="J77" s="153">
        <v>-2416.3480255249101</v>
      </c>
      <c r="K77" s="153">
        <v>-377.47376540760303</v>
      </c>
      <c r="L77" s="153">
        <v>-797.10058876298694</v>
      </c>
      <c r="M77" s="153">
        <v>8903.4129973307809</v>
      </c>
      <c r="N77" s="153">
        <v>8106.3124085678</v>
      </c>
      <c r="O77" s="153">
        <f t="shared" si="3"/>
        <v>8903.4129973307809</v>
      </c>
      <c r="P77" s="153">
        <f t="shared" si="4"/>
        <v>0</v>
      </c>
      <c r="Q77" s="153">
        <f t="shared" si="5"/>
        <v>-2416.3480255249101</v>
      </c>
      <c r="S77" s="152">
        <v>0.23958333333333301</v>
      </c>
      <c r="T77" s="153">
        <v>4213.8080529232702</v>
      </c>
      <c r="U77" s="153">
        <v>6579.3172373010702</v>
      </c>
      <c r="V77" s="153">
        <v>558.82494503202099</v>
      </c>
      <c r="W77" s="153">
        <v>440.26535547653998</v>
      </c>
      <c r="X77" s="153">
        <v>294.23934839741901</v>
      </c>
      <c r="Y77" s="153">
        <v>0</v>
      </c>
      <c r="Z77" s="153">
        <v>0</v>
      </c>
      <c r="AA77" s="153">
        <v>51.572048682509397</v>
      </c>
      <c r="AB77" s="153">
        <v>-2424.9677693297199</v>
      </c>
      <c r="AC77" s="153">
        <v>0</v>
      </c>
      <c r="AD77" s="153">
        <v>-827.719220176985</v>
      </c>
      <c r="AE77" s="153">
        <v>9713.0592184831003</v>
      </c>
      <c r="AF77" s="153">
        <v>8885.3399983061208</v>
      </c>
      <c r="AG77" s="153">
        <f t="shared" si="6"/>
        <v>9713.0592184831003</v>
      </c>
      <c r="AH77" s="153">
        <f t="shared" si="7"/>
        <v>0</v>
      </c>
      <c r="AI77" s="153">
        <f t="shared" si="8"/>
        <v>-2424.9677693297199</v>
      </c>
      <c r="AK77" s="152">
        <v>0.23958333333333301</v>
      </c>
      <c r="AL77" s="153">
        <v>3715.1943648308502</v>
      </c>
      <c r="AM77" s="153">
        <v>5902.6605976977698</v>
      </c>
      <c r="AN77" s="153">
        <v>941.99826529242603</v>
      </c>
      <c r="AO77" s="153">
        <v>475.76292017147603</v>
      </c>
      <c r="AP77" s="153">
        <v>311.15603453856698</v>
      </c>
      <c r="AQ77" s="153">
        <v>0</v>
      </c>
      <c r="AR77" s="153">
        <v>0.70566912851374397</v>
      </c>
      <c r="AS77" s="153">
        <v>52.642929249672697</v>
      </c>
      <c r="AT77" s="153">
        <v>-2350.1173086732401</v>
      </c>
      <c r="AU77" s="153">
        <v>0</v>
      </c>
      <c r="AV77" s="153">
        <v>-751.11769239438604</v>
      </c>
      <c r="AW77" s="153">
        <v>9050.0034722360306</v>
      </c>
      <c r="AX77" s="153">
        <v>8298.8857798416502</v>
      </c>
      <c r="AY77" s="153">
        <f t="shared" si="9"/>
        <v>9050.0034722360306</v>
      </c>
      <c r="AZ77" s="153">
        <f t="shared" si="10"/>
        <v>0</v>
      </c>
      <c r="BA77" s="153">
        <f t="shared" si="11"/>
        <v>-2350.1173086732401</v>
      </c>
    </row>
    <row r="78" spans="1:53" s="147" customFormat="1">
      <c r="A78" s="152">
        <v>0.25</v>
      </c>
      <c r="B78" s="153">
        <v>4209.7398010590296</v>
      </c>
      <c r="C78" s="153">
        <v>6091.6739012295502</v>
      </c>
      <c r="D78" s="153">
        <v>732.10196117625503</v>
      </c>
      <c r="E78" s="153">
        <v>485.71133105725602</v>
      </c>
      <c r="F78" s="153">
        <v>327.62169859249002</v>
      </c>
      <c r="G78" s="153">
        <v>0</v>
      </c>
      <c r="H78" s="153">
        <v>0</v>
      </c>
      <c r="I78" s="153">
        <v>0.57102438065976702</v>
      </c>
      <c r="J78" s="153">
        <v>-2417.5319570376701</v>
      </c>
      <c r="K78" s="153">
        <v>0</v>
      </c>
      <c r="L78" s="153">
        <v>-793.02866357660105</v>
      </c>
      <c r="M78" s="153">
        <v>9429.88776045757</v>
      </c>
      <c r="N78" s="153">
        <v>8636.8590968809694</v>
      </c>
      <c r="O78" s="153">
        <f t="shared" si="3"/>
        <v>9429.88776045757</v>
      </c>
      <c r="P78" s="153">
        <f t="shared" si="4"/>
        <v>0</v>
      </c>
      <c r="Q78" s="153">
        <f t="shared" si="5"/>
        <v>-2417.5319570376701</v>
      </c>
      <c r="S78" s="152">
        <v>0.25</v>
      </c>
      <c r="T78" s="153">
        <v>4212.8745343478504</v>
      </c>
      <c r="U78" s="153">
        <v>6609.3455474994398</v>
      </c>
      <c r="V78" s="153">
        <v>662.12806531496904</v>
      </c>
      <c r="W78" s="153">
        <v>476.70557631656499</v>
      </c>
      <c r="X78" s="153">
        <v>312.61978199588202</v>
      </c>
      <c r="Y78" s="153">
        <v>0</v>
      </c>
      <c r="Z78" s="153">
        <v>0</v>
      </c>
      <c r="AA78" s="153">
        <v>49.173238497003801</v>
      </c>
      <c r="AB78" s="153">
        <v>-2160.0576417851898</v>
      </c>
      <c r="AC78" s="153">
        <v>0</v>
      </c>
      <c r="AD78" s="153">
        <v>-833.60164251247102</v>
      </c>
      <c r="AE78" s="153">
        <v>10162.7891021865</v>
      </c>
      <c r="AF78" s="153">
        <v>9329.1874596740508</v>
      </c>
      <c r="AG78" s="153">
        <f t="shared" si="6"/>
        <v>10162.7891021865</v>
      </c>
      <c r="AH78" s="153">
        <f t="shared" si="7"/>
        <v>0</v>
      </c>
      <c r="AI78" s="153">
        <f t="shared" si="8"/>
        <v>-2160.0576417851898</v>
      </c>
      <c r="AK78" s="152">
        <v>0.25</v>
      </c>
      <c r="AL78" s="153">
        <v>3716.56825131701</v>
      </c>
      <c r="AM78" s="153">
        <v>5931.0395763432498</v>
      </c>
      <c r="AN78" s="153">
        <v>937.62348047388105</v>
      </c>
      <c r="AO78" s="153">
        <v>512.11594248973404</v>
      </c>
      <c r="AP78" s="153">
        <v>315.59934571898702</v>
      </c>
      <c r="AQ78" s="153">
        <v>0</v>
      </c>
      <c r="AR78" s="153">
        <v>10.620797672782199</v>
      </c>
      <c r="AS78" s="153">
        <v>51.947350299179398</v>
      </c>
      <c r="AT78" s="153">
        <v>-2000.8464812903501</v>
      </c>
      <c r="AU78" s="153">
        <v>0</v>
      </c>
      <c r="AV78" s="153">
        <v>-755.62302065003905</v>
      </c>
      <c r="AW78" s="153">
        <v>9474.6682630244704</v>
      </c>
      <c r="AX78" s="153">
        <v>8719.04524237443</v>
      </c>
      <c r="AY78" s="153">
        <f t="shared" si="9"/>
        <v>9474.6682630244704</v>
      </c>
      <c r="AZ78" s="153">
        <f t="shared" si="10"/>
        <v>0</v>
      </c>
      <c r="BA78" s="153">
        <f t="shared" si="11"/>
        <v>-2000.8464812903501</v>
      </c>
    </row>
    <row r="79" spans="1:53" s="147" customFormat="1">
      <c r="A79" s="152">
        <v>0.26041666666666702</v>
      </c>
      <c r="B79" s="153">
        <v>4211.6870415550202</v>
      </c>
      <c r="C79" s="153">
        <v>6205.2483025314305</v>
      </c>
      <c r="D79" s="153">
        <v>921.70243206233704</v>
      </c>
      <c r="E79" s="153">
        <v>496.11392833935901</v>
      </c>
      <c r="F79" s="153">
        <v>333.35962431346599</v>
      </c>
      <c r="G79" s="153">
        <v>0</v>
      </c>
      <c r="H79" s="153">
        <v>0</v>
      </c>
      <c r="I79" s="153">
        <v>0.55856471701983001</v>
      </c>
      <c r="J79" s="153">
        <v>-2456.92213541504</v>
      </c>
      <c r="K79" s="153">
        <v>0</v>
      </c>
      <c r="L79" s="153">
        <v>-805.95171409951604</v>
      </c>
      <c r="M79" s="153">
        <v>9711.7477581035891</v>
      </c>
      <c r="N79" s="153">
        <v>8905.7960440040697</v>
      </c>
      <c r="O79" s="153">
        <f t="shared" si="3"/>
        <v>9711.7477581035891</v>
      </c>
      <c r="P79" s="153">
        <f t="shared" si="4"/>
        <v>0</v>
      </c>
      <c r="Q79" s="153">
        <f t="shared" si="5"/>
        <v>-2456.92213541504</v>
      </c>
      <c r="S79" s="152">
        <v>0.26041666666666702</v>
      </c>
      <c r="T79" s="153">
        <v>4214.4081813105604</v>
      </c>
      <c r="U79" s="153">
        <v>6626.4355943985101</v>
      </c>
      <c r="V79" s="153">
        <v>897.13884051158402</v>
      </c>
      <c r="W79" s="153">
        <v>483.78232015211597</v>
      </c>
      <c r="X79" s="153">
        <v>314.55600661161299</v>
      </c>
      <c r="Y79" s="153">
        <v>0</v>
      </c>
      <c r="Z79" s="153">
        <v>0</v>
      </c>
      <c r="AA79" s="153">
        <v>53.378648607832297</v>
      </c>
      <c r="AB79" s="153">
        <v>-2116.3468385977399</v>
      </c>
      <c r="AC79" s="153">
        <v>0</v>
      </c>
      <c r="AD79" s="153">
        <v>-838.50452286782797</v>
      </c>
      <c r="AE79" s="153">
        <v>10473.3527529945</v>
      </c>
      <c r="AF79" s="153">
        <v>9634.8482301266395</v>
      </c>
      <c r="AG79" s="153">
        <f t="shared" si="6"/>
        <v>10473.3527529945</v>
      </c>
      <c r="AH79" s="153">
        <f t="shared" si="7"/>
        <v>0</v>
      </c>
      <c r="AI79" s="153">
        <f t="shared" si="8"/>
        <v>-2116.3468385977399</v>
      </c>
      <c r="AK79" s="152">
        <v>0.26041666666666702</v>
      </c>
      <c r="AL79" s="153">
        <v>3716.5749272294001</v>
      </c>
      <c r="AM79" s="153">
        <v>5966.1891726263302</v>
      </c>
      <c r="AN79" s="153">
        <v>940.90122526264702</v>
      </c>
      <c r="AO79" s="153">
        <v>525.72518291804795</v>
      </c>
      <c r="AP79" s="153">
        <v>321.77051996259001</v>
      </c>
      <c r="AQ79" s="153">
        <v>0</v>
      </c>
      <c r="AR79" s="153">
        <v>10.565933403809799</v>
      </c>
      <c r="AS79" s="153">
        <v>53.8227194923534</v>
      </c>
      <c r="AT79" s="153">
        <v>-1852.15163309537</v>
      </c>
      <c r="AU79" s="153">
        <v>0</v>
      </c>
      <c r="AV79" s="153">
        <v>-759.49881595202498</v>
      </c>
      <c r="AW79" s="153">
        <v>9683.3980477998102</v>
      </c>
      <c r="AX79" s="153">
        <v>8923.8992318477794</v>
      </c>
      <c r="AY79" s="153">
        <f t="shared" si="9"/>
        <v>9683.3980477998102</v>
      </c>
      <c r="AZ79" s="153">
        <f t="shared" si="10"/>
        <v>0</v>
      </c>
      <c r="BA79" s="153">
        <f t="shared" si="11"/>
        <v>-1852.15163309537</v>
      </c>
    </row>
    <row r="80" spans="1:53" s="147" customFormat="1">
      <c r="A80" s="152">
        <v>0.27083333333333298</v>
      </c>
      <c r="B80" s="153">
        <v>4212.6073089568599</v>
      </c>
      <c r="C80" s="153">
        <v>6253.1540311484196</v>
      </c>
      <c r="D80" s="153">
        <v>908.71307874029003</v>
      </c>
      <c r="E80" s="153">
        <v>502.49607975467399</v>
      </c>
      <c r="F80" s="153">
        <v>333.40634170867497</v>
      </c>
      <c r="G80" s="153">
        <v>0</v>
      </c>
      <c r="H80" s="153">
        <v>0</v>
      </c>
      <c r="I80" s="153">
        <v>0.56067506814507695</v>
      </c>
      <c r="J80" s="153">
        <v>-2234.6152825818999</v>
      </c>
      <c r="K80" s="153">
        <v>0</v>
      </c>
      <c r="L80" s="153">
        <v>-810.34149915913099</v>
      </c>
      <c r="M80" s="153">
        <v>9976.3222327951698</v>
      </c>
      <c r="N80" s="153">
        <v>9165.9807336360409</v>
      </c>
      <c r="O80" s="153">
        <f t="shared" si="3"/>
        <v>9976.3222327951698</v>
      </c>
      <c r="P80" s="153">
        <f t="shared" si="4"/>
        <v>0</v>
      </c>
      <c r="Q80" s="153">
        <f t="shared" si="5"/>
        <v>-2234.6152825818999</v>
      </c>
      <c r="S80" s="152">
        <v>0.27083333333333298</v>
      </c>
      <c r="T80" s="153">
        <v>4214.0880759350803</v>
      </c>
      <c r="U80" s="153">
        <v>6725.7607576699202</v>
      </c>
      <c r="V80" s="153">
        <v>964.07563490200005</v>
      </c>
      <c r="W80" s="153">
        <v>504.76328432037297</v>
      </c>
      <c r="X80" s="153">
        <v>338.71143981759502</v>
      </c>
      <c r="Y80" s="153">
        <v>24.971211355169601</v>
      </c>
      <c r="Z80" s="153">
        <v>3.2450285105016201</v>
      </c>
      <c r="AA80" s="153">
        <v>54.479179767346601</v>
      </c>
      <c r="AB80" s="153">
        <v>-2046.8123320198199</v>
      </c>
      <c r="AC80" s="153">
        <v>0</v>
      </c>
      <c r="AD80" s="153">
        <v>-849.58020237333005</v>
      </c>
      <c r="AE80" s="153">
        <v>10783.2822802582</v>
      </c>
      <c r="AF80" s="153">
        <v>9933.7020778848291</v>
      </c>
      <c r="AG80" s="153">
        <f t="shared" si="6"/>
        <v>10783.2822802582</v>
      </c>
      <c r="AH80" s="153">
        <f t="shared" si="7"/>
        <v>0</v>
      </c>
      <c r="AI80" s="153">
        <f t="shared" si="8"/>
        <v>-2046.8123320198199</v>
      </c>
      <c r="AK80" s="152">
        <v>0.27083333333333298</v>
      </c>
      <c r="AL80" s="153">
        <v>3715.6878938659602</v>
      </c>
      <c r="AM80" s="153">
        <v>5979.7241341639201</v>
      </c>
      <c r="AN80" s="153">
        <v>941.02833552903303</v>
      </c>
      <c r="AO80" s="153">
        <v>525.19789496573105</v>
      </c>
      <c r="AP80" s="153">
        <v>321.62574750769397</v>
      </c>
      <c r="AQ80" s="153">
        <v>0</v>
      </c>
      <c r="AR80" s="153">
        <v>10.6046191476541</v>
      </c>
      <c r="AS80" s="153">
        <v>62.731133239880798</v>
      </c>
      <c r="AT80" s="153">
        <v>-1643.26363240198</v>
      </c>
      <c r="AU80" s="153">
        <v>0</v>
      </c>
      <c r="AV80" s="153">
        <v>-760.69978676607604</v>
      </c>
      <c r="AW80" s="153">
        <v>9913.3361260178899</v>
      </c>
      <c r="AX80" s="153">
        <v>9152.6363392518106</v>
      </c>
      <c r="AY80" s="153">
        <f t="shared" si="9"/>
        <v>9913.3361260178899</v>
      </c>
      <c r="AZ80" s="153">
        <f t="shared" si="10"/>
        <v>0</v>
      </c>
      <c r="BA80" s="153">
        <f t="shared" si="11"/>
        <v>-1643.26363240198</v>
      </c>
    </row>
    <row r="81" spans="1:53" s="147" customFormat="1">
      <c r="A81" s="152">
        <v>0.28125</v>
      </c>
      <c r="B81" s="153">
        <v>4213.0408394992201</v>
      </c>
      <c r="C81" s="153">
        <v>6293.6319004488496</v>
      </c>
      <c r="D81" s="153">
        <v>911.58397746019295</v>
      </c>
      <c r="E81" s="153">
        <v>515.06657796524905</v>
      </c>
      <c r="F81" s="153">
        <v>350.08878194922897</v>
      </c>
      <c r="G81" s="153">
        <v>0</v>
      </c>
      <c r="H81" s="153">
        <v>1.70842791704728</v>
      </c>
      <c r="I81" s="153">
        <v>0.56675711854775201</v>
      </c>
      <c r="J81" s="153">
        <v>-2112.1843317009302</v>
      </c>
      <c r="K81" s="153">
        <v>0</v>
      </c>
      <c r="L81" s="153">
        <v>-814.740490226068</v>
      </c>
      <c r="M81" s="153">
        <v>10173.5029306574</v>
      </c>
      <c r="N81" s="153">
        <v>9358.7624404313392</v>
      </c>
      <c r="O81" s="153">
        <f t="shared" si="3"/>
        <v>10173.5029306574</v>
      </c>
      <c r="P81" s="153">
        <f t="shared" si="4"/>
        <v>0</v>
      </c>
      <c r="Q81" s="153">
        <f t="shared" si="5"/>
        <v>-2112.1843317009302</v>
      </c>
      <c r="S81" s="152">
        <v>0.28125</v>
      </c>
      <c r="T81" s="153">
        <v>4213.6280241753302</v>
      </c>
      <c r="U81" s="153">
        <v>6700.6918440047402</v>
      </c>
      <c r="V81" s="153">
        <v>970.65366942364199</v>
      </c>
      <c r="W81" s="153">
        <v>533.11945014236301</v>
      </c>
      <c r="X81" s="153">
        <v>350.25407960621101</v>
      </c>
      <c r="Y81" s="153">
        <v>283.32820698937002</v>
      </c>
      <c r="Z81" s="153">
        <v>6.0945412868825803</v>
      </c>
      <c r="AA81" s="153">
        <v>55.196128324273197</v>
      </c>
      <c r="AB81" s="153">
        <v>-2162.3739421103101</v>
      </c>
      <c r="AC81" s="153">
        <v>-2.6913965439228599E-2</v>
      </c>
      <c r="AD81" s="153">
        <v>-852.43293937983594</v>
      </c>
      <c r="AE81" s="153">
        <v>10950.565087877099</v>
      </c>
      <c r="AF81" s="153">
        <v>10098.1321484972</v>
      </c>
      <c r="AG81" s="153">
        <f t="shared" si="6"/>
        <v>10950.565087877099</v>
      </c>
      <c r="AH81" s="153">
        <f t="shared" si="7"/>
        <v>0</v>
      </c>
      <c r="AI81" s="153">
        <f t="shared" si="8"/>
        <v>-2162.3739421103101</v>
      </c>
      <c r="AK81" s="152">
        <v>0.28125</v>
      </c>
      <c r="AL81" s="153">
        <v>3716.8750990460298</v>
      </c>
      <c r="AM81" s="153">
        <v>6021.1145550725096</v>
      </c>
      <c r="AN81" s="153">
        <v>942.84781326786504</v>
      </c>
      <c r="AO81" s="153">
        <v>530.77175578576896</v>
      </c>
      <c r="AP81" s="153">
        <v>359.03547494334498</v>
      </c>
      <c r="AQ81" s="153">
        <v>0</v>
      </c>
      <c r="AR81" s="153">
        <v>15.670382771491401</v>
      </c>
      <c r="AS81" s="153">
        <v>72.564319982630195</v>
      </c>
      <c r="AT81" s="153">
        <v>-1597.79881050827</v>
      </c>
      <c r="AU81" s="153">
        <v>0</v>
      </c>
      <c r="AV81" s="153">
        <v>-765.12451391160198</v>
      </c>
      <c r="AW81" s="153">
        <v>10061.0805903614</v>
      </c>
      <c r="AX81" s="153">
        <v>9295.9560764497692</v>
      </c>
      <c r="AY81" s="153">
        <f t="shared" si="9"/>
        <v>10061.0805903614</v>
      </c>
      <c r="AZ81" s="153">
        <f t="shared" si="10"/>
        <v>0</v>
      </c>
      <c r="BA81" s="153">
        <f t="shared" si="11"/>
        <v>-1597.79881050827</v>
      </c>
    </row>
    <row r="82" spans="1:53" s="147" customFormat="1">
      <c r="A82" s="152">
        <v>0.29166666666666702</v>
      </c>
      <c r="B82" s="153">
        <v>4213.4542792841403</v>
      </c>
      <c r="C82" s="153">
        <v>6221.6058986490298</v>
      </c>
      <c r="D82" s="153">
        <v>947.06547727773102</v>
      </c>
      <c r="E82" s="153">
        <v>515.76347723649803</v>
      </c>
      <c r="F82" s="153">
        <v>343.81769954625702</v>
      </c>
      <c r="G82" s="153">
        <v>175.39396975625999</v>
      </c>
      <c r="H82" s="153">
        <v>3.1536924337074099</v>
      </c>
      <c r="I82" s="153">
        <v>0.55476902625379199</v>
      </c>
      <c r="J82" s="153">
        <v>-2127.8399628676002</v>
      </c>
      <c r="K82" s="153">
        <v>0</v>
      </c>
      <c r="L82" s="153">
        <v>-811.23377569999104</v>
      </c>
      <c r="M82" s="153">
        <v>10292.9693003423</v>
      </c>
      <c r="N82" s="153">
        <v>9481.7355246422794</v>
      </c>
      <c r="O82" s="153">
        <f t="shared" si="3"/>
        <v>10292.9693003423</v>
      </c>
      <c r="P82" s="153">
        <f t="shared" si="4"/>
        <v>0</v>
      </c>
      <c r="Q82" s="153">
        <f t="shared" si="5"/>
        <v>-2127.8399628676002</v>
      </c>
      <c r="S82" s="152">
        <v>0.29166666666666702</v>
      </c>
      <c r="T82" s="153">
        <v>4215.7486449559401</v>
      </c>
      <c r="U82" s="153">
        <v>6675.15827061043</v>
      </c>
      <c r="V82" s="153">
        <v>973.09368211226104</v>
      </c>
      <c r="W82" s="153">
        <v>504.49839875923402</v>
      </c>
      <c r="X82" s="153">
        <v>547.95823650301804</v>
      </c>
      <c r="Y82" s="153">
        <v>247.121254505726</v>
      </c>
      <c r="Z82" s="153">
        <v>6.0977949618690701</v>
      </c>
      <c r="AA82" s="153">
        <v>54.470699312053704</v>
      </c>
      <c r="AB82" s="153">
        <v>-2163.4499734933502</v>
      </c>
      <c r="AC82" s="153">
        <v>0</v>
      </c>
      <c r="AD82" s="153">
        <v>-849.87225411904205</v>
      </c>
      <c r="AE82" s="153">
        <v>11060.6970082272</v>
      </c>
      <c r="AF82" s="153">
        <v>10210.8247541081</v>
      </c>
      <c r="AG82" s="153">
        <f t="shared" si="6"/>
        <v>11060.6970082272</v>
      </c>
      <c r="AH82" s="153">
        <f t="shared" si="7"/>
        <v>0</v>
      </c>
      <c r="AI82" s="153">
        <f t="shared" si="8"/>
        <v>-2163.4499734933502</v>
      </c>
      <c r="AK82" s="152">
        <v>0.29166666666666702</v>
      </c>
      <c r="AL82" s="153">
        <v>3718.0421950753898</v>
      </c>
      <c r="AM82" s="153">
        <v>6054.8230577381701</v>
      </c>
      <c r="AN82" s="153">
        <v>961.47745940295499</v>
      </c>
      <c r="AO82" s="153">
        <v>532.62964137811002</v>
      </c>
      <c r="AP82" s="153">
        <v>619.01468204844696</v>
      </c>
      <c r="AQ82" s="153">
        <v>318.68727111005001</v>
      </c>
      <c r="AR82" s="153">
        <v>42.152018545575402</v>
      </c>
      <c r="AS82" s="153">
        <v>78.5816515532523</v>
      </c>
      <c r="AT82" s="153">
        <v>-2127.1504965887498</v>
      </c>
      <c r="AU82" s="153">
        <v>0</v>
      </c>
      <c r="AV82" s="153">
        <v>-774.999882961558</v>
      </c>
      <c r="AW82" s="153">
        <v>10198.257480263201</v>
      </c>
      <c r="AX82" s="153">
        <v>9423.2575973016392</v>
      </c>
      <c r="AY82" s="153">
        <f t="shared" si="9"/>
        <v>10198.257480263201</v>
      </c>
      <c r="AZ82" s="153">
        <f t="shared" si="10"/>
        <v>0</v>
      </c>
      <c r="BA82" s="153">
        <f t="shared" si="11"/>
        <v>-2127.1504965887498</v>
      </c>
    </row>
    <row r="83" spans="1:53" s="147" customFormat="1">
      <c r="A83" s="152">
        <v>0.30208333333333298</v>
      </c>
      <c r="B83" s="153">
        <v>4213.3008145518097</v>
      </c>
      <c r="C83" s="153">
        <v>6182.5395449097196</v>
      </c>
      <c r="D83" s="153">
        <v>952.49945625678095</v>
      </c>
      <c r="E83" s="153">
        <v>516.79212034976604</v>
      </c>
      <c r="F83" s="153">
        <v>339.38244984686202</v>
      </c>
      <c r="G83" s="153">
        <v>188.59483398718001</v>
      </c>
      <c r="H83" s="153">
        <v>3.1015626584860598</v>
      </c>
      <c r="I83" s="153">
        <v>0.55172963273922504</v>
      </c>
      <c r="J83" s="153">
        <v>-2075.9285284355701</v>
      </c>
      <c r="K83" s="153">
        <v>0</v>
      </c>
      <c r="L83" s="153">
        <v>-808.092288721518</v>
      </c>
      <c r="M83" s="153">
        <v>10320.833983757801</v>
      </c>
      <c r="N83" s="153">
        <v>9512.7416950362694</v>
      </c>
      <c r="O83" s="153">
        <f t="shared" si="3"/>
        <v>10320.833983757801</v>
      </c>
      <c r="P83" s="153">
        <f t="shared" si="4"/>
        <v>0</v>
      </c>
      <c r="Q83" s="153">
        <f t="shared" si="5"/>
        <v>-2075.9285284355701</v>
      </c>
      <c r="S83" s="152">
        <v>0.30208333333333298</v>
      </c>
      <c r="T83" s="153">
        <v>4217.0688557741796</v>
      </c>
      <c r="U83" s="153">
        <v>6691.1095884059696</v>
      </c>
      <c r="V83" s="153">
        <v>973.97610550731099</v>
      </c>
      <c r="W83" s="153">
        <v>499.608800128827</v>
      </c>
      <c r="X83" s="153">
        <v>578.76097155288301</v>
      </c>
      <c r="Y83" s="153">
        <v>233.542014709212</v>
      </c>
      <c r="Z83" s="153">
        <v>6.8455519955446098</v>
      </c>
      <c r="AA83" s="153">
        <v>54.489329916390901</v>
      </c>
      <c r="AB83" s="153">
        <v>-2174.79197479811</v>
      </c>
      <c r="AC83" s="153">
        <v>0</v>
      </c>
      <c r="AD83" s="153">
        <v>-851.14090104303602</v>
      </c>
      <c r="AE83" s="153">
        <v>11080.609243192201</v>
      </c>
      <c r="AF83" s="153">
        <v>10229.468342149201</v>
      </c>
      <c r="AG83" s="153">
        <f t="shared" si="6"/>
        <v>11080.609243192201</v>
      </c>
      <c r="AH83" s="153">
        <f t="shared" si="7"/>
        <v>0</v>
      </c>
      <c r="AI83" s="153">
        <f t="shared" si="8"/>
        <v>-2174.79197479811</v>
      </c>
      <c r="AK83" s="152">
        <v>0.30208333333333298</v>
      </c>
      <c r="AL83" s="153">
        <v>3717.9421540858898</v>
      </c>
      <c r="AM83" s="153">
        <v>6060.2856815149098</v>
      </c>
      <c r="AN83" s="153">
        <v>963.90567254754103</v>
      </c>
      <c r="AO83" s="153">
        <v>534.68364546223597</v>
      </c>
      <c r="AP83" s="153">
        <v>649.75478940816402</v>
      </c>
      <c r="AQ83" s="153">
        <v>449.359495089284</v>
      </c>
      <c r="AR83" s="153">
        <v>102.14088368313099</v>
      </c>
      <c r="AS83" s="153">
        <v>73.758190322997706</v>
      </c>
      <c r="AT83" s="153">
        <v>-2310.5059370167301</v>
      </c>
      <c r="AU83" s="153">
        <v>0</v>
      </c>
      <c r="AV83" s="153">
        <v>-777.95548146011402</v>
      </c>
      <c r="AW83" s="153">
        <v>10241.3245750974</v>
      </c>
      <c r="AX83" s="153">
        <v>9463.3690936373096</v>
      </c>
      <c r="AY83" s="153">
        <f t="shared" si="9"/>
        <v>10241.3245750974</v>
      </c>
      <c r="AZ83" s="153">
        <f t="shared" si="10"/>
        <v>0</v>
      </c>
      <c r="BA83" s="153">
        <f t="shared" si="11"/>
        <v>-2310.5059370167301</v>
      </c>
    </row>
    <row r="84" spans="1:53" s="147" customFormat="1">
      <c r="A84" s="152">
        <v>0.3125</v>
      </c>
      <c r="B84" s="153">
        <v>4211.4202936052698</v>
      </c>
      <c r="C84" s="153">
        <v>6148.5233080178996</v>
      </c>
      <c r="D84" s="153">
        <v>953.52335435246198</v>
      </c>
      <c r="E84" s="153">
        <v>517.27724931373803</v>
      </c>
      <c r="F84" s="153">
        <v>340.271575628199</v>
      </c>
      <c r="G84" s="153">
        <v>178.71685796008799</v>
      </c>
      <c r="H84" s="153">
        <v>3.0971815789643302</v>
      </c>
      <c r="I84" s="153">
        <v>0.56873422033715804</v>
      </c>
      <c r="J84" s="153">
        <v>-2050.3074068912902</v>
      </c>
      <c r="K84" s="153">
        <v>0</v>
      </c>
      <c r="L84" s="153">
        <v>-804.95447052362897</v>
      </c>
      <c r="M84" s="153">
        <v>10303.091147785701</v>
      </c>
      <c r="N84" s="153">
        <v>9498.1366772620295</v>
      </c>
      <c r="O84" s="153">
        <f t="shared" si="3"/>
        <v>10303.091147785701</v>
      </c>
      <c r="P84" s="153">
        <f t="shared" si="4"/>
        <v>0</v>
      </c>
      <c r="Q84" s="153">
        <f t="shared" si="5"/>
        <v>-2050.3074068912902</v>
      </c>
      <c r="S84" s="152">
        <v>0.3125</v>
      </c>
      <c r="T84" s="153">
        <v>4218.4692964413898</v>
      </c>
      <c r="U84" s="153">
        <v>6674.7936322161604</v>
      </c>
      <c r="V84" s="153">
        <v>973.56163539637305</v>
      </c>
      <c r="W84" s="153">
        <v>495.84455926083098</v>
      </c>
      <c r="X84" s="153">
        <v>569.27643975212504</v>
      </c>
      <c r="Y84" s="153">
        <v>232.07733406357801</v>
      </c>
      <c r="Z84" s="153">
        <v>17.477481840036901</v>
      </c>
      <c r="AA84" s="153">
        <v>57.4109536354486</v>
      </c>
      <c r="AB84" s="153">
        <v>-2158.3025174091899</v>
      </c>
      <c r="AC84" s="153">
        <v>0</v>
      </c>
      <c r="AD84" s="153">
        <v>-849.649198325307</v>
      </c>
      <c r="AE84" s="153">
        <v>11080.6088151968</v>
      </c>
      <c r="AF84" s="153">
        <v>10230.9596168714</v>
      </c>
      <c r="AG84" s="153">
        <f t="shared" si="6"/>
        <v>11080.6088151968</v>
      </c>
      <c r="AH84" s="153">
        <f t="shared" si="7"/>
        <v>0</v>
      </c>
      <c r="AI84" s="153">
        <f t="shared" si="8"/>
        <v>-2158.3025174091899</v>
      </c>
      <c r="AK84" s="152">
        <v>0.3125</v>
      </c>
      <c r="AL84" s="153">
        <v>3718.12890052283</v>
      </c>
      <c r="AM84" s="153">
        <v>6056.7062729060999</v>
      </c>
      <c r="AN84" s="153">
        <v>964.08627585058196</v>
      </c>
      <c r="AO84" s="153">
        <v>532.62344612214997</v>
      </c>
      <c r="AP84" s="153">
        <v>649.97755822270506</v>
      </c>
      <c r="AQ84" s="153">
        <v>448.74613341209403</v>
      </c>
      <c r="AR84" s="153">
        <v>192.38141107536899</v>
      </c>
      <c r="AS84" s="153">
        <v>69.166624931477003</v>
      </c>
      <c r="AT84" s="153">
        <v>-2408.5424911626501</v>
      </c>
      <c r="AU84" s="153">
        <v>0</v>
      </c>
      <c r="AV84" s="153">
        <v>-778.169959069171</v>
      </c>
      <c r="AW84" s="153">
        <v>10223.2741318807</v>
      </c>
      <c r="AX84" s="153">
        <v>9445.1041728114906</v>
      </c>
      <c r="AY84" s="153">
        <f t="shared" si="9"/>
        <v>10223.2741318807</v>
      </c>
      <c r="AZ84" s="153">
        <f t="shared" si="10"/>
        <v>0</v>
      </c>
      <c r="BA84" s="153">
        <f t="shared" si="11"/>
        <v>-2408.5424911626501</v>
      </c>
    </row>
    <row r="85" spans="1:53" s="147" customFormat="1">
      <c r="A85" s="152">
        <v>0.32291666666666702</v>
      </c>
      <c r="B85" s="153">
        <v>4211.9671073650597</v>
      </c>
      <c r="C85" s="153">
        <v>6147.96488225348</v>
      </c>
      <c r="D85" s="153">
        <v>953.396198803223</v>
      </c>
      <c r="E85" s="153">
        <v>518.45140420328698</v>
      </c>
      <c r="F85" s="153">
        <v>340.33562897440902</v>
      </c>
      <c r="G85" s="153">
        <v>184.572392608851</v>
      </c>
      <c r="H85" s="153">
        <v>3.0848089103459402</v>
      </c>
      <c r="I85" s="153">
        <v>0.55877822633875895</v>
      </c>
      <c r="J85" s="153">
        <v>-2063.6966944010301</v>
      </c>
      <c r="K85" s="153">
        <v>0</v>
      </c>
      <c r="L85" s="153">
        <v>-805.072446526823</v>
      </c>
      <c r="M85" s="153">
        <v>10296.634506943999</v>
      </c>
      <c r="N85" s="153">
        <v>9491.5620604171399</v>
      </c>
      <c r="O85" s="153">
        <f t="shared" si="3"/>
        <v>10296.634506943999</v>
      </c>
      <c r="P85" s="153">
        <f t="shared" si="4"/>
        <v>0</v>
      </c>
      <c r="Q85" s="153">
        <f t="shared" si="5"/>
        <v>-2063.6966944010301</v>
      </c>
      <c r="S85" s="152">
        <v>0.32291666666666702</v>
      </c>
      <c r="T85" s="153">
        <v>4217.4757682833197</v>
      </c>
      <c r="U85" s="153">
        <v>6676.2569334383898</v>
      </c>
      <c r="V85" s="153">
        <v>973.43462714076099</v>
      </c>
      <c r="W85" s="153">
        <v>499.95753578734798</v>
      </c>
      <c r="X85" s="153">
        <v>568.96144914536103</v>
      </c>
      <c r="Y85" s="153">
        <v>223.347825178123</v>
      </c>
      <c r="Z85" s="153">
        <v>53.985140924199499</v>
      </c>
      <c r="AA85" s="153">
        <v>54.809623052838198</v>
      </c>
      <c r="AB85" s="153">
        <v>-2246.2735903979501</v>
      </c>
      <c r="AC85" s="153">
        <v>0</v>
      </c>
      <c r="AD85" s="153">
        <v>-850.17202746142902</v>
      </c>
      <c r="AE85" s="153">
        <v>11021.9553125524</v>
      </c>
      <c r="AF85" s="153">
        <v>10171.783285091</v>
      </c>
      <c r="AG85" s="153">
        <f t="shared" si="6"/>
        <v>11021.9553125524</v>
      </c>
      <c r="AH85" s="153">
        <f t="shared" si="7"/>
        <v>0</v>
      </c>
      <c r="AI85" s="153">
        <f t="shared" si="8"/>
        <v>-2246.2735903979501</v>
      </c>
      <c r="AK85" s="152">
        <v>0.32291666666666702</v>
      </c>
      <c r="AL85" s="153">
        <v>3718.1689397144301</v>
      </c>
      <c r="AM85" s="153">
        <v>6046.8834336577102</v>
      </c>
      <c r="AN85" s="153">
        <v>963.91236019782696</v>
      </c>
      <c r="AO85" s="153">
        <v>530.06205082994097</v>
      </c>
      <c r="AP85" s="153">
        <v>649.84141605812999</v>
      </c>
      <c r="AQ85" s="153">
        <v>447.845666480825</v>
      </c>
      <c r="AR85" s="153">
        <v>306.99259652191603</v>
      </c>
      <c r="AS85" s="153">
        <v>64.941461345320803</v>
      </c>
      <c r="AT85" s="153">
        <v>-2558.2156526601302</v>
      </c>
      <c r="AU85" s="153">
        <v>0</v>
      </c>
      <c r="AV85" s="153">
        <v>-777.98771093838195</v>
      </c>
      <c r="AW85" s="153">
        <v>10170.432272145999</v>
      </c>
      <c r="AX85" s="153">
        <v>9392.4445612075906</v>
      </c>
      <c r="AY85" s="153">
        <f t="shared" si="9"/>
        <v>10170.432272145999</v>
      </c>
      <c r="AZ85" s="153">
        <f t="shared" si="10"/>
        <v>0</v>
      </c>
      <c r="BA85" s="153">
        <f t="shared" si="11"/>
        <v>-2558.2156526601302</v>
      </c>
    </row>
    <row r="86" spans="1:53" s="147" customFormat="1">
      <c r="A86" s="152">
        <v>0.33333333333333298</v>
      </c>
      <c r="B86" s="153">
        <v>4213.5876206970097</v>
      </c>
      <c r="C86" s="153">
        <v>6136.5481848748104</v>
      </c>
      <c r="D86" s="153">
        <v>953.436349747588</v>
      </c>
      <c r="E86" s="153">
        <v>520.50144769059204</v>
      </c>
      <c r="F86" s="153">
        <v>340.41206107100999</v>
      </c>
      <c r="G86" s="153">
        <v>229.66130070555599</v>
      </c>
      <c r="H86" s="153">
        <v>3.94019050451683</v>
      </c>
      <c r="I86" s="153">
        <v>0.55541982250451805</v>
      </c>
      <c r="J86" s="153">
        <v>-2060.3425184089201</v>
      </c>
      <c r="K86" s="153">
        <v>0</v>
      </c>
      <c r="L86" s="153">
        <v>-804.87689862769901</v>
      </c>
      <c r="M86" s="153">
        <v>10338.3000567047</v>
      </c>
      <c r="N86" s="153">
        <v>9533.4231580769592</v>
      </c>
      <c r="O86" s="153">
        <f t="shared" si="3"/>
        <v>10338.3000567047</v>
      </c>
      <c r="P86" s="153">
        <f t="shared" si="4"/>
        <v>0</v>
      </c>
      <c r="Q86" s="153">
        <f t="shared" si="5"/>
        <v>-2060.3425184089201</v>
      </c>
      <c r="S86" s="152">
        <v>0.33333333333333298</v>
      </c>
      <c r="T86" s="153">
        <v>4217.06895345663</v>
      </c>
      <c r="U86" s="153">
        <v>6676.0650066755697</v>
      </c>
      <c r="V86" s="153">
        <v>973.54826868327302</v>
      </c>
      <c r="W86" s="153">
        <v>505.98937143910598</v>
      </c>
      <c r="X86" s="153">
        <v>586.41876669810995</v>
      </c>
      <c r="Y86" s="153">
        <v>296.91395390388698</v>
      </c>
      <c r="Z86" s="153">
        <v>116.45939914939601</v>
      </c>
      <c r="AA86" s="153">
        <v>53.207367501661999</v>
      </c>
      <c r="AB86" s="153">
        <v>-2467.02663564877</v>
      </c>
      <c r="AC86" s="153">
        <v>0</v>
      </c>
      <c r="AD86" s="153">
        <v>-852.16183873570105</v>
      </c>
      <c r="AE86" s="153">
        <v>10958.6444518589</v>
      </c>
      <c r="AF86" s="153">
        <v>10106.4826131232</v>
      </c>
      <c r="AG86" s="153">
        <f t="shared" si="6"/>
        <v>10958.6444518589</v>
      </c>
      <c r="AH86" s="153">
        <f t="shared" si="7"/>
        <v>0</v>
      </c>
      <c r="AI86" s="153">
        <f t="shared" si="8"/>
        <v>-2467.02663564877</v>
      </c>
      <c r="AK86" s="152">
        <v>0.33333333333333298</v>
      </c>
      <c r="AL86" s="153">
        <v>3718.22894151233</v>
      </c>
      <c r="AM86" s="153">
        <v>5987.5260577469198</v>
      </c>
      <c r="AN86" s="153">
        <v>963.08288742168895</v>
      </c>
      <c r="AO86" s="153">
        <v>532.61699326188705</v>
      </c>
      <c r="AP86" s="153">
        <v>664.45565077570097</v>
      </c>
      <c r="AQ86" s="153">
        <v>476.15505220867198</v>
      </c>
      <c r="AR86" s="153">
        <v>426.516716263229</v>
      </c>
      <c r="AS86" s="153">
        <v>59.995418625100697</v>
      </c>
      <c r="AT86" s="153">
        <v>-2718.5289262711199</v>
      </c>
      <c r="AU86" s="153">
        <v>0</v>
      </c>
      <c r="AV86" s="153">
        <v>-774.31994309423999</v>
      </c>
      <c r="AW86" s="153">
        <v>10110.048791544399</v>
      </c>
      <c r="AX86" s="153">
        <v>9335.7288484501696</v>
      </c>
      <c r="AY86" s="153">
        <f t="shared" si="9"/>
        <v>10110.048791544399</v>
      </c>
      <c r="AZ86" s="153">
        <f t="shared" si="10"/>
        <v>0</v>
      </c>
      <c r="BA86" s="153">
        <f t="shared" si="11"/>
        <v>-2718.5289262711199</v>
      </c>
    </row>
    <row r="87" spans="1:53" s="147" customFormat="1">
      <c r="A87" s="152">
        <v>0.34375</v>
      </c>
      <c r="B87" s="153">
        <v>4212.3672618516903</v>
      </c>
      <c r="C87" s="153">
        <v>6160.9759391561702</v>
      </c>
      <c r="D87" s="153">
        <v>953.63041809139304</v>
      </c>
      <c r="E87" s="153">
        <v>523.50688895744099</v>
      </c>
      <c r="F87" s="153">
        <v>340.82815239728097</v>
      </c>
      <c r="G87" s="153">
        <v>217.26363176884999</v>
      </c>
      <c r="H87" s="153">
        <v>6.7255536122477997</v>
      </c>
      <c r="I87" s="153">
        <v>0.55610639866363998</v>
      </c>
      <c r="J87" s="153">
        <v>-1968.62173067856</v>
      </c>
      <c r="K87" s="153">
        <v>0</v>
      </c>
      <c r="L87" s="153">
        <v>-806.98641137403001</v>
      </c>
      <c r="M87" s="153">
        <v>10447.232221555199</v>
      </c>
      <c r="N87" s="153">
        <v>9640.2458101811499</v>
      </c>
      <c r="O87" s="153">
        <f t="shared" si="3"/>
        <v>10447.232221555199</v>
      </c>
      <c r="P87" s="153">
        <f t="shared" si="4"/>
        <v>0</v>
      </c>
      <c r="Q87" s="153">
        <f t="shared" si="5"/>
        <v>-1968.62173067856</v>
      </c>
      <c r="S87" s="152">
        <v>0.34375</v>
      </c>
      <c r="T87" s="153">
        <v>4215.8085894169499</v>
      </c>
      <c r="U87" s="153">
        <v>6674.2194879405597</v>
      </c>
      <c r="V87" s="153">
        <v>973.32766487460594</v>
      </c>
      <c r="W87" s="153">
        <v>504.83182327368598</v>
      </c>
      <c r="X87" s="153">
        <v>583.11479346465001</v>
      </c>
      <c r="Y87" s="153">
        <v>301.75066064592301</v>
      </c>
      <c r="Z87" s="153">
        <v>196.80541394569201</v>
      </c>
      <c r="AA87" s="153">
        <v>51.6529782132557</v>
      </c>
      <c r="AB87" s="153">
        <v>-2404.9921763440602</v>
      </c>
      <c r="AC87" s="153">
        <v>0</v>
      </c>
      <c r="AD87" s="153">
        <v>-852.71630217237396</v>
      </c>
      <c r="AE87" s="153">
        <v>11096.5192354313</v>
      </c>
      <c r="AF87" s="153">
        <v>10243.802933258899</v>
      </c>
      <c r="AG87" s="153">
        <f t="shared" si="6"/>
        <v>11096.5192354313</v>
      </c>
      <c r="AH87" s="153">
        <f t="shared" si="7"/>
        <v>0</v>
      </c>
      <c r="AI87" s="153">
        <f t="shared" si="8"/>
        <v>-2404.9921763440602</v>
      </c>
      <c r="AK87" s="152">
        <v>0.34375</v>
      </c>
      <c r="AL87" s="153">
        <v>3718.5357403932098</v>
      </c>
      <c r="AM87" s="153">
        <v>5981.4076836105196</v>
      </c>
      <c r="AN87" s="153">
        <v>962.92903471979002</v>
      </c>
      <c r="AO87" s="153">
        <v>530.43870147790994</v>
      </c>
      <c r="AP87" s="153">
        <v>667.97215259505197</v>
      </c>
      <c r="AQ87" s="153">
        <v>481.70780151916199</v>
      </c>
      <c r="AR87" s="153">
        <v>547.01281141833397</v>
      </c>
      <c r="AS87" s="153">
        <v>48.057556219769403</v>
      </c>
      <c r="AT87" s="153">
        <v>-2752.3510753493401</v>
      </c>
      <c r="AU87" s="153">
        <v>0</v>
      </c>
      <c r="AV87" s="153">
        <v>-774.55903898384895</v>
      </c>
      <c r="AW87" s="153">
        <v>10185.710406604399</v>
      </c>
      <c r="AX87" s="153">
        <v>9411.1513676205595</v>
      </c>
      <c r="AY87" s="153">
        <f t="shared" si="9"/>
        <v>10185.710406604399</v>
      </c>
      <c r="AZ87" s="153">
        <f t="shared" si="10"/>
        <v>0</v>
      </c>
      <c r="BA87" s="153">
        <f t="shared" si="11"/>
        <v>-2752.3510753493401</v>
      </c>
    </row>
    <row r="88" spans="1:53" s="147" customFormat="1">
      <c r="A88" s="152">
        <v>0.35416666666666702</v>
      </c>
      <c r="B88" s="153">
        <v>4211.4336114655498</v>
      </c>
      <c r="C88" s="153">
        <v>6194.7730973714297</v>
      </c>
      <c r="D88" s="153">
        <v>953.45642521977004</v>
      </c>
      <c r="E88" s="153">
        <v>527.76419482453298</v>
      </c>
      <c r="F88" s="153">
        <v>340.57453710298699</v>
      </c>
      <c r="G88" s="153">
        <v>173.98838663959501</v>
      </c>
      <c r="H88" s="153">
        <v>11.269497632398499</v>
      </c>
      <c r="I88" s="153">
        <v>0.55793465052550195</v>
      </c>
      <c r="J88" s="153">
        <v>-1923.66562287442</v>
      </c>
      <c r="K88" s="153">
        <v>0</v>
      </c>
      <c r="L88" s="153">
        <v>-809.61321240877396</v>
      </c>
      <c r="M88" s="153">
        <v>10490.152062032401</v>
      </c>
      <c r="N88" s="153">
        <v>9680.5388496235992</v>
      </c>
      <c r="O88" s="153">
        <f t="shared" si="3"/>
        <v>10490.152062032401</v>
      </c>
      <c r="P88" s="153">
        <f t="shared" si="4"/>
        <v>0</v>
      </c>
      <c r="Q88" s="153">
        <f t="shared" si="5"/>
        <v>-1923.66562287442</v>
      </c>
      <c r="S88" s="152">
        <v>0.35416666666666702</v>
      </c>
      <c r="T88" s="153">
        <v>4214.9350804241803</v>
      </c>
      <c r="U88" s="153">
        <v>6660.5421959329697</v>
      </c>
      <c r="V88" s="153">
        <v>973.54826052288604</v>
      </c>
      <c r="W88" s="153">
        <v>500.13967874796299</v>
      </c>
      <c r="X88" s="153">
        <v>564.613148480581</v>
      </c>
      <c r="Y88" s="153">
        <v>339.10983390813902</v>
      </c>
      <c r="Z88" s="153">
        <v>295.92828034169401</v>
      </c>
      <c r="AA88" s="153">
        <v>49.5829731424882</v>
      </c>
      <c r="AB88" s="153">
        <v>-2525.1244487389599</v>
      </c>
      <c r="AC88" s="153">
        <v>0</v>
      </c>
      <c r="AD88" s="153">
        <v>-852.574486331716</v>
      </c>
      <c r="AE88" s="153">
        <v>11073.2750027619</v>
      </c>
      <c r="AF88" s="153">
        <v>10220.700516430201</v>
      </c>
      <c r="AG88" s="153">
        <f t="shared" si="6"/>
        <v>11073.2750027619</v>
      </c>
      <c r="AH88" s="153">
        <f t="shared" si="7"/>
        <v>0</v>
      </c>
      <c r="AI88" s="153">
        <f t="shared" si="8"/>
        <v>-2525.1244487389599</v>
      </c>
      <c r="AK88" s="152">
        <v>0.35416666666666702</v>
      </c>
      <c r="AL88" s="153">
        <v>3718.7825049107701</v>
      </c>
      <c r="AM88" s="153">
        <v>5969.0432406474301</v>
      </c>
      <c r="AN88" s="153">
        <v>961.397199433899</v>
      </c>
      <c r="AO88" s="153">
        <v>524.93257528633399</v>
      </c>
      <c r="AP88" s="153">
        <v>666.28814169563702</v>
      </c>
      <c r="AQ88" s="153">
        <v>488.30247652425601</v>
      </c>
      <c r="AR88" s="153">
        <v>656.64989488088304</v>
      </c>
      <c r="AS88" s="153">
        <v>40.192690726015698</v>
      </c>
      <c r="AT88" s="153">
        <v>-2794.6149002535699</v>
      </c>
      <c r="AU88" s="153">
        <v>0</v>
      </c>
      <c r="AV88" s="153">
        <v>-773.99797565169899</v>
      </c>
      <c r="AW88" s="153">
        <v>10230.9738238517</v>
      </c>
      <c r="AX88" s="153">
        <v>9456.9758481999597</v>
      </c>
      <c r="AY88" s="153">
        <f t="shared" si="9"/>
        <v>10230.9738238517</v>
      </c>
      <c r="AZ88" s="153">
        <f t="shared" si="10"/>
        <v>0</v>
      </c>
      <c r="BA88" s="153">
        <f t="shared" si="11"/>
        <v>-2794.6149002535699</v>
      </c>
    </row>
    <row r="89" spans="1:53" s="147" customFormat="1">
      <c r="A89" s="152">
        <v>0.36458333333333298</v>
      </c>
      <c r="B89" s="153">
        <v>4209.9531798816297</v>
      </c>
      <c r="C89" s="153">
        <v>6181.5071446771599</v>
      </c>
      <c r="D89" s="153">
        <v>953.72412132788099</v>
      </c>
      <c r="E89" s="153">
        <v>527.61582289184901</v>
      </c>
      <c r="F89" s="153">
        <v>340.480558577164</v>
      </c>
      <c r="G89" s="153">
        <v>192.397045497698</v>
      </c>
      <c r="H89" s="153">
        <v>17.3591006388796</v>
      </c>
      <c r="I89" s="153">
        <v>0.56531386504747605</v>
      </c>
      <c r="J89" s="153">
        <v>-1866.19637312246</v>
      </c>
      <c r="K89" s="153">
        <v>0</v>
      </c>
      <c r="L89" s="153">
        <v>-808.71961218454601</v>
      </c>
      <c r="M89" s="153">
        <v>10557.4059142348</v>
      </c>
      <c r="N89" s="153">
        <v>9748.6863020503006</v>
      </c>
      <c r="O89" s="153">
        <f t="shared" si="3"/>
        <v>10557.4059142348</v>
      </c>
      <c r="P89" s="153">
        <f t="shared" si="4"/>
        <v>0</v>
      </c>
      <c r="Q89" s="153">
        <f t="shared" si="5"/>
        <v>-1866.19637312246</v>
      </c>
      <c r="S89" s="152">
        <v>0.36458333333333298</v>
      </c>
      <c r="T89" s="153">
        <v>4214.6749846313496</v>
      </c>
      <c r="U89" s="153">
        <v>6655.7573074374995</v>
      </c>
      <c r="V89" s="153">
        <v>973.66191022578403</v>
      </c>
      <c r="W89" s="153">
        <v>497.32681291998</v>
      </c>
      <c r="X89" s="153">
        <v>559.92427699668997</v>
      </c>
      <c r="Y89" s="153">
        <v>301.41216138052903</v>
      </c>
      <c r="Z89" s="153">
        <v>403.60022736535302</v>
      </c>
      <c r="AA89" s="153">
        <v>49.065910633921703</v>
      </c>
      <c r="AB89" s="153">
        <v>-2495.49359630659</v>
      </c>
      <c r="AC89" s="153">
        <v>0</v>
      </c>
      <c r="AD89" s="153">
        <v>-852.57859133778004</v>
      </c>
      <c r="AE89" s="153">
        <v>11159.929995284499</v>
      </c>
      <c r="AF89" s="153">
        <v>10307.351403946701</v>
      </c>
      <c r="AG89" s="153">
        <f t="shared" si="6"/>
        <v>11159.929995284499</v>
      </c>
      <c r="AH89" s="153">
        <f t="shared" si="7"/>
        <v>0</v>
      </c>
      <c r="AI89" s="153">
        <f t="shared" si="8"/>
        <v>-2495.49359630659</v>
      </c>
      <c r="AK89" s="152">
        <v>0.36458333333333298</v>
      </c>
      <c r="AL89" s="153">
        <v>3718.3623294983299</v>
      </c>
      <c r="AM89" s="153">
        <v>5909.1432668651996</v>
      </c>
      <c r="AN89" s="153">
        <v>959.45061551149604</v>
      </c>
      <c r="AO89" s="153">
        <v>525.04928788935399</v>
      </c>
      <c r="AP89" s="153">
        <v>647.16221870814695</v>
      </c>
      <c r="AQ89" s="153">
        <v>438.99681925899603</v>
      </c>
      <c r="AR89" s="153">
        <v>752.90091528260405</v>
      </c>
      <c r="AS89" s="153">
        <v>40.888471629307901</v>
      </c>
      <c r="AT89" s="153">
        <v>-2733.2288453723099</v>
      </c>
      <c r="AU89" s="153">
        <v>0</v>
      </c>
      <c r="AV89" s="153">
        <v>-768.71734322724797</v>
      </c>
      <c r="AW89" s="153">
        <v>10258.7250792711</v>
      </c>
      <c r="AX89" s="153">
        <v>9490.0077360438809</v>
      </c>
      <c r="AY89" s="153">
        <f t="shared" si="9"/>
        <v>10258.7250792711</v>
      </c>
      <c r="AZ89" s="153">
        <f t="shared" si="10"/>
        <v>0</v>
      </c>
      <c r="BA89" s="153">
        <f t="shared" si="11"/>
        <v>-2733.2288453723099</v>
      </c>
    </row>
    <row r="90" spans="1:53" s="147" customFormat="1">
      <c r="A90" s="152">
        <v>0.375</v>
      </c>
      <c r="B90" s="153">
        <v>4209.2196230198097</v>
      </c>
      <c r="C90" s="153">
        <v>6228.8616109527402</v>
      </c>
      <c r="D90" s="153">
        <v>953.53003664594905</v>
      </c>
      <c r="E90" s="153">
        <v>528.49397797885797</v>
      </c>
      <c r="F90" s="153">
        <v>341.09865418387301</v>
      </c>
      <c r="G90" s="153">
        <v>390.06377517505899</v>
      </c>
      <c r="H90" s="153">
        <v>25.437615987078299</v>
      </c>
      <c r="I90" s="153">
        <v>0.568556168226799</v>
      </c>
      <c r="J90" s="153">
        <v>-2084.88788574514</v>
      </c>
      <c r="K90" s="153">
        <v>0</v>
      </c>
      <c r="L90" s="153">
        <v>-815.53908559461695</v>
      </c>
      <c r="M90" s="153">
        <v>10592.3859643664</v>
      </c>
      <c r="N90" s="153">
        <v>9776.8468787718302</v>
      </c>
      <c r="O90" s="153">
        <f t="shared" si="3"/>
        <v>10592.3859643664</v>
      </c>
      <c r="P90" s="153">
        <f t="shared" si="4"/>
        <v>0</v>
      </c>
      <c r="Q90" s="153">
        <f t="shared" si="5"/>
        <v>-2084.88788574514</v>
      </c>
      <c r="S90" s="152">
        <v>0.375</v>
      </c>
      <c r="T90" s="153">
        <v>4213.9814718257003</v>
      </c>
      <c r="U90" s="153">
        <v>6672.7766208396597</v>
      </c>
      <c r="V90" s="153">
        <v>972.51877880257405</v>
      </c>
      <c r="W90" s="153">
        <v>494.220639134208</v>
      </c>
      <c r="X90" s="153">
        <v>499.10362006629498</v>
      </c>
      <c r="Y90" s="153">
        <v>194.83534057710801</v>
      </c>
      <c r="Z90" s="153">
        <v>525.89627724302102</v>
      </c>
      <c r="AA90" s="153">
        <v>46.123107048248201</v>
      </c>
      <c r="AB90" s="153">
        <v>-2518.9904528948</v>
      </c>
      <c r="AC90" s="153">
        <v>0</v>
      </c>
      <c r="AD90" s="153">
        <v>-853.22323954291301</v>
      </c>
      <c r="AE90" s="153">
        <v>11100.465402641999</v>
      </c>
      <c r="AF90" s="153">
        <v>10247.242163099099</v>
      </c>
      <c r="AG90" s="153">
        <f t="shared" si="6"/>
        <v>11100.465402641999</v>
      </c>
      <c r="AH90" s="153">
        <f t="shared" si="7"/>
        <v>0</v>
      </c>
      <c r="AI90" s="153">
        <f t="shared" si="8"/>
        <v>-2518.9904528948</v>
      </c>
      <c r="AK90" s="152">
        <v>0.375</v>
      </c>
      <c r="AL90" s="153">
        <v>3717.3218966944501</v>
      </c>
      <c r="AM90" s="153">
        <v>5936.1119414671102</v>
      </c>
      <c r="AN90" s="153">
        <v>962.30024452880798</v>
      </c>
      <c r="AO90" s="153">
        <v>529.39096866579996</v>
      </c>
      <c r="AP90" s="153">
        <v>445.87455821901699</v>
      </c>
      <c r="AQ90" s="153">
        <v>1.7103437654807501</v>
      </c>
      <c r="AR90" s="153">
        <v>838.40647622896404</v>
      </c>
      <c r="AS90" s="153">
        <v>39.761463358525802</v>
      </c>
      <c r="AT90" s="153">
        <v>-2298.52637684401</v>
      </c>
      <c r="AU90" s="153">
        <v>0</v>
      </c>
      <c r="AV90" s="153">
        <v>-764.54356339100195</v>
      </c>
      <c r="AW90" s="153">
        <v>10172.3515160841</v>
      </c>
      <c r="AX90" s="153">
        <v>9407.8079526931506</v>
      </c>
      <c r="AY90" s="153">
        <f t="shared" si="9"/>
        <v>10172.3515160841</v>
      </c>
      <c r="AZ90" s="153">
        <f t="shared" si="10"/>
        <v>0</v>
      </c>
      <c r="BA90" s="153">
        <f t="shared" si="11"/>
        <v>-2298.52637684401</v>
      </c>
    </row>
    <row r="91" spans="1:53" s="147" customFormat="1">
      <c r="A91" s="152">
        <v>0.38541666666666702</v>
      </c>
      <c r="B91" s="153">
        <v>4209.3863404883996</v>
      </c>
      <c r="C91" s="153">
        <v>6235.2698549800398</v>
      </c>
      <c r="D91" s="153">
        <v>953.59026714702804</v>
      </c>
      <c r="E91" s="153">
        <v>529.33233625864295</v>
      </c>
      <c r="F91" s="153">
        <v>340.999935513107</v>
      </c>
      <c r="G91" s="153">
        <v>373.98689104628602</v>
      </c>
      <c r="H91" s="153">
        <v>35.0678976480567</v>
      </c>
      <c r="I91" s="153">
        <v>0.56425107881995396</v>
      </c>
      <c r="J91" s="153">
        <v>-2050.0110923297698</v>
      </c>
      <c r="K91" s="153">
        <v>0</v>
      </c>
      <c r="L91" s="153">
        <v>-816.10758888588498</v>
      </c>
      <c r="M91" s="153">
        <v>10628.186681830601</v>
      </c>
      <c r="N91" s="153">
        <v>9812.0790929447303</v>
      </c>
      <c r="O91" s="153">
        <f t="shared" si="3"/>
        <v>10628.186681830601</v>
      </c>
      <c r="P91" s="153">
        <f t="shared" si="4"/>
        <v>0</v>
      </c>
      <c r="Q91" s="153">
        <f t="shared" si="5"/>
        <v>-2050.0110923297698</v>
      </c>
      <c r="S91" s="152">
        <v>0.38541666666666702</v>
      </c>
      <c r="T91" s="153">
        <v>4214.4481985525999</v>
      </c>
      <c r="U91" s="153">
        <v>6645.4743250784204</v>
      </c>
      <c r="V91" s="153">
        <v>972.42518732971303</v>
      </c>
      <c r="W91" s="153">
        <v>493.99612435059998</v>
      </c>
      <c r="X91" s="153">
        <v>492.91155610582098</v>
      </c>
      <c r="Y91" s="153">
        <v>191.463314480707</v>
      </c>
      <c r="Z91" s="153">
        <v>630.46001495739301</v>
      </c>
      <c r="AA91" s="153">
        <v>43.271234241049903</v>
      </c>
      <c r="AB91" s="153">
        <v>-2633.9637859815798</v>
      </c>
      <c r="AC91" s="153">
        <v>0</v>
      </c>
      <c r="AD91" s="153">
        <v>-851.82533203700996</v>
      </c>
      <c r="AE91" s="153">
        <v>11050.4861691147</v>
      </c>
      <c r="AF91" s="153">
        <v>10198.660837077699</v>
      </c>
      <c r="AG91" s="153">
        <f t="shared" si="6"/>
        <v>11050.4861691147</v>
      </c>
      <c r="AH91" s="153">
        <f t="shared" si="7"/>
        <v>0</v>
      </c>
      <c r="AI91" s="153">
        <f t="shared" si="8"/>
        <v>-2633.9637859815798</v>
      </c>
      <c r="AK91" s="152">
        <v>0.38541666666666702</v>
      </c>
      <c r="AL91" s="153">
        <v>3716.52824469084</v>
      </c>
      <c r="AM91" s="153">
        <v>5805.6168155681999</v>
      </c>
      <c r="AN91" s="153">
        <v>961.95240097485305</v>
      </c>
      <c r="AO91" s="153">
        <v>529.18487757179105</v>
      </c>
      <c r="AP91" s="153">
        <v>416.17243397050203</v>
      </c>
      <c r="AQ91" s="153">
        <v>89.745654668430802</v>
      </c>
      <c r="AR91" s="153">
        <v>916.38727110572404</v>
      </c>
      <c r="AS91" s="153">
        <v>36.138236683083697</v>
      </c>
      <c r="AT91" s="153">
        <v>-2346.3831443416698</v>
      </c>
      <c r="AU91" s="153">
        <v>0</v>
      </c>
      <c r="AV91" s="153">
        <v>-754.655281480334</v>
      </c>
      <c r="AW91" s="153">
        <v>10125.3427908918</v>
      </c>
      <c r="AX91" s="153">
        <v>9370.6875094114203</v>
      </c>
      <c r="AY91" s="153">
        <f t="shared" si="9"/>
        <v>10125.3427908918</v>
      </c>
      <c r="AZ91" s="153">
        <f t="shared" si="10"/>
        <v>0</v>
      </c>
      <c r="BA91" s="153">
        <f t="shared" si="11"/>
        <v>-2346.3831443416698</v>
      </c>
    </row>
    <row r="92" spans="1:53" s="147" customFormat="1">
      <c r="A92" s="152">
        <v>0.39583333333333298</v>
      </c>
      <c r="B92" s="153">
        <v>4208.9262067874797</v>
      </c>
      <c r="C92" s="153">
        <v>6204.7803350592603</v>
      </c>
      <c r="D92" s="153">
        <v>953.47651703007796</v>
      </c>
      <c r="E92" s="153">
        <v>529.079460437889</v>
      </c>
      <c r="F92" s="153">
        <v>340.95628101451501</v>
      </c>
      <c r="G92" s="153">
        <v>375.82159831970898</v>
      </c>
      <c r="H92" s="153">
        <v>42.947173970617698</v>
      </c>
      <c r="I92" s="153">
        <v>0.55263843591523998</v>
      </c>
      <c r="J92" s="153">
        <v>-2030.3109550826</v>
      </c>
      <c r="K92" s="153">
        <v>0</v>
      </c>
      <c r="L92" s="153">
        <v>-813.57934106954201</v>
      </c>
      <c r="M92" s="153">
        <v>10626.229255972899</v>
      </c>
      <c r="N92" s="153">
        <v>9812.6499149033207</v>
      </c>
      <c r="O92" s="153">
        <f t="shared" si="3"/>
        <v>10626.229255972899</v>
      </c>
      <c r="P92" s="153">
        <f t="shared" si="4"/>
        <v>0</v>
      </c>
      <c r="Q92" s="153">
        <f t="shared" si="5"/>
        <v>-2030.3109550826</v>
      </c>
      <c r="S92" s="152">
        <v>0.39583333333333298</v>
      </c>
      <c r="T92" s="153">
        <v>4213.7947355498</v>
      </c>
      <c r="U92" s="153">
        <v>6636.0943255785196</v>
      </c>
      <c r="V92" s="153">
        <v>972.56557453900405</v>
      </c>
      <c r="W92" s="153">
        <v>491.863754933265</v>
      </c>
      <c r="X92" s="153">
        <v>492.71791217645898</v>
      </c>
      <c r="Y92" s="153">
        <v>10.467598743716501</v>
      </c>
      <c r="Z92" s="153">
        <v>717.96468590056804</v>
      </c>
      <c r="AA92" s="153">
        <v>39.802085008350701</v>
      </c>
      <c r="AB92" s="153">
        <v>-2577.2479813180098</v>
      </c>
      <c r="AC92" s="153">
        <v>0</v>
      </c>
      <c r="AD92" s="153">
        <v>-849.39601174812401</v>
      </c>
      <c r="AE92" s="153">
        <v>10998.022691111701</v>
      </c>
      <c r="AF92" s="153">
        <v>10148.6266793636</v>
      </c>
      <c r="AG92" s="153">
        <f t="shared" si="6"/>
        <v>10998.022691111701</v>
      </c>
      <c r="AH92" s="153">
        <f t="shared" si="7"/>
        <v>0</v>
      </c>
      <c r="AI92" s="153">
        <f t="shared" si="8"/>
        <v>-2577.2479813180098</v>
      </c>
      <c r="AK92" s="152">
        <v>0.39583333333333298</v>
      </c>
      <c r="AL92" s="153">
        <v>3714.92758885885</v>
      </c>
      <c r="AM92" s="153">
        <v>5794.2987998668204</v>
      </c>
      <c r="AN92" s="153">
        <v>961.77178950618202</v>
      </c>
      <c r="AO92" s="153">
        <v>530.17333588883503</v>
      </c>
      <c r="AP92" s="153">
        <v>417.06861821861702</v>
      </c>
      <c r="AQ92" s="153">
        <v>160.60808878008999</v>
      </c>
      <c r="AR92" s="153">
        <v>975.13344656388199</v>
      </c>
      <c r="AS92" s="153">
        <v>29.745610695062702</v>
      </c>
      <c r="AT92" s="153">
        <v>-2526.32418960114</v>
      </c>
      <c r="AU92" s="153">
        <v>0</v>
      </c>
      <c r="AV92" s="153">
        <v>-754.93755105859998</v>
      </c>
      <c r="AW92" s="153">
        <v>10057.403088777201</v>
      </c>
      <c r="AX92" s="153">
        <v>9302.4655377186009</v>
      </c>
      <c r="AY92" s="153">
        <f t="shared" si="9"/>
        <v>10057.403088777201</v>
      </c>
      <c r="AZ92" s="153">
        <f t="shared" si="10"/>
        <v>0</v>
      </c>
      <c r="BA92" s="153">
        <f t="shared" si="11"/>
        <v>-2526.32418960114</v>
      </c>
    </row>
    <row r="93" spans="1:53" s="147" customFormat="1">
      <c r="A93" s="152">
        <v>0.40625</v>
      </c>
      <c r="B93" s="153">
        <v>4208.2326360685202</v>
      </c>
      <c r="C93" s="153">
        <v>6200.5003022459796</v>
      </c>
      <c r="D93" s="153">
        <v>953.34265468016304</v>
      </c>
      <c r="E93" s="153">
        <v>531.69689404800999</v>
      </c>
      <c r="F93" s="153">
        <v>340.436478737166</v>
      </c>
      <c r="G93" s="153">
        <v>377.189772741242</v>
      </c>
      <c r="H93" s="153">
        <v>49.708347446301801</v>
      </c>
      <c r="I93" s="153">
        <v>0.556722874890205</v>
      </c>
      <c r="J93" s="153">
        <v>-2011.8171015687101</v>
      </c>
      <c r="K93" s="153">
        <v>0</v>
      </c>
      <c r="L93" s="153">
        <v>-813.43912741962799</v>
      </c>
      <c r="M93" s="153">
        <v>10649.8467072736</v>
      </c>
      <c r="N93" s="153">
        <v>9836.4075798539398</v>
      </c>
      <c r="O93" s="153">
        <f t="shared" si="3"/>
        <v>10649.8467072736</v>
      </c>
      <c r="P93" s="153">
        <f t="shared" si="4"/>
        <v>0</v>
      </c>
      <c r="Q93" s="153">
        <f t="shared" si="5"/>
        <v>-2011.8171015687101</v>
      </c>
      <c r="S93" s="152">
        <v>0.40625</v>
      </c>
      <c r="T93" s="153">
        <v>4213.8413626373504</v>
      </c>
      <c r="U93" s="153">
        <v>6602.1688082118899</v>
      </c>
      <c r="V93" s="153">
        <v>972.558887102261</v>
      </c>
      <c r="W93" s="153">
        <v>487.80575555761999</v>
      </c>
      <c r="X93" s="153">
        <v>483.86827010973701</v>
      </c>
      <c r="Y93" s="153">
        <v>0</v>
      </c>
      <c r="Z93" s="153">
        <v>785.29177729467096</v>
      </c>
      <c r="AA93" s="153">
        <v>34.142428150807099</v>
      </c>
      <c r="AB93" s="153">
        <v>-2645.9739623335699</v>
      </c>
      <c r="AC93" s="153">
        <v>0</v>
      </c>
      <c r="AD93" s="153">
        <v>-846.672384751295</v>
      </c>
      <c r="AE93" s="153">
        <v>10933.7033267308</v>
      </c>
      <c r="AF93" s="153">
        <v>10087.030941979499</v>
      </c>
      <c r="AG93" s="153">
        <f t="shared" si="6"/>
        <v>10933.7033267308</v>
      </c>
      <c r="AH93" s="153">
        <f t="shared" si="7"/>
        <v>0</v>
      </c>
      <c r="AI93" s="153">
        <f t="shared" si="8"/>
        <v>-2645.9739623335699</v>
      </c>
      <c r="AK93" s="152">
        <v>0.40625</v>
      </c>
      <c r="AL93" s="153">
        <v>3714.8542352361801</v>
      </c>
      <c r="AM93" s="153">
        <v>5778.9964460096398</v>
      </c>
      <c r="AN93" s="153">
        <v>961.87881232482403</v>
      </c>
      <c r="AO93" s="153">
        <v>528.79477793877595</v>
      </c>
      <c r="AP93" s="153">
        <v>413.05347986678902</v>
      </c>
      <c r="AQ93" s="153">
        <v>152.58978260192001</v>
      </c>
      <c r="AR93" s="153">
        <v>1013.18881029282</v>
      </c>
      <c r="AS93" s="153">
        <v>28.807214247017701</v>
      </c>
      <c r="AT93" s="153">
        <v>-2590.96856676381</v>
      </c>
      <c r="AU93" s="153">
        <v>0</v>
      </c>
      <c r="AV93" s="153">
        <v>-753.67840476793901</v>
      </c>
      <c r="AW93" s="153">
        <v>10001.194991754201</v>
      </c>
      <c r="AX93" s="153">
        <v>9247.5165869862103</v>
      </c>
      <c r="AY93" s="153">
        <f t="shared" si="9"/>
        <v>10001.194991754201</v>
      </c>
      <c r="AZ93" s="153">
        <f t="shared" si="10"/>
        <v>0</v>
      </c>
      <c r="BA93" s="153">
        <f t="shared" si="11"/>
        <v>-2590.96856676381</v>
      </c>
    </row>
    <row r="94" spans="1:53" s="147" customFormat="1">
      <c r="A94" s="152">
        <v>0.41666666666666702</v>
      </c>
      <c r="B94" s="153">
        <v>4207.9792059790498</v>
      </c>
      <c r="C94" s="153">
        <v>6242.1586265619999</v>
      </c>
      <c r="D94" s="153">
        <v>953.18874136525403</v>
      </c>
      <c r="E94" s="153">
        <v>534.27584747271897</v>
      </c>
      <c r="F94" s="153">
        <v>340.81351758345397</v>
      </c>
      <c r="G94" s="153">
        <v>248.114052583481</v>
      </c>
      <c r="H94" s="153">
        <v>55.927784581625502</v>
      </c>
      <c r="I94" s="153">
        <v>0.57725799682103895</v>
      </c>
      <c r="J94" s="153">
        <v>-1871.88009058067</v>
      </c>
      <c r="K94" s="153">
        <v>0</v>
      </c>
      <c r="L94" s="153">
        <v>-815.61941326904901</v>
      </c>
      <c r="M94" s="153">
        <v>10711.154943543699</v>
      </c>
      <c r="N94" s="153">
        <v>9895.5355302746793</v>
      </c>
      <c r="O94" s="153">
        <f t="shared" si="3"/>
        <v>10711.154943543699</v>
      </c>
      <c r="P94" s="153">
        <f t="shared" si="4"/>
        <v>0</v>
      </c>
      <c r="Q94" s="153">
        <f t="shared" si="5"/>
        <v>-1871.88009058067</v>
      </c>
      <c r="S94" s="152">
        <v>0.41666666666666702</v>
      </c>
      <c r="T94" s="153">
        <v>4214.1748830687402</v>
      </c>
      <c r="U94" s="153">
        <v>6585.1050337545303</v>
      </c>
      <c r="V94" s="153">
        <v>971.77005518007195</v>
      </c>
      <c r="W94" s="153">
        <v>486.02447774666803</v>
      </c>
      <c r="X94" s="153">
        <v>366.67305611005401</v>
      </c>
      <c r="Y94" s="153">
        <v>0</v>
      </c>
      <c r="Z94" s="153">
        <v>845.23346054043498</v>
      </c>
      <c r="AA94" s="153">
        <v>31.2519733725786</v>
      </c>
      <c r="AB94" s="153">
        <v>-2563.0008212553398</v>
      </c>
      <c r="AC94" s="153">
        <v>0</v>
      </c>
      <c r="AD94" s="153">
        <v>-844.79902580081398</v>
      </c>
      <c r="AE94" s="153">
        <v>10937.232118517701</v>
      </c>
      <c r="AF94" s="153">
        <v>10092.433092716899</v>
      </c>
      <c r="AG94" s="153">
        <f t="shared" si="6"/>
        <v>10937.232118517701</v>
      </c>
      <c r="AH94" s="153">
        <f t="shared" si="7"/>
        <v>0</v>
      </c>
      <c r="AI94" s="153">
        <f t="shared" si="8"/>
        <v>-2563.0008212553398</v>
      </c>
      <c r="AK94" s="152">
        <v>0.41666666666666702</v>
      </c>
      <c r="AL94" s="153">
        <v>3713.66706262153</v>
      </c>
      <c r="AM94" s="153">
        <v>5834.52999492862</v>
      </c>
      <c r="AN94" s="153">
        <v>960.56771849213203</v>
      </c>
      <c r="AO94" s="153">
        <v>521.58137030221701</v>
      </c>
      <c r="AP94" s="153">
        <v>388.01825606735002</v>
      </c>
      <c r="AQ94" s="153">
        <v>79.044115921800099</v>
      </c>
      <c r="AR94" s="153">
        <v>1059.3027128395499</v>
      </c>
      <c r="AS94" s="153">
        <v>27.374902610481598</v>
      </c>
      <c r="AT94" s="153">
        <v>-2558.7634186703999</v>
      </c>
      <c r="AU94" s="153">
        <v>0</v>
      </c>
      <c r="AV94" s="153">
        <v>-757.18099194727995</v>
      </c>
      <c r="AW94" s="153">
        <v>10025.3227151133</v>
      </c>
      <c r="AX94" s="153">
        <v>9268.1417231660107</v>
      </c>
      <c r="AY94" s="153">
        <f t="shared" si="9"/>
        <v>10025.3227151133</v>
      </c>
      <c r="AZ94" s="153">
        <f t="shared" si="10"/>
        <v>0</v>
      </c>
      <c r="BA94" s="153">
        <f t="shared" si="11"/>
        <v>-2558.7634186703999</v>
      </c>
    </row>
    <row r="95" spans="1:53" s="147" customFormat="1">
      <c r="A95" s="152">
        <v>0.42708333333333298</v>
      </c>
      <c r="B95" s="153">
        <v>4208.98618600177</v>
      </c>
      <c r="C95" s="153">
        <v>6223.9416242692996</v>
      </c>
      <c r="D95" s="153">
        <v>953.31589691449301</v>
      </c>
      <c r="E95" s="153">
        <v>532.19903883176505</v>
      </c>
      <c r="F95" s="153">
        <v>331.26660037831402</v>
      </c>
      <c r="G95" s="153">
        <v>231.119363134368</v>
      </c>
      <c r="H95" s="153">
        <v>63.069655374476497</v>
      </c>
      <c r="I95" s="153">
        <v>0.56709213823983495</v>
      </c>
      <c r="J95" s="153">
        <v>-1894.8439108996399</v>
      </c>
      <c r="K95" s="153">
        <v>0</v>
      </c>
      <c r="L95" s="153">
        <v>-813.81473903304504</v>
      </c>
      <c r="M95" s="153">
        <v>10649.6215461431</v>
      </c>
      <c r="N95" s="153">
        <v>9835.8068071100406</v>
      </c>
      <c r="O95" s="153">
        <f t="shared" si="3"/>
        <v>10649.6215461431</v>
      </c>
      <c r="P95" s="153">
        <f t="shared" si="4"/>
        <v>0</v>
      </c>
      <c r="Q95" s="153">
        <f t="shared" si="5"/>
        <v>-1894.8439108996399</v>
      </c>
      <c r="S95" s="152">
        <v>0.42708333333333298</v>
      </c>
      <c r="T95" s="153">
        <v>4214.4015714650504</v>
      </c>
      <c r="U95" s="153">
        <v>6559.617685743</v>
      </c>
      <c r="V95" s="153">
        <v>950.87946571941404</v>
      </c>
      <c r="W95" s="153">
        <v>486.34067565089299</v>
      </c>
      <c r="X95" s="153">
        <v>350.17798300283999</v>
      </c>
      <c r="Y95" s="153">
        <v>0</v>
      </c>
      <c r="Z95" s="153">
        <v>897.07033174667595</v>
      </c>
      <c r="AA95" s="153">
        <v>31.848723457030399</v>
      </c>
      <c r="AB95" s="153">
        <v>-2663.0235943215698</v>
      </c>
      <c r="AC95" s="153">
        <v>0</v>
      </c>
      <c r="AD95" s="153">
        <v>-842.77894376137601</v>
      </c>
      <c r="AE95" s="153">
        <v>10827.3128424633</v>
      </c>
      <c r="AF95" s="153">
        <v>9984.5338987019495</v>
      </c>
      <c r="AG95" s="153">
        <f t="shared" si="6"/>
        <v>10827.3128424633</v>
      </c>
      <c r="AH95" s="153">
        <f t="shared" si="7"/>
        <v>0</v>
      </c>
      <c r="AI95" s="153">
        <f t="shared" si="8"/>
        <v>-2663.0235943215698</v>
      </c>
      <c r="AK95" s="152">
        <v>0.42708333333333298</v>
      </c>
      <c r="AL95" s="153">
        <v>3715.0943238413502</v>
      </c>
      <c r="AM95" s="153">
        <v>5782.5976035755202</v>
      </c>
      <c r="AN95" s="153">
        <v>959.05594207428396</v>
      </c>
      <c r="AO95" s="153">
        <v>527.81700127342401</v>
      </c>
      <c r="AP95" s="153">
        <v>370.06613904376502</v>
      </c>
      <c r="AQ95" s="153">
        <v>83.188862864980507</v>
      </c>
      <c r="AR95" s="153">
        <v>1103.51941087808</v>
      </c>
      <c r="AS95" s="153">
        <v>29.119964397124701</v>
      </c>
      <c r="AT95" s="153">
        <v>-2661.35746314683</v>
      </c>
      <c r="AU95" s="153">
        <v>0</v>
      </c>
      <c r="AV95" s="153">
        <v>-753.34343314636499</v>
      </c>
      <c r="AW95" s="153">
        <v>9909.1017848017</v>
      </c>
      <c r="AX95" s="153">
        <v>9155.7583516553404</v>
      </c>
      <c r="AY95" s="153">
        <f t="shared" si="9"/>
        <v>9909.1017848017</v>
      </c>
      <c r="AZ95" s="153">
        <f t="shared" si="10"/>
        <v>0</v>
      </c>
      <c r="BA95" s="153">
        <f t="shared" si="11"/>
        <v>-2661.35746314683</v>
      </c>
    </row>
    <row r="96" spans="1:53" s="147" customFormat="1">
      <c r="A96" s="152">
        <v>0.4375</v>
      </c>
      <c r="B96" s="153">
        <v>4209.1462933832299</v>
      </c>
      <c r="C96" s="153">
        <v>6207.4123308604603</v>
      </c>
      <c r="D96" s="153">
        <v>953.46981022940201</v>
      </c>
      <c r="E96" s="153">
        <v>530.92860960010705</v>
      </c>
      <c r="F96" s="153">
        <v>330.53600635478602</v>
      </c>
      <c r="G96" s="153">
        <v>231.30342668411899</v>
      </c>
      <c r="H96" s="153">
        <v>70.206589592389605</v>
      </c>
      <c r="I96" s="153">
        <v>0.55209334233020002</v>
      </c>
      <c r="J96" s="153">
        <v>-1911.0762099403</v>
      </c>
      <c r="K96" s="153">
        <v>0</v>
      </c>
      <c r="L96" s="153">
        <v>-812.44191761294906</v>
      </c>
      <c r="M96" s="153">
        <v>10622.478950106501</v>
      </c>
      <c r="N96" s="153">
        <v>9810.0370324935702</v>
      </c>
      <c r="O96" s="153">
        <f t="shared" si="3"/>
        <v>10622.478950106501</v>
      </c>
      <c r="P96" s="153">
        <f t="shared" si="4"/>
        <v>0</v>
      </c>
      <c r="Q96" s="153">
        <f t="shared" si="5"/>
        <v>-1911.0762099403</v>
      </c>
      <c r="S96" s="152">
        <v>0.4375</v>
      </c>
      <c r="T96" s="153">
        <v>4213.8081180448999</v>
      </c>
      <c r="U96" s="153">
        <v>6552.6673578029304</v>
      </c>
      <c r="V96" s="153">
        <v>939.53503920265996</v>
      </c>
      <c r="W96" s="153">
        <v>486.28652660562602</v>
      </c>
      <c r="X96" s="153">
        <v>349.79540687655901</v>
      </c>
      <c r="Y96" s="153">
        <v>0</v>
      </c>
      <c r="Z96" s="153">
        <v>943.06969267351894</v>
      </c>
      <c r="AA96" s="153">
        <v>31.8927654419556</v>
      </c>
      <c r="AB96" s="153">
        <v>-2743.6902709163001</v>
      </c>
      <c r="AC96" s="153">
        <v>0</v>
      </c>
      <c r="AD96" s="153">
        <v>-842.47367909494994</v>
      </c>
      <c r="AE96" s="153">
        <v>10773.364635731799</v>
      </c>
      <c r="AF96" s="153">
        <v>9930.8909566369002</v>
      </c>
      <c r="AG96" s="153">
        <f t="shared" si="6"/>
        <v>10773.364635731799</v>
      </c>
      <c r="AH96" s="153">
        <f t="shared" si="7"/>
        <v>0</v>
      </c>
      <c r="AI96" s="153">
        <f t="shared" si="8"/>
        <v>-2743.6902709163001</v>
      </c>
      <c r="AK96" s="152">
        <v>0.4375</v>
      </c>
      <c r="AL96" s="153">
        <v>3715.7479445119998</v>
      </c>
      <c r="AM96" s="153">
        <v>5799.9390508506804</v>
      </c>
      <c r="AN96" s="153">
        <v>959.06262972456898</v>
      </c>
      <c r="AO96" s="153">
        <v>521.30419827434503</v>
      </c>
      <c r="AP96" s="153">
        <v>369.842591906537</v>
      </c>
      <c r="AQ96" s="153">
        <v>78.2819657137467</v>
      </c>
      <c r="AR96" s="153">
        <v>1138.3160586328499</v>
      </c>
      <c r="AS96" s="153">
        <v>27.104564348997901</v>
      </c>
      <c r="AT96" s="153">
        <v>-2747.1571900241402</v>
      </c>
      <c r="AU96" s="153">
        <v>0</v>
      </c>
      <c r="AV96" s="153">
        <v>-754.70430270889699</v>
      </c>
      <c r="AW96" s="153">
        <v>9862.4418139395802</v>
      </c>
      <c r="AX96" s="153">
        <v>9107.7375112306909</v>
      </c>
      <c r="AY96" s="153">
        <f t="shared" si="9"/>
        <v>9862.4418139395802</v>
      </c>
      <c r="AZ96" s="153">
        <f t="shared" si="10"/>
        <v>0</v>
      </c>
      <c r="BA96" s="153">
        <f t="shared" si="11"/>
        <v>-2747.1571900241402</v>
      </c>
    </row>
    <row r="97" spans="1:53" s="147" customFormat="1">
      <c r="A97" s="152">
        <v>0.44791666666666702</v>
      </c>
      <c r="B97" s="153">
        <v>4209.9998737976402</v>
      </c>
      <c r="C97" s="153">
        <v>6196.50548931088</v>
      </c>
      <c r="D97" s="153">
        <v>953.72410907428605</v>
      </c>
      <c r="E97" s="153">
        <v>528.14774865837501</v>
      </c>
      <c r="F97" s="153">
        <v>330.20281494545901</v>
      </c>
      <c r="G97" s="153">
        <v>231.07905457103499</v>
      </c>
      <c r="H97" s="153">
        <v>75.546764394176094</v>
      </c>
      <c r="I97" s="153">
        <v>0.55089288367151601</v>
      </c>
      <c r="J97" s="153">
        <v>-1942.2335469388499</v>
      </c>
      <c r="K97" s="153">
        <v>0</v>
      </c>
      <c r="L97" s="153">
        <v>-811.48206090516805</v>
      </c>
      <c r="M97" s="153">
        <v>10583.5232006967</v>
      </c>
      <c r="N97" s="153">
        <v>9772.0411397914995</v>
      </c>
      <c r="O97" s="153">
        <f t="shared" si="3"/>
        <v>10583.5232006967</v>
      </c>
      <c r="P97" s="153">
        <f t="shared" si="4"/>
        <v>0</v>
      </c>
      <c r="Q97" s="153">
        <f t="shared" si="5"/>
        <v>-1942.2335469388499</v>
      </c>
      <c r="S97" s="152">
        <v>0.44791666666666702</v>
      </c>
      <c r="T97" s="153">
        <v>4212.6744155768502</v>
      </c>
      <c r="U97" s="153">
        <v>6552.0663315906404</v>
      </c>
      <c r="V97" s="153">
        <v>941.17955293331204</v>
      </c>
      <c r="W97" s="153">
        <v>483.271537566885</v>
      </c>
      <c r="X97" s="153">
        <v>350.58539244130901</v>
      </c>
      <c r="Y97" s="153">
        <v>0</v>
      </c>
      <c r="Z97" s="153">
        <v>983.66843490792598</v>
      </c>
      <c r="AA97" s="153">
        <v>29.3286049588671</v>
      </c>
      <c r="AB97" s="153">
        <v>-2853.8209136519499</v>
      </c>
      <c r="AC97" s="153">
        <v>0</v>
      </c>
      <c r="AD97" s="153">
        <v>-842.615031159296</v>
      </c>
      <c r="AE97" s="153">
        <v>10698.9533563238</v>
      </c>
      <c r="AF97" s="153">
        <v>9856.3383251645391</v>
      </c>
      <c r="AG97" s="153">
        <f t="shared" si="6"/>
        <v>10698.9533563238</v>
      </c>
      <c r="AH97" s="153">
        <f t="shared" si="7"/>
        <v>0</v>
      </c>
      <c r="AI97" s="153">
        <f t="shared" si="8"/>
        <v>-2853.8209136519499</v>
      </c>
      <c r="AK97" s="152">
        <v>0.44791666666666702</v>
      </c>
      <c r="AL97" s="153">
        <v>3716.6616489595499</v>
      </c>
      <c r="AM97" s="153">
        <v>5795.3428784985499</v>
      </c>
      <c r="AN97" s="153">
        <v>959.10276379191203</v>
      </c>
      <c r="AO97" s="153">
        <v>515.89675493511697</v>
      </c>
      <c r="AP97" s="153">
        <v>364.68485367397</v>
      </c>
      <c r="AQ97" s="153">
        <v>59.6722997874123</v>
      </c>
      <c r="AR97" s="153">
        <v>1165.0019440045801</v>
      </c>
      <c r="AS97" s="153">
        <v>25.947719545979002</v>
      </c>
      <c r="AT97" s="153">
        <v>-2804.25476865685</v>
      </c>
      <c r="AU97" s="153">
        <v>0</v>
      </c>
      <c r="AV97" s="153">
        <v>-753.97285949953005</v>
      </c>
      <c r="AW97" s="153">
        <v>9798.0560945402194</v>
      </c>
      <c r="AX97" s="153">
        <v>9044.0832350406909</v>
      </c>
      <c r="AY97" s="153">
        <f t="shared" si="9"/>
        <v>9798.0560945402194</v>
      </c>
      <c r="AZ97" s="153">
        <f t="shared" si="10"/>
        <v>0</v>
      </c>
      <c r="BA97" s="153">
        <f t="shared" si="11"/>
        <v>-2804.25476865685</v>
      </c>
    </row>
    <row r="98" spans="1:53" s="147" customFormat="1">
      <c r="A98" s="152">
        <v>0.45833333333333298</v>
      </c>
      <c r="B98" s="153">
        <v>4210.50002620342</v>
      </c>
      <c r="C98" s="153">
        <v>6151.3432874577002</v>
      </c>
      <c r="D98" s="153">
        <v>952.432535293152</v>
      </c>
      <c r="E98" s="153">
        <v>528.28134487532202</v>
      </c>
      <c r="F98" s="153">
        <v>319.05305127286402</v>
      </c>
      <c r="G98" s="153">
        <v>193.26811885885201</v>
      </c>
      <c r="H98" s="153">
        <v>81.618086385119497</v>
      </c>
      <c r="I98" s="153">
        <v>0.55113208427911997</v>
      </c>
      <c r="J98" s="153">
        <v>-1831.7010802556399</v>
      </c>
      <c r="K98" s="153">
        <v>0</v>
      </c>
      <c r="L98" s="153">
        <v>-807.11088909820103</v>
      </c>
      <c r="M98" s="153">
        <v>10605.3465021751</v>
      </c>
      <c r="N98" s="153">
        <v>9798.2356130768694</v>
      </c>
      <c r="O98" s="153">
        <f t="shared" si="3"/>
        <v>10605.3465021751</v>
      </c>
      <c r="P98" s="153">
        <f t="shared" si="4"/>
        <v>0</v>
      </c>
      <c r="Q98" s="153">
        <f t="shared" si="5"/>
        <v>-1831.7010802556399</v>
      </c>
      <c r="S98" s="152">
        <v>0.45833333333333298</v>
      </c>
      <c r="T98" s="153">
        <v>4211.2807475592199</v>
      </c>
      <c r="U98" s="153">
        <v>6572.06386203886</v>
      </c>
      <c r="V98" s="153">
        <v>965.52627008980005</v>
      </c>
      <c r="W98" s="153">
        <v>478.11391462856</v>
      </c>
      <c r="X98" s="153">
        <v>350.73184525071702</v>
      </c>
      <c r="Y98" s="153">
        <v>0</v>
      </c>
      <c r="Z98" s="153">
        <v>1016.21044052628</v>
      </c>
      <c r="AA98" s="153">
        <v>29.600734542482801</v>
      </c>
      <c r="AB98" s="153">
        <v>-2956.4456302205399</v>
      </c>
      <c r="AC98" s="153">
        <v>0</v>
      </c>
      <c r="AD98" s="153">
        <v>-844.63520553669696</v>
      </c>
      <c r="AE98" s="153">
        <v>10667.0821844154</v>
      </c>
      <c r="AF98" s="153">
        <v>9822.4469788786901</v>
      </c>
      <c r="AG98" s="153">
        <f t="shared" si="6"/>
        <v>10667.0821844154</v>
      </c>
      <c r="AH98" s="153">
        <f t="shared" si="7"/>
        <v>0</v>
      </c>
      <c r="AI98" s="153">
        <f t="shared" si="8"/>
        <v>-2956.4456302205399</v>
      </c>
      <c r="AK98" s="152">
        <v>0.45833333333333298</v>
      </c>
      <c r="AL98" s="153">
        <v>3715.1743696591202</v>
      </c>
      <c r="AM98" s="153">
        <v>5779.3626714214797</v>
      </c>
      <c r="AN98" s="153">
        <v>957.02908593438099</v>
      </c>
      <c r="AO98" s="153">
        <v>504.641324089938</v>
      </c>
      <c r="AP98" s="153">
        <v>297.25800415415199</v>
      </c>
      <c r="AQ98" s="153">
        <v>112.70286540618601</v>
      </c>
      <c r="AR98" s="153">
        <v>1182.52957534594</v>
      </c>
      <c r="AS98" s="153">
        <v>25.923216883015598</v>
      </c>
      <c r="AT98" s="153">
        <v>-2779.4428171240602</v>
      </c>
      <c r="AU98" s="153">
        <v>0</v>
      </c>
      <c r="AV98" s="153">
        <v>-752.15249056305595</v>
      </c>
      <c r="AW98" s="153">
        <v>9795.1782957701398</v>
      </c>
      <c r="AX98" s="153">
        <v>9043.0258052070894</v>
      </c>
      <c r="AY98" s="153">
        <f t="shared" si="9"/>
        <v>9795.1782957701398</v>
      </c>
      <c r="AZ98" s="153">
        <f t="shared" si="10"/>
        <v>0</v>
      </c>
      <c r="BA98" s="153">
        <f t="shared" si="11"/>
        <v>-2779.4428171240602</v>
      </c>
    </row>
    <row r="99" spans="1:53" s="147" customFormat="1">
      <c r="A99" s="152">
        <v>0.46875</v>
      </c>
      <c r="B99" s="153">
        <v>4211.1868891492304</v>
      </c>
      <c r="C99" s="153">
        <v>6123.6096295223997</v>
      </c>
      <c r="D99" s="153">
        <v>952.47938078459902</v>
      </c>
      <c r="E99" s="153">
        <v>530.10081331855395</v>
      </c>
      <c r="F99" s="153">
        <v>316.280053326413</v>
      </c>
      <c r="G99" s="153">
        <v>230.54748916023101</v>
      </c>
      <c r="H99" s="153">
        <v>85.753497510735997</v>
      </c>
      <c r="I99" s="153">
        <v>0.56310206146385</v>
      </c>
      <c r="J99" s="153">
        <v>-1841.4620190964999</v>
      </c>
      <c r="K99" s="153">
        <v>0</v>
      </c>
      <c r="L99" s="153">
        <v>-805.37047498101697</v>
      </c>
      <c r="M99" s="153">
        <v>10609.0588357371</v>
      </c>
      <c r="N99" s="153">
        <v>9803.6883607561194</v>
      </c>
      <c r="O99" s="153">
        <f t="shared" si="3"/>
        <v>10609.0588357371</v>
      </c>
      <c r="P99" s="153">
        <f t="shared" si="4"/>
        <v>0</v>
      </c>
      <c r="Q99" s="153">
        <f t="shared" si="5"/>
        <v>-1841.4620190964999</v>
      </c>
      <c r="S99" s="152">
        <v>0.46875</v>
      </c>
      <c r="T99" s="153">
        <v>4211.2140304486202</v>
      </c>
      <c r="U99" s="153">
        <v>6562.4421496594996</v>
      </c>
      <c r="V99" s="153">
        <v>968.68159369836303</v>
      </c>
      <c r="W99" s="153">
        <v>480.776095440787</v>
      </c>
      <c r="X99" s="153">
        <v>350.72867427938098</v>
      </c>
      <c r="Y99" s="153">
        <v>0</v>
      </c>
      <c r="Z99" s="153">
        <v>1044.4407110893501</v>
      </c>
      <c r="AA99" s="153">
        <v>28.102242192778899</v>
      </c>
      <c r="AB99" s="153">
        <v>-3003.9352377831401</v>
      </c>
      <c r="AC99" s="153">
        <v>0</v>
      </c>
      <c r="AD99" s="153">
        <v>-844.25356609630398</v>
      </c>
      <c r="AE99" s="153">
        <v>10642.4502590256</v>
      </c>
      <c r="AF99" s="153">
        <v>9798.1966929293394</v>
      </c>
      <c r="AG99" s="153">
        <f t="shared" si="6"/>
        <v>10642.4502590256</v>
      </c>
      <c r="AH99" s="153">
        <f t="shared" si="7"/>
        <v>0</v>
      </c>
      <c r="AI99" s="153">
        <f t="shared" si="8"/>
        <v>-3003.9352377831401</v>
      </c>
      <c r="AK99" s="152">
        <v>0.46875</v>
      </c>
      <c r="AL99" s="153">
        <v>3714.8942581450601</v>
      </c>
      <c r="AM99" s="153">
        <v>5707.6228678330999</v>
      </c>
      <c r="AN99" s="153">
        <v>956.80834448118298</v>
      </c>
      <c r="AO99" s="153">
        <v>503.80016442345402</v>
      </c>
      <c r="AP99" s="153">
        <v>290.01254170472401</v>
      </c>
      <c r="AQ99" s="153">
        <v>135.342588957419</v>
      </c>
      <c r="AR99" s="153">
        <v>1196.9507995433401</v>
      </c>
      <c r="AS99" s="153">
        <v>26.061644592915599</v>
      </c>
      <c r="AT99" s="153">
        <v>-2811.2545627053</v>
      </c>
      <c r="AU99" s="153">
        <v>0</v>
      </c>
      <c r="AV99" s="153">
        <v>-746.23624583933497</v>
      </c>
      <c r="AW99" s="153">
        <v>9720.2386469758894</v>
      </c>
      <c r="AX99" s="153">
        <v>8974.0024011365604</v>
      </c>
      <c r="AY99" s="153">
        <f t="shared" si="9"/>
        <v>9720.2386469758894</v>
      </c>
      <c r="AZ99" s="153">
        <f t="shared" si="10"/>
        <v>0</v>
      </c>
      <c r="BA99" s="153">
        <f t="shared" si="11"/>
        <v>-2811.2545627053</v>
      </c>
    </row>
    <row r="100" spans="1:53" s="147" customFormat="1">
      <c r="A100" s="152">
        <v>0.47916666666666702</v>
      </c>
      <c r="B100" s="153">
        <v>4212.1672334513796</v>
      </c>
      <c r="C100" s="153">
        <v>6115.0702510905203</v>
      </c>
      <c r="D100" s="153">
        <v>952.56637722041</v>
      </c>
      <c r="E100" s="153">
        <v>528.71286437637605</v>
      </c>
      <c r="F100" s="153">
        <v>315.98563375944099</v>
      </c>
      <c r="G100" s="153">
        <v>223.514228489234</v>
      </c>
      <c r="H100" s="153">
        <v>90.276581306016297</v>
      </c>
      <c r="I100" s="153">
        <v>0.55621510306322397</v>
      </c>
      <c r="J100" s="153">
        <v>-1821.8595828146899</v>
      </c>
      <c r="K100" s="153">
        <v>0</v>
      </c>
      <c r="L100" s="153">
        <v>-804.59337539011005</v>
      </c>
      <c r="M100" s="153">
        <v>10616.989801981799</v>
      </c>
      <c r="N100" s="153">
        <v>9812.3964265916402</v>
      </c>
      <c r="O100" s="153">
        <f t="shared" si="3"/>
        <v>10616.989801981799</v>
      </c>
      <c r="P100" s="153">
        <f t="shared" si="4"/>
        <v>0</v>
      </c>
      <c r="Q100" s="153">
        <f t="shared" si="5"/>
        <v>-1821.8595828146899</v>
      </c>
      <c r="S100" s="152">
        <v>0.47916666666666702</v>
      </c>
      <c r="T100" s="153">
        <v>4212.3609851685096</v>
      </c>
      <c r="U100" s="153">
        <v>6551.6275914377002</v>
      </c>
      <c r="V100" s="153">
        <v>959.24238894042105</v>
      </c>
      <c r="W100" s="153">
        <v>473.19927901803499</v>
      </c>
      <c r="X100" s="153">
        <v>350.87385467504402</v>
      </c>
      <c r="Y100" s="153">
        <v>0</v>
      </c>
      <c r="Z100" s="153">
        <v>1062.64757720289</v>
      </c>
      <c r="AA100" s="153">
        <v>28.4890002889085</v>
      </c>
      <c r="AB100" s="153">
        <v>-3033.3993815829399</v>
      </c>
      <c r="AC100" s="153">
        <v>0</v>
      </c>
      <c r="AD100" s="153">
        <v>-843.05081948312204</v>
      </c>
      <c r="AE100" s="153">
        <v>10605.0412951486</v>
      </c>
      <c r="AF100" s="153">
        <v>9761.9904756654396</v>
      </c>
      <c r="AG100" s="153">
        <f t="shared" si="6"/>
        <v>10605.0412951486</v>
      </c>
      <c r="AH100" s="153">
        <f t="shared" si="7"/>
        <v>0</v>
      </c>
      <c r="AI100" s="153">
        <f t="shared" si="8"/>
        <v>-3033.3993815829399</v>
      </c>
      <c r="AK100" s="152">
        <v>0.47916666666666702</v>
      </c>
      <c r="AL100" s="153">
        <v>3713.5403505479198</v>
      </c>
      <c r="AM100" s="153">
        <v>5683.0796845404202</v>
      </c>
      <c r="AN100" s="153">
        <v>956.82841968048297</v>
      </c>
      <c r="AO100" s="153">
        <v>525.39371504460996</v>
      </c>
      <c r="AP100" s="153">
        <v>289.67357552167499</v>
      </c>
      <c r="AQ100" s="153">
        <v>119.49544836601299</v>
      </c>
      <c r="AR100" s="153">
        <v>1213.7920388395801</v>
      </c>
      <c r="AS100" s="153">
        <v>25.773832912194099</v>
      </c>
      <c r="AT100" s="153">
        <v>-2849.4855905884101</v>
      </c>
      <c r="AU100" s="153">
        <v>0</v>
      </c>
      <c r="AV100" s="153">
        <v>-745.10517492253496</v>
      </c>
      <c r="AW100" s="153">
        <v>9678.0914748644791</v>
      </c>
      <c r="AX100" s="153">
        <v>8932.9862999419493</v>
      </c>
      <c r="AY100" s="153">
        <f t="shared" si="9"/>
        <v>9678.0914748644791</v>
      </c>
      <c r="AZ100" s="153">
        <f t="shared" si="10"/>
        <v>0</v>
      </c>
      <c r="BA100" s="153">
        <f t="shared" si="11"/>
        <v>-2849.4855905884101</v>
      </c>
    </row>
    <row r="101" spans="1:53" s="147" customFormat="1">
      <c r="A101" s="152">
        <v>0.48958333333333298</v>
      </c>
      <c r="B101" s="153">
        <v>4213.6876837401696</v>
      </c>
      <c r="C101" s="153">
        <v>6122.1216612853004</v>
      </c>
      <c r="D101" s="153">
        <v>952.45261076533495</v>
      </c>
      <c r="E101" s="153">
        <v>531.26667269912502</v>
      </c>
      <c r="F101" s="153">
        <v>317.963854979747</v>
      </c>
      <c r="G101" s="153">
        <v>156.90021745823901</v>
      </c>
      <c r="H101" s="153">
        <v>94.407745210803597</v>
      </c>
      <c r="I101" s="153">
        <v>0.55650396672345503</v>
      </c>
      <c r="J101" s="153">
        <v>-1744.9023113502001</v>
      </c>
      <c r="K101" s="153">
        <v>0</v>
      </c>
      <c r="L101" s="153">
        <v>-804.64659005251804</v>
      </c>
      <c r="M101" s="153">
        <v>10644.4546387552</v>
      </c>
      <c r="N101" s="153">
        <v>9839.80804870272</v>
      </c>
      <c r="O101" s="153">
        <f t="shared" si="3"/>
        <v>10644.4546387552</v>
      </c>
      <c r="P101" s="153">
        <f t="shared" si="4"/>
        <v>0</v>
      </c>
      <c r="Q101" s="153">
        <f t="shared" si="5"/>
        <v>-1744.9023113502001</v>
      </c>
      <c r="S101" s="152">
        <v>0.48958333333333298</v>
      </c>
      <c r="T101" s="153">
        <v>4212.98120357886</v>
      </c>
      <c r="U101" s="153">
        <v>6523.0134058398999</v>
      </c>
      <c r="V101" s="153">
        <v>950.95968639898194</v>
      </c>
      <c r="W101" s="153">
        <v>475.88164144347002</v>
      </c>
      <c r="X101" s="153">
        <v>348.58360385619301</v>
      </c>
      <c r="Y101" s="153">
        <v>0</v>
      </c>
      <c r="Z101" s="153">
        <v>1074.41708430219</v>
      </c>
      <c r="AA101" s="153">
        <v>29.333996288506501</v>
      </c>
      <c r="AB101" s="153">
        <v>-3057.3067109377198</v>
      </c>
      <c r="AC101" s="153">
        <v>0</v>
      </c>
      <c r="AD101" s="153">
        <v>-840.76212798241102</v>
      </c>
      <c r="AE101" s="153">
        <v>10557.8639107704</v>
      </c>
      <c r="AF101" s="153">
        <v>9717.1017827879605</v>
      </c>
      <c r="AG101" s="153">
        <f t="shared" si="6"/>
        <v>10557.8639107704</v>
      </c>
      <c r="AH101" s="153">
        <f t="shared" si="7"/>
        <v>0</v>
      </c>
      <c r="AI101" s="153">
        <f t="shared" si="8"/>
        <v>-3057.3067109377198</v>
      </c>
      <c r="AK101" s="152">
        <v>0.48958333333333298</v>
      </c>
      <c r="AL101" s="153">
        <v>3712.5266213935802</v>
      </c>
      <c r="AM101" s="153">
        <v>5666.23280082766</v>
      </c>
      <c r="AN101" s="153">
        <v>956.75482694764003</v>
      </c>
      <c r="AO101" s="153">
        <v>518.59274464983503</v>
      </c>
      <c r="AP101" s="153">
        <v>289.753365793157</v>
      </c>
      <c r="AQ101" s="153">
        <v>67.255465394095097</v>
      </c>
      <c r="AR101" s="153">
        <v>1228.8140505972499</v>
      </c>
      <c r="AS101" s="153">
        <v>25.435222899135699</v>
      </c>
      <c r="AT101" s="153">
        <v>-2838.1342754324801</v>
      </c>
      <c r="AU101" s="153">
        <v>0</v>
      </c>
      <c r="AV101" s="153">
        <v>-742.66313577048095</v>
      </c>
      <c r="AW101" s="153">
        <v>9627.23082306988</v>
      </c>
      <c r="AX101" s="153">
        <v>8884.5676872994009</v>
      </c>
      <c r="AY101" s="153">
        <f t="shared" si="9"/>
        <v>9627.23082306988</v>
      </c>
      <c r="AZ101" s="153">
        <f t="shared" si="10"/>
        <v>0</v>
      </c>
      <c r="BA101" s="153">
        <f t="shared" si="11"/>
        <v>-2838.1342754324801</v>
      </c>
    </row>
    <row r="102" spans="1:53" s="147" customFormat="1">
      <c r="A102" s="152">
        <v>0.5</v>
      </c>
      <c r="B102" s="153">
        <v>4211.9470817316196</v>
      </c>
      <c r="C102" s="153">
        <v>6114.2614267507597</v>
      </c>
      <c r="D102" s="153">
        <v>952.47269032204895</v>
      </c>
      <c r="E102" s="153">
        <v>517.910404564185</v>
      </c>
      <c r="F102" s="153">
        <v>304.44975875222502</v>
      </c>
      <c r="G102" s="153">
        <v>183.445331257314</v>
      </c>
      <c r="H102" s="153">
        <v>92.360422542791497</v>
      </c>
      <c r="I102" s="153">
        <v>0.558165325229246</v>
      </c>
      <c r="J102" s="153">
        <v>-1687.4212180764</v>
      </c>
      <c r="K102" s="153">
        <v>0</v>
      </c>
      <c r="L102" s="153">
        <v>-803.36514070910903</v>
      </c>
      <c r="M102" s="153">
        <v>10689.984063169801</v>
      </c>
      <c r="N102" s="153">
        <v>9886.6189224606696</v>
      </c>
      <c r="O102" s="153">
        <f t="shared" si="3"/>
        <v>10689.984063169801</v>
      </c>
      <c r="P102" s="153">
        <f t="shared" si="4"/>
        <v>0</v>
      </c>
      <c r="Q102" s="153">
        <f t="shared" si="5"/>
        <v>-1687.4212180764</v>
      </c>
      <c r="S102" s="152">
        <v>0.5</v>
      </c>
      <c r="T102" s="153">
        <v>4210.407140884</v>
      </c>
      <c r="U102" s="153">
        <v>6510.1762224720096</v>
      </c>
      <c r="V102" s="153">
        <v>966.40869348485001</v>
      </c>
      <c r="W102" s="153">
        <v>475.206959391331</v>
      </c>
      <c r="X102" s="153">
        <v>315.33432242042898</v>
      </c>
      <c r="Y102" s="153">
        <v>0</v>
      </c>
      <c r="Z102" s="153">
        <v>1081.2834851723101</v>
      </c>
      <c r="AA102" s="153">
        <v>28.1207069810213</v>
      </c>
      <c r="AB102" s="153">
        <v>-3023.2254389610098</v>
      </c>
      <c r="AC102" s="153">
        <v>0</v>
      </c>
      <c r="AD102" s="153">
        <v>-839.47183543210804</v>
      </c>
      <c r="AE102" s="153">
        <v>10563.7120918449</v>
      </c>
      <c r="AF102" s="153">
        <v>9724.2402564128406</v>
      </c>
      <c r="AG102" s="153">
        <f t="shared" si="6"/>
        <v>10563.7120918449</v>
      </c>
      <c r="AH102" s="153">
        <f t="shared" si="7"/>
        <v>0</v>
      </c>
      <c r="AI102" s="153">
        <f t="shared" si="8"/>
        <v>-3023.2254389610098</v>
      </c>
      <c r="AK102" s="152">
        <v>0.5</v>
      </c>
      <c r="AL102" s="153">
        <v>3712.8867461599798</v>
      </c>
      <c r="AM102" s="153">
        <v>5625.9376458151601</v>
      </c>
      <c r="AN102" s="153">
        <v>943.48998284223205</v>
      </c>
      <c r="AO102" s="153">
        <v>491.16876952500797</v>
      </c>
      <c r="AP102" s="153">
        <v>287.33309156617599</v>
      </c>
      <c r="AQ102" s="153">
        <v>1.87673648279691</v>
      </c>
      <c r="AR102" s="153">
        <v>1243.6748879756201</v>
      </c>
      <c r="AS102" s="153">
        <v>22.121134763141399</v>
      </c>
      <c r="AT102" s="153">
        <v>-2620.2335657690501</v>
      </c>
      <c r="AU102" s="153">
        <v>0</v>
      </c>
      <c r="AV102" s="153">
        <v>-736.77557990460105</v>
      </c>
      <c r="AW102" s="153">
        <v>9708.2554293610701</v>
      </c>
      <c r="AX102" s="153">
        <v>8971.4798494564693</v>
      </c>
      <c r="AY102" s="153">
        <f t="shared" si="9"/>
        <v>9708.2554293610701</v>
      </c>
      <c r="AZ102" s="153">
        <f t="shared" si="10"/>
        <v>0</v>
      </c>
      <c r="BA102" s="153">
        <f t="shared" si="11"/>
        <v>-2620.2335657690501</v>
      </c>
    </row>
    <row r="103" spans="1:53" s="147" customFormat="1">
      <c r="A103" s="152">
        <v>0.51041666666666696</v>
      </c>
      <c r="B103" s="153">
        <v>4211.1002416523697</v>
      </c>
      <c r="C103" s="153">
        <v>6122.5257040409897</v>
      </c>
      <c r="D103" s="153">
        <v>952.35892386697299</v>
      </c>
      <c r="E103" s="153">
        <v>519.92695467014005</v>
      </c>
      <c r="F103" s="153">
        <v>304.900576792533</v>
      </c>
      <c r="G103" s="153">
        <v>173.45724424978201</v>
      </c>
      <c r="H103" s="153">
        <v>88.210211918787905</v>
      </c>
      <c r="I103" s="153">
        <v>0.58411792174910904</v>
      </c>
      <c r="J103" s="153">
        <v>-1602.1655290117401</v>
      </c>
      <c r="K103" s="153">
        <v>0</v>
      </c>
      <c r="L103" s="153">
        <v>-803.946355687194</v>
      </c>
      <c r="M103" s="153">
        <v>10770.898446101601</v>
      </c>
      <c r="N103" s="153">
        <v>9966.9520904143901</v>
      </c>
      <c r="O103" s="153">
        <f t="shared" si="3"/>
        <v>10770.898446101601</v>
      </c>
      <c r="P103" s="153">
        <f t="shared" si="4"/>
        <v>0</v>
      </c>
      <c r="Q103" s="153">
        <f t="shared" si="5"/>
        <v>-1602.1655290117401</v>
      </c>
      <c r="S103" s="152">
        <v>0.51041666666666696</v>
      </c>
      <c r="T103" s="153">
        <v>4210.1070929707703</v>
      </c>
      <c r="U103" s="153">
        <v>6480.8558246590401</v>
      </c>
      <c r="V103" s="153">
        <v>931.62670255266505</v>
      </c>
      <c r="W103" s="153">
        <v>476.611406362092</v>
      </c>
      <c r="X103" s="153">
        <v>305.35436101001699</v>
      </c>
      <c r="Y103" s="153">
        <v>0</v>
      </c>
      <c r="Z103" s="153">
        <v>1092.89303310432</v>
      </c>
      <c r="AA103" s="153">
        <v>25.6914322527333</v>
      </c>
      <c r="AB103" s="153">
        <v>-2921.6267185745501</v>
      </c>
      <c r="AC103" s="153">
        <v>0</v>
      </c>
      <c r="AD103" s="153">
        <v>-836.57998095034395</v>
      </c>
      <c r="AE103" s="153">
        <v>10601.513134337099</v>
      </c>
      <c r="AF103" s="153">
        <v>9764.9331533867298</v>
      </c>
      <c r="AG103" s="153">
        <f t="shared" si="6"/>
        <v>10601.513134337099</v>
      </c>
      <c r="AH103" s="153">
        <f t="shared" si="7"/>
        <v>0</v>
      </c>
      <c r="AI103" s="153">
        <f t="shared" si="8"/>
        <v>-2921.6267185745501</v>
      </c>
      <c r="AK103" s="152">
        <v>0.51041666666666696</v>
      </c>
      <c r="AL103" s="153">
        <v>3712.2665050512601</v>
      </c>
      <c r="AM103" s="153">
        <v>5588.6013785015102</v>
      </c>
      <c r="AN103" s="153">
        <v>939.03490947492901</v>
      </c>
      <c r="AO103" s="153">
        <v>490.49172165329497</v>
      </c>
      <c r="AP103" s="153">
        <v>287.33669823811999</v>
      </c>
      <c r="AQ103" s="153">
        <v>0</v>
      </c>
      <c r="AR103" s="153">
        <v>1258.94560272438</v>
      </c>
      <c r="AS103" s="153">
        <v>20.973740836581801</v>
      </c>
      <c r="AT103" s="153">
        <v>-2509.4027291060802</v>
      </c>
      <c r="AU103" s="153">
        <v>0</v>
      </c>
      <c r="AV103" s="153">
        <v>-733.50010553323796</v>
      </c>
      <c r="AW103" s="153">
        <v>9788.2478273739907</v>
      </c>
      <c r="AX103" s="153">
        <v>9054.7477218407494</v>
      </c>
      <c r="AY103" s="153">
        <f t="shared" si="9"/>
        <v>9788.2478273739907</v>
      </c>
      <c r="AZ103" s="153">
        <f t="shared" si="10"/>
        <v>0</v>
      </c>
      <c r="BA103" s="153">
        <f t="shared" si="11"/>
        <v>-2509.4027291060802</v>
      </c>
    </row>
    <row r="104" spans="1:53" s="147" customFormat="1">
      <c r="A104" s="152">
        <v>0.52083333333333304</v>
      </c>
      <c r="B104" s="153">
        <v>4210.60008924659</v>
      </c>
      <c r="C104" s="153">
        <v>6129.7287346688099</v>
      </c>
      <c r="D104" s="153">
        <v>952.21838739263296</v>
      </c>
      <c r="E104" s="153">
        <v>517.84825684838802</v>
      </c>
      <c r="F104" s="153">
        <v>304.94523106267701</v>
      </c>
      <c r="G104" s="153">
        <v>174.92112420559801</v>
      </c>
      <c r="H104" s="153">
        <v>85.069457890067596</v>
      </c>
      <c r="I104" s="153">
        <v>0.57646008930785497</v>
      </c>
      <c r="J104" s="153">
        <v>-1698.9944665441999</v>
      </c>
      <c r="K104" s="153">
        <v>0</v>
      </c>
      <c r="L104" s="153">
        <v>-804.397155949531</v>
      </c>
      <c r="M104" s="153">
        <v>10676.9132748599</v>
      </c>
      <c r="N104" s="153">
        <v>9872.5161189103401</v>
      </c>
      <c r="O104" s="153">
        <f t="shared" si="3"/>
        <v>10676.9132748599</v>
      </c>
      <c r="P104" s="153">
        <f t="shared" si="4"/>
        <v>0</v>
      </c>
      <c r="Q104" s="153">
        <f t="shared" si="5"/>
        <v>-1698.9944665441999</v>
      </c>
      <c r="S104" s="152">
        <v>0.52083333333333304</v>
      </c>
      <c r="T104" s="153">
        <v>4211.2074206031102</v>
      </c>
      <c r="U104" s="153">
        <v>6458.1632357031804</v>
      </c>
      <c r="V104" s="153">
        <v>912.90873031572301</v>
      </c>
      <c r="W104" s="153">
        <v>474.434945984595</v>
      </c>
      <c r="X104" s="153">
        <v>305.41900588968502</v>
      </c>
      <c r="Y104" s="153">
        <v>0</v>
      </c>
      <c r="Z104" s="153">
        <v>1094.0941645523201</v>
      </c>
      <c r="AA104" s="153">
        <v>25.257414903756999</v>
      </c>
      <c r="AB104" s="153">
        <v>-2905.9691085136801</v>
      </c>
      <c r="AC104" s="153">
        <v>0</v>
      </c>
      <c r="AD104" s="153">
        <v>-834.33579771065695</v>
      </c>
      <c r="AE104" s="153">
        <v>10575.515809438701</v>
      </c>
      <c r="AF104" s="153">
        <v>9741.1800117280309</v>
      </c>
      <c r="AG104" s="153">
        <f t="shared" si="6"/>
        <v>10575.515809438701</v>
      </c>
      <c r="AH104" s="153">
        <f t="shared" si="7"/>
        <v>0</v>
      </c>
      <c r="AI104" s="153">
        <f t="shared" si="8"/>
        <v>-2905.9691085136801</v>
      </c>
      <c r="AK104" s="152">
        <v>0.52083333333333304</v>
      </c>
      <c r="AL104" s="153">
        <v>3710.3657099680599</v>
      </c>
      <c r="AM104" s="153">
        <v>5544.4614196924504</v>
      </c>
      <c r="AN104" s="153">
        <v>938.96133307334401</v>
      </c>
      <c r="AO104" s="153">
        <v>506.61298151538602</v>
      </c>
      <c r="AP104" s="153">
        <v>287.25153399217999</v>
      </c>
      <c r="AQ104" s="153">
        <v>0</v>
      </c>
      <c r="AR104" s="153">
        <v>1274.99706073159</v>
      </c>
      <c r="AS104" s="153">
        <v>19.416372694918699</v>
      </c>
      <c r="AT104" s="153">
        <v>-2516.8232434853098</v>
      </c>
      <c r="AU104" s="153">
        <v>0</v>
      </c>
      <c r="AV104" s="153">
        <v>-730.54122040346601</v>
      </c>
      <c r="AW104" s="153">
        <v>9765.2431681826092</v>
      </c>
      <c r="AX104" s="153">
        <v>9034.7019477791491</v>
      </c>
      <c r="AY104" s="153">
        <f t="shared" si="9"/>
        <v>9765.2431681826092</v>
      </c>
      <c r="AZ104" s="153">
        <f t="shared" si="10"/>
        <v>0</v>
      </c>
      <c r="BA104" s="153">
        <f t="shared" si="11"/>
        <v>-2516.8232434853098</v>
      </c>
    </row>
    <row r="105" spans="1:53" s="147" customFormat="1">
      <c r="A105" s="152">
        <v>0.53125</v>
      </c>
      <c r="B105" s="153">
        <v>4211.76707896475</v>
      </c>
      <c r="C105" s="153">
        <v>6120.8231543435504</v>
      </c>
      <c r="D105" s="153">
        <v>952.57307585202398</v>
      </c>
      <c r="E105" s="153">
        <v>518.97972311206104</v>
      </c>
      <c r="F105" s="153">
        <v>304.701407390638</v>
      </c>
      <c r="G105" s="153">
        <v>174.49361899366301</v>
      </c>
      <c r="H105" s="153">
        <v>82.570994096136303</v>
      </c>
      <c r="I105" s="153">
        <v>0.58018904665887205</v>
      </c>
      <c r="J105" s="153">
        <v>-1619.43523643154</v>
      </c>
      <c r="K105" s="153">
        <v>0</v>
      </c>
      <c r="L105" s="153">
        <v>-803.70095199008597</v>
      </c>
      <c r="M105" s="153">
        <v>10747.0540053679</v>
      </c>
      <c r="N105" s="153">
        <v>9943.3530533778503</v>
      </c>
      <c r="O105" s="153">
        <f t="shared" si="3"/>
        <v>10747.0540053679</v>
      </c>
      <c r="P105" s="153">
        <f t="shared" si="4"/>
        <v>0</v>
      </c>
      <c r="Q105" s="153">
        <f t="shared" si="5"/>
        <v>-1619.43523643154</v>
      </c>
      <c r="S105" s="152">
        <v>0.53125</v>
      </c>
      <c r="T105" s="153">
        <v>4211.2874225263704</v>
      </c>
      <c r="U105" s="153">
        <v>6431.83555450116</v>
      </c>
      <c r="V105" s="153">
        <v>950.98643614595505</v>
      </c>
      <c r="W105" s="153">
        <v>472.804036042571</v>
      </c>
      <c r="X105" s="153">
        <v>302.02338308696</v>
      </c>
      <c r="Y105" s="153">
        <v>0</v>
      </c>
      <c r="Z105" s="153">
        <v>1086.53651926168</v>
      </c>
      <c r="AA105" s="153">
        <v>22.694891694426001</v>
      </c>
      <c r="AB105" s="153">
        <v>-2852.9989829195601</v>
      </c>
      <c r="AC105" s="153">
        <v>0</v>
      </c>
      <c r="AD105" s="153">
        <v>-832.31230294896898</v>
      </c>
      <c r="AE105" s="153">
        <v>10625.1692603396</v>
      </c>
      <c r="AF105" s="153">
        <v>9792.8569573905806</v>
      </c>
      <c r="AG105" s="153">
        <f t="shared" si="6"/>
        <v>10625.1692603396</v>
      </c>
      <c r="AH105" s="153">
        <f t="shared" si="7"/>
        <v>0</v>
      </c>
      <c r="AI105" s="153">
        <f t="shared" si="8"/>
        <v>-2852.9989829195601</v>
      </c>
      <c r="AK105" s="152">
        <v>0.53125</v>
      </c>
      <c r="AL105" s="153">
        <v>3711.59288920888</v>
      </c>
      <c r="AM105" s="153">
        <v>5487.5265751736597</v>
      </c>
      <c r="AN105" s="153">
        <v>939.68377486521194</v>
      </c>
      <c r="AO105" s="153">
        <v>502.71913944335398</v>
      </c>
      <c r="AP105" s="153">
        <v>287.20487010998397</v>
      </c>
      <c r="AQ105" s="153">
        <v>0</v>
      </c>
      <c r="AR105" s="153">
        <v>1292.4710464935799</v>
      </c>
      <c r="AS105" s="153">
        <v>19.361057308768899</v>
      </c>
      <c r="AT105" s="153">
        <v>-2505.6943109273898</v>
      </c>
      <c r="AU105" s="153">
        <v>0</v>
      </c>
      <c r="AV105" s="153">
        <v>-725.62118217423597</v>
      </c>
      <c r="AW105" s="153">
        <v>9734.8650416760393</v>
      </c>
      <c r="AX105" s="153">
        <v>9009.2438595017993</v>
      </c>
      <c r="AY105" s="153">
        <f t="shared" si="9"/>
        <v>9734.8650416760393</v>
      </c>
      <c r="AZ105" s="153">
        <f t="shared" si="10"/>
        <v>0</v>
      </c>
      <c r="BA105" s="153">
        <f t="shared" si="11"/>
        <v>-2505.6943109273898</v>
      </c>
    </row>
    <row r="106" spans="1:53" s="147" customFormat="1">
      <c r="A106" s="152">
        <v>0.54166666666666696</v>
      </c>
      <c r="B106" s="153">
        <v>4209.7131653384604</v>
      </c>
      <c r="C106" s="153">
        <v>6184.1244602796596</v>
      </c>
      <c r="D106" s="153">
        <v>951.46218132053195</v>
      </c>
      <c r="E106" s="153">
        <v>510.82068897708501</v>
      </c>
      <c r="F106" s="153">
        <v>300.629573553905</v>
      </c>
      <c r="G106" s="153">
        <v>173.962477592217</v>
      </c>
      <c r="H106" s="153">
        <v>78.903163541754395</v>
      </c>
      <c r="I106" s="153">
        <v>0.55564766840142399</v>
      </c>
      <c r="J106" s="153">
        <v>-1550.3669073612</v>
      </c>
      <c r="K106" s="153">
        <v>0</v>
      </c>
      <c r="L106" s="153">
        <v>-808.53757957714004</v>
      </c>
      <c r="M106" s="153">
        <v>10859.8044509108</v>
      </c>
      <c r="N106" s="153">
        <v>10051.266871333701</v>
      </c>
      <c r="O106" s="153">
        <f t="shared" si="3"/>
        <v>10859.8044509108</v>
      </c>
      <c r="P106" s="153">
        <f t="shared" si="4"/>
        <v>0</v>
      </c>
      <c r="Q106" s="153">
        <f t="shared" si="5"/>
        <v>-1550.3669073612</v>
      </c>
      <c r="S106" s="152">
        <v>0.54166666666666696</v>
      </c>
      <c r="T106" s="153">
        <v>4212.1543542344498</v>
      </c>
      <c r="U106" s="153">
        <v>6432.4385695918199</v>
      </c>
      <c r="V106" s="153">
        <v>966.37526446152003</v>
      </c>
      <c r="W106" s="153">
        <v>463.24072515801998</v>
      </c>
      <c r="X106" s="153">
        <v>260.709541101171</v>
      </c>
      <c r="Y106" s="153">
        <v>0</v>
      </c>
      <c r="Z106" s="153">
        <v>1072.1078739683601</v>
      </c>
      <c r="AA106" s="153">
        <v>21.744280325014898</v>
      </c>
      <c r="AB106" s="153">
        <v>-2751.9859877092799</v>
      </c>
      <c r="AC106" s="153">
        <v>0</v>
      </c>
      <c r="AD106" s="153">
        <v>-831.61597588158702</v>
      </c>
      <c r="AE106" s="153">
        <v>10676.784621131101</v>
      </c>
      <c r="AF106" s="153">
        <v>9845.1686452494905</v>
      </c>
      <c r="AG106" s="153">
        <f t="shared" si="6"/>
        <v>10676.784621131101</v>
      </c>
      <c r="AH106" s="153">
        <f t="shared" si="7"/>
        <v>0</v>
      </c>
      <c r="AI106" s="153">
        <f t="shared" si="8"/>
        <v>-2751.9859877092799</v>
      </c>
      <c r="AK106" s="152">
        <v>0.54166666666666696</v>
      </c>
      <c r="AL106" s="153">
        <v>3709.9255556665998</v>
      </c>
      <c r="AM106" s="153">
        <v>5468.4491042669997</v>
      </c>
      <c r="AN106" s="153">
        <v>942.60031304789504</v>
      </c>
      <c r="AO106" s="153">
        <v>483.71392289310199</v>
      </c>
      <c r="AP106" s="153">
        <v>288.642411049408</v>
      </c>
      <c r="AQ106" s="153">
        <v>0</v>
      </c>
      <c r="AR106" s="153">
        <v>1297.0036303342599</v>
      </c>
      <c r="AS106" s="153">
        <v>19.0544205400127</v>
      </c>
      <c r="AT106" s="153">
        <v>-2159.4463881240699</v>
      </c>
      <c r="AU106" s="153">
        <v>-276.93862904439499</v>
      </c>
      <c r="AV106" s="153">
        <v>-722.95264225965695</v>
      </c>
      <c r="AW106" s="153">
        <v>9773.00434062981</v>
      </c>
      <c r="AX106" s="153">
        <v>9050.05169837016</v>
      </c>
      <c r="AY106" s="153">
        <f t="shared" si="9"/>
        <v>9773.00434062981</v>
      </c>
      <c r="AZ106" s="153">
        <f t="shared" si="10"/>
        <v>0</v>
      </c>
      <c r="BA106" s="153">
        <f t="shared" si="11"/>
        <v>-2159.4463881240699</v>
      </c>
    </row>
    <row r="107" spans="1:53" s="147" customFormat="1">
      <c r="A107" s="152">
        <v>0.55208333333333304</v>
      </c>
      <c r="B107" s="153">
        <v>4209.9199340739196</v>
      </c>
      <c r="C107" s="153">
        <v>6231.3615170885396</v>
      </c>
      <c r="D107" s="153">
        <v>951.25472796709403</v>
      </c>
      <c r="E107" s="153">
        <v>518.02166570368399</v>
      </c>
      <c r="F107" s="153">
        <v>307.342743535963</v>
      </c>
      <c r="G107" s="153">
        <v>173.58679047503799</v>
      </c>
      <c r="H107" s="153">
        <v>73.508176488843503</v>
      </c>
      <c r="I107" s="153">
        <v>0.55203467032745701</v>
      </c>
      <c r="J107" s="153">
        <v>-1557.21371691122</v>
      </c>
      <c r="K107" s="153">
        <v>0</v>
      </c>
      <c r="L107" s="153">
        <v>-812.98480799309095</v>
      </c>
      <c r="M107" s="153">
        <v>10908.333873092201</v>
      </c>
      <c r="N107" s="153">
        <v>10095.349065099101</v>
      </c>
      <c r="O107" s="153">
        <f t="shared" si="3"/>
        <v>10908.333873092201</v>
      </c>
      <c r="P107" s="153">
        <f t="shared" si="4"/>
        <v>0</v>
      </c>
      <c r="Q107" s="153">
        <f t="shared" si="5"/>
        <v>-1557.21371691122</v>
      </c>
      <c r="S107" s="152">
        <v>0.55208333333333304</v>
      </c>
      <c r="T107" s="153">
        <v>4209.4535648463398</v>
      </c>
      <c r="U107" s="153">
        <v>6438.5444261912398</v>
      </c>
      <c r="V107" s="153">
        <v>936.44657772095104</v>
      </c>
      <c r="W107" s="153">
        <v>460.31814918100798</v>
      </c>
      <c r="X107" s="153">
        <v>255.539611127011</v>
      </c>
      <c r="Y107" s="153">
        <v>0</v>
      </c>
      <c r="Z107" s="153">
        <v>1054.06639830789</v>
      </c>
      <c r="AA107" s="153">
        <v>22.336349500560701</v>
      </c>
      <c r="AB107" s="153">
        <v>-2769.3251229174598</v>
      </c>
      <c r="AC107" s="153">
        <v>0</v>
      </c>
      <c r="AD107" s="153">
        <v>-831.25609703726002</v>
      </c>
      <c r="AE107" s="153">
        <v>10607.379953957499</v>
      </c>
      <c r="AF107" s="153">
        <v>9776.1238569202906</v>
      </c>
      <c r="AG107" s="153">
        <f t="shared" si="6"/>
        <v>10607.379953957499</v>
      </c>
      <c r="AH107" s="153">
        <f t="shared" si="7"/>
        <v>0</v>
      </c>
      <c r="AI107" s="153">
        <f t="shared" si="8"/>
        <v>-2769.3251229174598</v>
      </c>
      <c r="AK107" s="152">
        <v>0.55208333333333304</v>
      </c>
      <c r="AL107" s="153">
        <v>3708.8117855227601</v>
      </c>
      <c r="AM107" s="153">
        <v>5488.9477215227498</v>
      </c>
      <c r="AN107" s="153">
        <v>950.98867199608901</v>
      </c>
      <c r="AO107" s="153">
        <v>488.39487873874299</v>
      </c>
      <c r="AP107" s="153">
        <v>288.74523279838598</v>
      </c>
      <c r="AQ107" s="153">
        <v>0</v>
      </c>
      <c r="AR107" s="153">
        <v>1286.9108025451001</v>
      </c>
      <c r="AS107" s="153">
        <v>22.198559864536101</v>
      </c>
      <c r="AT107" s="153">
        <v>-2081.20198241765</v>
      </c>
      <c r="AU107" s="153">
        <v>-418.33895294912998</v>
      </c>
      <c r="AV107" s="153">
        <v>-724.98237232618203</v>
      </c>
      <c r="AW107" s="153">
        <v>9735.4567176216005</v>
      </c>
      <c r="AX107" s="153">
        <v>9010.4743452954208</v>
      </c>
      <c r="AY107" s="153">
        <f t="shared" si="9"/>
        <v>9735.4567176216005</v>
      </c>
      <c r="AZ107" s="153">
        <f t="shared" si="10"/>
        <v>0</v>
      </c>
      <c r="BA107" s="153">
        <f t="shared" si="11"/>
        <v>-2081.20198241765</v>
      </c>
    </row>
    <row r="108" spans="1:53" s="147" customFormat="1">
      <c r="A108" s="152">
        <v>0.5625</v>
      </c>
      <c r="B108" s="153">
        <v>4210.5800636131498</v>
      </c>
      <c r="C108" s="153">
        <v>6254.6762745978303</v>
      </c>
      <c r="D108" s="153">
        <v>951.40195081945296</v>
      </c>
      <c r="E108" s="153">
        <v>512.00063541949805</v>
      </c>
      <c r="F108" s="153">
        <v>294.36828715815</v>
      </c>
      <c r="G108" s="153">
        <v>173.36008383956499</v>
      </c>
      <c r="H108" s="153">
        <v>67.759814341147504</v>
      </c>
      <c r="I108" s="153">
        <v>0.550765859748922</v>
      </c>
      <c r="J108" s="153">
        <v>-1668.3008066617299</v>
      </c>
      <c r="K108" s="153">
        <v>0</v>
      </c>
      <c r="L108" s="153">
        <v>-814.52701466015606</v>
      </c>
      <c r="M108" s="153">
        <v>10796.3970689868</v>
      </c>
      <c r="N108" s="153">
        <v>9981.8700543266605</v>
      </c>
      <c r="O108" s="153">
        <f t="shared" si="3"/>
        <v>10796.3970689868</v>
      </c>
      <c r="P108" s="153">
        <f t="shared" si="4"/>
        <v>0</v>
      </c>
      <c r="Q108" s="153">
        <f t="shared" si="5"/>
        <v>-1668.3008066617299</v>
      </c>
      <c r="S108" s="152">
        <v>0.5625</v>
      </c>
      <c r="T108" s="153">
        <v>4208.0064319699504</v>
      </c>
      <c r="U108" s="153">
        <v>6406.94374724707</v>
      </c>
      <c r="V108" s="153">
        <v>929.41396886887605</v>
      </c>
      <c r="W108" s="153">
        <v>459.40441141491698</v>
      </c>
      <c r="X108" s="153">
        <v>255.30075066703901</v>
      </c>
      <c r="Y108" s="153">
        <v>0</v>
      </c>
      <c r="Z108" s="153">
        <v>1028.3698188404801</v>
      </c>
      <c r="AA108" s="153">
        <v>22.096692064639299</v>
      </c>
      <c r="AB108" s="153">
        <v>-2750.5878446262</v>
      </c>
      <c r="AC108" s="153">
        <v>0</v>
      </c>
      <c r="AD108" s="153">
        <v>-828.03983375549797</v>
      </c>
      <c r="AE108" s="153">
        <v>10558.9479764468</v>
      </c>
      <c r="AF108" s="153">
        <v>9730.9081426912599</v>
      </c>
      <c r="AG108" s="153">
        <f t="shared" si="6"/>
        <v>10558.9479764468</v>
      </c>
      <c r="AH108" s="153">
        <f t="shared" si="7"/>
        <v>0</v>
      </c>
      <c r="AI108" s="153">
        <f t="shared" si="8"/>
        <v>-2750.5878446262</v>
      </c>
      <c r="AK108" s="152">
        <v>0.5625</v>
      </c>
      <c r="AL108" s="153">
        <v>3706.95099706574</v>
      </c>
      <c r="AM108" s="153">
        <v>5455.6646426136303</v>
      </c>
      <c r="AN108" s="153">
        <v>950.31304783903499</v>
      </c>
      <c r="AO108" s="153">
        <v>500.48460320304298</v>
      </c>
      <c r="AP108" s="153">
        <v>288.60897310930301</v>
      </c>
      <c r="AQ108" s="153">
        <v>0</v>
      </c>
      <c r="AR108" s="153">
        <v>1250.8703408669401</v>
      </c>
      <c r="AS108" s="153">
        <v>27.352391047756701</v>
      </c>
      <c r="AT108" s="153">
        <v>-2156.1544127529601</v>
      </c>
      <c r="AU108" s="153">
        <v>-417.66075332033301</v>
      </c>
      <c r="AV108" s="153">
        <v>-722.42803333424899</v>
      </c>
      <c r="AW108" s="153">
        <v>9606.4298296721499</v>
      </c>
      <c r="AX108" s="153">
        <v>8884.0017963378996</v>
      </c>
      <c r="AY108" s="153">
        <f t="shared" si="9"/>
        <v>9606.4298296721499</v>
      </c>
      <c r="AZ108" s="153">
        <f t="shared" si="10"/>
        <v>0</v>
      </c>
      <c r="BA108" s="153">
        <f t="shared" si="11"/>
        <v>-2156.1544127529601</v>
      </c>
    </row>
    <row r="109" spans="1:53" s="147" customFormat="1">
      <c r="A109" s="152">
        <v>0.57291666666666696</v>
      </c>
      <c r="B109" s="153">
        <v>4210.6400428274401</v>
      </c>
      <c r="C109" s="153">
        <v>6240.9259074691699</v>
      </c>
      <c r="D109" s="153">
        <v>951.39526035690301</v>
      </c>
      <c r="E109" s="153">
        <v>520.99577717612999</v>
      </c>
      <c r="F109" s="153">
        <v>293.98816020170801</v>
      </c>
      <c r="G109" s="153">
        <v>9.5476292486415595</v>
      </c>
      <c r="H109" s="153">
        <v>63.063034693041502</v>
      </c>
      <c r="I109" s="153">
        <v>0.55001139997242199</v>
      </c>
      <c r="J109" s="153">
        <v>-1664.0522425245499</v>
      </c>
      <c r="K109" s="153">
        <v>0</v>
      </c>
      <c r="L109" s="153">
        <v>-811.61287130756</v>
      </c>
      <c r="M109" s="153">
        <v>10627.0535808485</v>
      </c>
      <c r="N109" s="153">
        <v>9815.4407095409006</v>
      </c>
      <c r="O109" s="153">
        <f t="shared" si="3"/>
        <v>10627.0535808485</v>
      </c>
      <c r="P109" s="153">
        <f t="shared" si="4"/>
        <v>0</v>
      </c>
      <c r="Q109" s="153">
        <f t="shared" si="5"/>
        <v>-1664.0522425245499</v>
      </c>
      <c r="S109" s="152">
        <v>0.57291666666666696</v>
      </c>
      <c r="T109" s="153">
        <v>4207.7331490469096</v>
      </c>
      <c r="U109" s="153">
        <v>6290.6356798791603</v>
      </c>
      <c r="V109" s="153">
        <v>927.37504733751598</v>
      </c>
      <c r="W109" s="153">
        <v>459.636734051377</v>
      </c>
      <c r="X109" s="153">
        <v>253.12863977460501</v>
      </c>
      <c r="Y109" s="153">
        <v>0</v>
      </c>
      <c r="Z109" s="153">
        <v>988.92088203206902</v>
      </c>
      <c r="AA109" s="153">
        <v>23.286712786541099</v>
      </c>
      <c r="AB109" s="153">
        <v>-2750.5156666685498</v>
      </c>
      <c r="AC109" s="153">
        <v>0</v>
      </c>
      <c r="AD109" s="153">
        <v>-817.53942399260097</v>
      </c>
      <c r="AE109" s="153">
        <v>10400.2011782396</v>
      </c>
      <c r="AF109" s="153">
        <v>9582.6617542470303</v>
      </c>
      <c r="AG109" s="153">
        <f t="shared" si="6"/>
        <v>10400.2011782396</v>
      </c>
      <c r="AH109" s="153">
        <f t="shared" si="7"/>
        <v>0</v>
      </c>
      <c r="AI109" s="153">
        <f t="shared" si="8"/>
        <v>-2750.5156666685498</v>
      </c>
      <c r="AK109" s="152">
        <v>0.57291666666666696</v>
      </c>
      <c r="AL109" s="153">
        <v>3707.7513575471598</v>
      </c>
      <c r="AM109" s="153">
        <v>5388.8910975508297</v>
      </c>
      <c r="AN109" s="153">
        <v>937.35590505461096</v>
      </c>
      <c r="AO109" s="153">
        <v>512.42310628987298</v>
      </c>
      <c r="AP109" s="153">
        <v>288.577529759676</v>
      </c>
      <c r="AQ109" s="153">
        <v>0</v>
      </c>
      <c r="AR109" s="153">
        <v>1203.47266234976</v>
      </c>
      <c r="AS109" s="153">
        <v>29.358905687260901</v>
      </c>
      <c r="AT109" s="153">
        <v>-2153.3710251683001</v>
      </c>
      <c r="AU109" s="153">
        <v>-417.49960460158297</v>
      </c>
      <c r="AV109" s="153">
        <v>-716.83522192870998</v>
      </c>
      <c r="AW109" s="153">
        <v>9496.9599344692797</v>
      </c>
      <c r="AX109" s="153">
        <v>8780.1247125405698</v>
      </c>
      <c r="AY109" s="153">
        <f t="shared" si="9"/>
        <v>9496.9599344692797</v>
      </c>
      <c r="AZ109" s="153">
        <f t="shared" si="10"/>
        <v>0</v>
      </c>
      <c r="BA109" s="153">
        <f t="shared" si="11"/>
        <v>-2153.3710251683001</v>
      </c>
    </row>
    <row r="110" spans="1:53" s="147" customFormat="1">
      <c r="A110" s="152">
        <v>0.58333333333333304</v>
      </c>
      <c r="B110" s="153">
        <v>4212.2738740196701</v>
      </c>
      <c r="C110" s="153">
        <v>6214.6762987682596</v>
      </c>
      <c r="D110" s="153">
        <v>951.50233226489695</v>
      </c>
      <c r="E110" s="153">
        <v>526.12342019349398</v>
      </c>
      <c r="F110" s="153">
        <v>287.03869333650499</v>
      </c>
      <c r="G110" s="153">
        <v>246.37208735002801</v>
      </c>
      <c r="H110" s="153">
        <v>57.393135964183898</v>
      </c>
      <c r="I110" s="153">
        <v>0.55079401462347999</v>
      </c>
      <c r="J110" s="153">
        <v>-1959.81337018264</v>
      </c>
      <c r="K110" s="153">
        <v>0</v>
      </c>
      <c r="L110" s="153">
        <v>-812.61148265258998</v>
      </c>
      <c r="M110" s="153">
        <v>10536.117265729001</v>
      </c>
      <c r="N110" s="153">
        <v>9723.5057830764308</v>
      </c>
      <c r="O110" s="153">
        <f t="shared" si="3"/>
        <v>10536.117265729001</v>
      </c>
      <c r="P110" s="153">
        <f t="shared" si="4"/>
        <v>0</v>
      </c>
      <c r="Q110" s="153">
        <f t="shared" si="5"/>
        <v>-1959.81337018264</v>
      </c>
      <c r="S110" s="152">
        <v>0.58333333333333304</v>
      </c>
      <c r="T110" s="153">
        <v>4209.7268803301904</v>
      </c>
      <c r="U110" s="153">
        <v>6358.3844798484097</v>
      </c>
      <c r="V110" s="153">
        <v>954.89714633260405</v>
      </c>
      <c r="W110" s="153">
        <v>469.31237783888099</v>
      </c>
      <c r="X110" s="153">
        <v>221.17112216460001</v>
      </c>
      <c r="Y110" s="153">
        <v>0</v>
      </c>
      <c r="Z110" s="153">
        <v>931.98240261825504</v>
      </c>
      <c r="AA110" s="153">
        <v>22.202640604349099</v>
      </c>
      <c r="AB110" s="153">
        <v>-2859.72022211578</v>
      </c>
      <c r="AC110" s="153">
        <v>0</v>
      </c>
      <c r="AD110" s="153">
        <v>-823.52287135777101</v>
      </c>
      <c r="AE110" s="153">
        <v>10307.9568276215</v>
      </c>
      <c r="AF110" s="153">
        <v>9484.4339562637397</v>
      </c>
      <c r="AG110" s="153">
        <f t="shared" si="6"/>
        <v>10307.9568276215</v>
      </c>
      <c r="AH110" s="153">
        <f t="shared" si="7"/>
        <v>0</v>
      </c>
      <c r="AI110" s="153">
        <f t="shared" si="8"/>
        <v>-2859.72022211578</v>
      </c>
      <c r="AK110" s="152">
        <v>0.58333333333333304</v>
      </c>
      <c r="AL110" s="153">
        <v>3708.6716890589501</v>
      </c>
      <c r="AM110" s="153">
        <v>5520.0278498565103</v>
      </c>
      <c r="AN110" s="153">
        <v>944.05188019910099</v>
      </c>
      <c r="AO110" s="153">
        <v>500.088583772135</v>
      </c>
      <c r="AP110" s="153">
        <v>293.68639553626502</v>
      </c>
      <c r="AQ110" s="153">
        <v>0</v>
      </c>
      <c r="AR110" s="153">
        <v>1156.9264675034999</v>
      </c>
      <c r="AS110" s="153">
        <v>33.421605836006101</v>
      </c>
      <c r="AT110" s="153">
        <v>-2504.3189575977299</v>
      </c>
      <c r="AU110" s="153">
        <v>-233.78258822583999</v>
      </c>
      <c r="AV110" s="153">
        <v>-727.38559435059506</v>
      </c>
      <c r="AW110" s="153">
        <v>9418.7729259388998</v>
      </c>
      <c r="AX110" s="153">
        <v>8691.3873315883102</v>
      </c>
      <c r="AY110" s="153">
        <f t="shared" si="9"/>
        <v>9418.7729259388998</v>
      </c>
      <c r="AZ110" s="153">
        <f t="shared" si="10"/>
        <v>0</v>
      </c>
      <c r="BA110" s="153">
        <f t="shared" si="11"/>
        <v>-2504.3189575977299</v>
      </c>
    </row>
    <row r="111" spans="1:53" s="147" customFormat="1">
      <c r="A111" s="152">
        <v>0.59375</v>
      </c>
      <c r="B111" s="153">
        <v>4212.8740894686198</v>
      </c>
      <c r="C111" s="153">
        <v>6227.0829619320202</v>
      </c>
      <c r="D111" s="153">
        <v>951.46218132053195</v>
      </c>
      <c r="E111" s="153">
        <v>530.50929325714003</v>
      </c>
      <c r="F111" s="153">
        <v>286.06125111274702</v>
      </c>
      <c r="G111" s="153">
        <v>301.10366147596898</v>
      </c>
      <c r="H111" s="153">
        <v>49.829964990140297</v>
      </c>
      <c r="I111" s="153">
        <v>0.55027907357040695</v>
      </c>
      <c r="J111" s="153">
        <v>-1997.55569723605</v>
      </c>
      <c r="K111" s="153">
        <v>0</v>
      </c>
      <c r="L111" s="153">
        <v>-814.52542374515497</v>
      </c>
      <c r="M111" s="153">
        <v>10561.917985394701</v>
      </c>
      <c r="N111" s="153">
        <v>9747.3925616495399</v>
      </c>
      <c r="O111" s="153">
        <f t="shared" si="3"/>
        <v>10561.917985394701</v>
      </c>
      <c r="P111" s="153">
        <f t="shared" si="4"/>
        <v>0</v>
      </c>
      <c r="Q111" s="153">
        <f t="shared" si="5"/>
        <v>-1997.55569723605</v>
      </c>
      <c r="S111" s="152">
        <v>0.59375</v>
      </c>
      <c r="T111" s="153">
        <v>4208.6533502488701</v>
      </c>
      <c r="U111" s="153">
        <v>6474.7894569188902</v>
      </c>
      <c r="V111" s="153">
        <v>943.75326947467204</v>
      </c>
      <c r="W111" s="153">
        <v>469.30020292455202</v>
      </c>
      <c r="X111" s="153">
        <v>219.82668175154799</v>
      </c>
      <c r="Y111" s="153">
        <v>0</v>
      </c>
      <c r="Z111" s="153">
        <v>862.47347234301799</v>
      </c>
      <c r="AA111" s="153">
        <v>22.2553653812083</v>
      </c>
      <c r="AB111" s="153">
        <v>-2891.1456391954798</v>
      </c>
      <c r="AC111" s="153">
        <v>0</v>
      </c>
      <c r="AD111" s="153">
        <v>-832.674999415309</v>
      </c>
      <c r="AE111" s="153">
        <v>10309.9061598473</v>
      </c>
      <c r="AF111" s="153">
        <v>9477.2311604319602</v>
      </c>
      <c r="AG111" s="153">
        <f t="shared" si="6"/>
        <v>10309.9061598473</v>
      </c>
      <c r="AH111" s="153">
        <f t="shared" si="7"/>
        <v>0</v>
      </c>
      <c r="AI111" s="153">
        <f t="shared" si="8"/>
        <v>-2891.1456391954798</v>
      </c>
      <c r="AK111" s="152">
        <v>0.59375</v>
      </c>
      <c r="AL111" s="153">
        <v>3708.9318054012801</v>
      </c>
      <c r="AM111" s="153">
        <v>5557.3364805516303</v>
      </c>
      <c r="AN111" s="153">
        <v>947.22928573669606</v>
      </c>
      <c r="AO111" s="153">
        <v>498.57631133505703</v>
      </c>
      <c r="AP111" s="153">
        <v>293.645742034828</v>
      </c>
      <c r="AQ111" s="153">
        <v>0</v>
      </c>
      <c r="AR111" s="153">
        <v>1103.5628685501999</v>
      </c>
      <c r="AS111" s="153">
        <v>35.640810474435902</v>
      </c>
      <c r="AT111" s="153">
        <v>-2618.8186615525601</v>
      </c>
      <c r="AU111" s="153">
        <v>-111.673892507842</v>
      </c>
      <c r="AV111" s="153">
        <v>-730.20675282213597</v>
      </c>
      <c r="AW111" s="153">
        <v>9414.4307500237301</v>
      </c>
      <c r="AX111" s="153">
        <v>8684.2239972015996</v>
      </c>
      <c r="AY111" s="153">
        <f t="shared" si="9"/>
        <v>9414.4307500237301</v>
      </c>
      <c r="AZ111" s="153">
        <f t="shared" si="10"/>
        <v>0</v>
      </c>
      <c r="BA111" s="153">
        <f t="shared" si="11"/>
        <v>-2618.8186615525601</v>
      </c>
    </row>
    <row r="112" spans="1:53" s="147" customFormat="1">
      <c r="A112" s="152">
        <v>0.60416666666666696</v>
      </c>
      <c r="B112" s="153">
        <v>4210.5200192748498</v>
      </c>
      <c r="C112" s="153">
        <v>6238.6454976085797</v>
      </c>
      <c r="D112" s="153">
        <v>951.56256276597503</v>
      </c>
      <c r="E112" s="153">
        <v>531.97575929733603</v>
      </c>
      <c r="F112" s="153">
        <v>286.17859272113799</v>
      </c>
      <c r="G112" s="153">
        <v>301.19270146453101</v>
      </c>
      <c r="H112" s="153">
        <v>43.0010458553486</v>
      </c>
      <c r="I112" s="153">
        <v>0.54950742304479105</v>
      </c>
      <c r="J112" s="153">
        <v>-2038.1015655040701</v>
      </c>
      <c r="K112" s="153">
        <v>0</v>
      </c>
      <c r="L112" s="153">
        <v>-815.36660273807001</v>
      </c>
      <c r="M112" s="153">
        <v>10525.524120906701</v>
      </c>
      <c r="N112" s="153">
        <v>9710.1575181686603</v>
      </c>
      <c r="O112" s="153">
        <f t="shared" si="3"/>
        <v>10525.524120906701</v>
      </c>
      <c r="P112" s="153">
        <f t="shared" si="4"/>
        <v>0</v>
      </c>
      <c r="Q112" s="153">
        <f t="shared" si="5"/>
        <v>-2038.1015655040701</v>
      </c>
      <c r="S112" s="152">
        <v>0.60416666666666696</v>
      </c>
      <c r="T112" s="153">
        <v>4210.0737506958703</v>
      </c>
      <c r="U112" s="153">
        <v>6483.7370678451598</v>
      </c>
      <c r="V112" s="153">
        <v>937.71004628380194</v>
      </c>
      <c r="W112" s="153">
        <v>474.26188449822001</v>
      </c>
      <c r="X112" s="153">
        <v>219.73542016784401</v>
      </c>
      <c r="Y112" s="153">
        <v>0</v>
      </c>
      <c r="Z112" s="153">
        <v>792.921823630679</v>
      </c>
      <c r="AA112" s="153">
        <v>24.850231058258402</v>
      </c>
      <c r="AB112" s="153">
        <v>-2905.1218371647001</v>
      </c>
      <c r="AC112" s="153">
        <v>0</v>
      </c>
      <c r="AD112" s="153">
        <v>-833.02862215882499</v>
      </c>
      <c r="AE112" s="153">
        <v>10238.168387015099</v>
      </c>
      <c r="AF112" s="153">
        <v>9405.1397648563106</v>
      </c>
      <c r="AG112" s="153">
        <f t="shared" si="6"/>
        <v>10238.168387015099</v>
      </c>
      <c r="AH112" s="153">
        <f t="shared" si="7"/>
        <v>0</v>
      </c>
      <c r="AI112" s="153">
        <f t="shared" si="8"/>
        <v>-2905.1218371647001</v>
      </c>
      <c r="AK112" s="152">
        <v>0.60416666666666696</v>
      </c>
      <c r="AL112" s="153">
        <v>3706.97100852018</v>
      </c>
      <c r="AM112" s="153">
        <v>5549.1615752239804</v>
      </c>
      <c r="AN112" s="153">
        <v>949.71769998229604</v>
      </c>
      <c r="AO112" s="153">
        <v>498.67030374866101</v>
      </c>
      <c r="AP112" s="153">
        <v>293.57443348494797</v>
      </c>
      <c r="AQ112" s="153">
        <v>0</v>
      </c>
      <c r="AR112" s="153">
        <v>1028.7870559110199</v>
      </c>
      <c r="AS112" s="153">
        <v>39.988769080268597</v>
      </c>
      <c r="AT112" s="153">
        <v>-2613.3180907763499</v>
      </c>
      <c r="AU112" s="153">
        <v>-111.714180712127</v>
      </c>
      <c r="AV112" s="153">
        <v>-728.91784885311404</v>
      </c>
      <c r="AW112" s="153">
        <v>9341.8385744628795</v>
      </c>
      <c r="AX112" s="153">
        <v>8612.9207256097707</v>
      </c>
      <c r="AY112" s="153">
        <f t="shared" si="9"/>
        <v>9341.8385744628795</v>
      </c>
      <c r="AZ112" s="153">
        <f t="shared" si="10"/>
        <v>0</v>
      </c>
      <c r="BA112" s="153">
        <f t="shared" si="11"/>
        <v>-2613.3180907763499</v>
      </c>
    </row>
    <row r="113" spans="1:53" s="147" customFormat="1">
      <c r="A113" s="152">
        <v>0.61458333333333304</v>
      </c>
      <c r="B113" s="153">
        <v>4210.4800005699899</v>
      </c>
      <c r="C113" s="153">
        <v>6238.1470133119701</v>
      </c>
      <c r="D113" s="153">
        <v>951.48226087724595</v>
      </c>
      <c r="E113" s="153">
        <v>521.96135436840905</v>
      </c>
      <c r="F113" s="153">
        <v>286.50931978128898</v>
      </c>
      <c r="G113" s="153">
        <v>301.05316186252901</v>
      </c>
      <c r="H113" s="153">
        <v>35.334822020128101</v>
      </c>
      <c r="I113" s="153">
        <v>0.55037616936638201</v>
      </c>
      <c r="J113" s="153">
        <v>-2060.1624224503998</v>
      </c>
      <c r="K113" s="153">
        <v>0</v>
      </c>
      <c r="L113" s="153">
        <v>-814.65347404907698</v>
      </c>
      <c r="M113" s="153">
        <v>10485.355886510501</v>
      </c>
      <c r="N113" s="153">
        <v>9670.70241246144</v>
      </c>
      <c r="O113" s="153">
        <f t="shared" si="3"/>
        <v>10485.355886510501</v>
      </c>
      <c r="P113" s="153">
        <f t="shared" si="4"/>
        <v>0</v>
      </c>
      <c r="Q113" s="153">
        <f t="shared" si="5"/>
        <v>-2060.1624224503998</v>
      </c>
      <c r="S113" s="152">
        <v>0.61458333333333304</v>
      </c>
      <c r="T113" s="153">
        <v>4210.9406172823201</v>
      </c>
      <c r="U113" s="153">
        <v>6462.1633833664901</v>
      </c>
      <c r="V113" s="153">
        <v>921.81313598347197</v>
      </c>
      <c r="W113" s="153">
        <v>480.44443788723203</v>
      </c>
      <c r="X113" s="153">
        <v>226.796673535275</v>
      </c>
      <c r="Y113" s="153">
        <v>0</v>
      </c>
      <c r="Z113" s="153">
        <v>711.010593169603</v>
      </c>
      <c r="AA113" s="153">
        <v>27.807418485366899</v>
      </c>
      <c r="AB113" s="153">
        <v>-2800.7233743393399</v>
      </c>
      <c r="AC113" s="153">
        <v>0</v>
      </c>
      <c r="AD113" s="153">
        <v>-830.58667124733995</v>
      </c>
      <c r="AE113" s="153">
        <v>10240.252885370401</v>
      </c>
      <c r="AF113" s="153">
        <v>9409.6662141230809</v>
      </c>
      <c r="AG113" s="153">
        <f t="shared" si="6"/>
        <v>10240.252885370401</v>
      </c>
      <c r="AH113" s="153">
        <f t="shared" si="7"/>
        <v>0</v>
      </c>
      <c r="AI113" s="153">
        <f t="shared" si="8"/>
        <v>-2800.7233743393399</v>
      </c>
      <c r="AK113" s="152">
        <v>0.61458333333333304</v>
      </c>
      <c r="AL113" s="153">
        <v>3705.0235634638502</v>
      </c>
      <c r="AM113" s="153">
        <v>5509.1680743853703</v>
      </c>
      <c r="AN113" s="153">
        <v>950.84818642913206</v>
      </c>
      <c r="AO113" s="153">
        <v>499.072926521554</v>
      </c>
      <c r="AP113" s="153">
        <v>293.54317972674602</v>
      </c>
      <c r="AQ113" s="153">
        <v>0</v>
      </c>
      <c r="AR113" s="153">
        <v>946.17512893041101</v>
      </c>
      <c r="AS113" s="153">
        <v>41.2131440693299</v>
      </c>
      <c r="AT113" s="153">
        <v>-2632.7221025939598</v>
      </c>
      <c r="AU113" s="153">
        <v>0</v>
      </c>
      <c r="AV113" s="153">
        <v>-724.78300005470703</v>
      </c>
      <c r="AW113" s="153">
        <v>9312.3221009324297</v>
      </c>
      <c r="AX113" s="153">
        <v>8587.5391008777206</v>
      </c>
      <c r="AY113" s="153">
        <f t="shared" si="9"/>
        <v>9312.3221009324297</v>
      </c>
      <c r="AZ113" s="153">
        <f t="shared" si="10"/>
        <v>0</v>
      </c>
      <c r="BA113" s="153">
        <f t="shared" si="11"/>
        <v>-2632.7221025939598</v>
      </c>
    </row>
    <row r="114" spans="1:53" s="147" customFormat="1">
      <c r="A114" s="152">
        <v>0.625</v>
      </c>
      <c r="B114" s="153">
        <v>4210.4600074985601</v>
      </c>
      <c r="C114" s="153">
        <v>6224.0413018548397</v>
      </c>
      <c r="D114" s="153">
        <v>951.44880447996297</v>
      </c>
      <c r="E114" s="153">
        <v>519.22928231233504</v>
      </c>
      <c r="F114" s="153">
        <v>296.35473676142198</v>
      </c>
      <c r="G114" s="153">
        <v>257.77382588307597</v>
      </c>
      <c r="H114" s="153">
        <v>28.501540849628601</v>
      </c>
      <c r="I114" s="153">
        <v>0.54961482149521101</v>
      </c>
      <c r="J114" s="153">
        <v>-1973.0224808354899</v>
      </c>
      <c r="K114" s="153">
        <v>0</v>
      </c>
      <c r="L114" s="153">
        <v>-812.67589513155895</v>
      </c>
      <c r="M114" s="153">
        <v>10515.3366336258</v>
      </c>
      <c r="N114" s="153">
        <v>9702.6607384942599</v>
      </c>
      <c r="O114" s="153">
        <f t="shared" si="3"/>
        <v>10515.3366336258</v>
      </c>
      <c r="P114" s="153">
        <f t="shared" si="4"/>
        <v>0</v>
      </c>
      <c r="Q114" s="153">
        <f t="shared" si="5"/>
        <v>-1973.0224808354899</v>
      </c>
      <c r="S114" s="152">
        <v>0.625</v>
      </c>
      <c r="T114" s="153">
        <v>4210.61390206133</v>
      </c>
      <c r="U114" s="153">
        <v>6416.6455280202099</v>
      </c>
      <c r="V114" s="153">
        <v>931.10527017557297</v>
      </c>
      <c r="W114" s="153">
        <v>477.25231731116099</v>
      </c>
      <c r="X114" s="153">
        <v>283.94391894556099</v>
      </c>
      <c r="Y114" s="153">
        <v>0</v>
      </c>
      <c r="Z114" s="153">
        <v>622.08103072072504</v>
      </c>
      <c r="AA114" s="153">
        <v>28.542154983076699</v>
      </c>
      <c r="AB114" s="153">
        <v>-2647.8765112782598</v>
      </c>
      <c r="AC114" s="153">
        <v>0</v>
      </c>
      <c r="AD114" s="153">
        <v>-826.10408282032597</v>
      </c>
      <c r="AE114" s="153">
        <v>10322.307610939401</v>
      </c>
      <c r="AF114" s="153">
        <v>9496.2035281190492</v>
      </c>
      <c r="AG114" s="153">
        <f t="shared" si="6"/>
        <v>10322.307610939401</v>
      </c>
      <c r="AH114" s="153">
        <f t="shared" si="7"/>
        <v>0</v>
      </c>
      <c r="AI114" s="153">
        <f t="shared" si="8"/>
        <v>-2647.8765112782598</v>
      </c>
      <c r="AK114" s="152">
        <v>0.625</v>
      </c>
      <c r="AL114" s="153">
        <v>3702.8159857824799</v>
      </c>
      <c r="AM114" s="153">
        <v>5575.4464767715299</v>
      </c>
      <c r="AN114" s="153">
        <v>949.757838132453</v>
      </c>
      <c r="AO114" s="153">
        <v>497.44568604921102</v>
      </c>
      <c r="AP114" s="153">
        <v>293.52197764018399</v>
      </c>
      <c r="AQ114" s="153">
        <v>0</v>
      </c>
      <c r="AR114" s="153">
        <v>846.48163076458104</v>
      </c>
      <c r="AS114" s="153">
        <v>39.433162457005999</v>
      </c>
      <c r="AT114" s="153">
        <v>-2575.2801509384399</v>
      </c>
      <c r="AU114" s="153">
        <v>0</v>
      </c>
      <c r="AV114" s="153">
        <v>-729.51550741650306</v>
      </c>
      <c r="AW114" s="153">
        <v>9329.6226066590098</v>
      </c>
      <c r="AX114" s="153">
        <v>8600.1070992424993</v>
      </c>
      <c r="AY114" s="153">
        <f t="shared" si="9"/>
        <v>9329.6226066590098</v>
      </c>
      <c r="AZ114" s="153">
        <f t="shared" si="10"/>
        <v>0</v>
      </c>
      <c r="BA114" s="153">
        <f t="shared" si="11"/>
        <v>-2575.2801509384399</v>
      </c>
    </row>
    <row r="115" spans="1:53" s="147" customFormat="1">
      <c r="A115" s="152">
        <v>0.63541666666666696</v>
      </c>
      <c r="B115" s="153">
        <v>4210.620017194</v>
      </c>
      <c r="C115" s="153">
        <v>6220.1029611064596</v>
      </c>
      <c r="D115" s="153">
        <v>951.39526035690301</v>
      </c>
      <c r="E115" s="153">
        <v>518.02948364042095</v>
      </c>
      <c r="F115" s="153">
        <v>297.462793876403</v>
      </c>
      <c r="G115" s="153">
        <v>257.377924688039</v>
      </c>
      <c r="H115" s="153">
        <v>22.5645077583298</v>
      </c>
      <c r="I115" s="153">
        <v>0.549630363439776</v>
      </c>
      <c r="J115" s="153">
        <v>-2048.64056871913</v>
      </c>
      <c r="K115" s="153">
        <v>0</v>
      </c>
      <c r="L115" s="153">
        <v>-812.17828557956102</v>
      </c>
      <c r="M115" s="153">
        <v>10429.462010264901</v>
      </c>
      <c r="N115" s="153">
        <v>9617.2837246853105</v>
      </c>
      <c r="O115" s="153">
        <f t="shared" si="3"/>
        <v>10429.462010264901</v>
      </c>
      <c r="P115" s="153">
        <f t="shared" si="4"/>
        <v>0</v>
      </c>
      <c r="Q115" s="153">
        <f t="shared" si="5"/>
        <v>-2048.64056871913</v>
      </c>
      <c r="S115" s="152">
        <v>0.63541666666666696</v>
      </c>
      <c r="T115" s="153">
        <v>4207.9865698725998</v>
      </c>
      <c r="U115" s="153">
        <v>6390.91094959568</v>
      </c>
      <c r="V115" s="153">
        <v>955.11105862433305</v>
      </c>
      <c r="W115" s="153">
        <v>480.03339797930403</v>
      </c>
      <c r="X115" s="153">
        <v>287.36611931832999</v>
      </c>
      <c r="Y115" s="153">
        <v>0</v>
      </c>
      <c r="Z115" s="153">
        <v>521.49308706254101</v>
      </c>
      <c r="AA115" s="153">
        <v>27.941263084240301</v>
      </c>
      <c r="AB115" s="153">
        <v>-2563.8740792532099</v>
      </c>
      <c r="AC115" s="153">
        <v>0</v>
      </c>
      <c r="AD115" s="153">
        <v>-823.16618555713501</v>
      </c>
      <c r="AE115" s="153">
        <v>10306.9683662838</v>
      </c>
      <c r="AF115" s="153">
        <v>9483.8021807266905</v>
      </c>
      <c r="AG115" s="153">
        <f t="shared" si="6"/>
        <v>10306.9683662838</v>
      </c>
      <c r="AH115" s="153">
        <f t="shared" si="7"/>
        <v>0</v>
      </c>
      <c r="AI115" s="153">
        <f t="shared" si="8"/>
        <v>-2563.8740792532099</v>
      </c>
      <c r="AK115" s="152">
        <v>0.63541666666666696</v>
      </c>
      <c r="AL115" s="153">
        <v>3703.5829667019698</v>
      </c>
      <c r="AM115" s="153">
        <v>5582.8040588660897</v>
      </c>
      <c r="AN115" s="153">
        <v>950.64750384397496</v>
      </c>
      <c r="AO115" s="153">
        <v>495.96178834352702</v>
      </c>
      <c r="AP115" s="153">
        <v>293.40513499560001</v>
      </c>
      <c r="AQ115" s="153">
        <v>0</v>
      </c>
      <c r="AR115" s="153">
        <v>755.40541182008099</v>
      </c>
      <c r="AS115" s="153">
        <v>44.484444195691999</v>
      </c>
      <c r="AT115" s="153">
        <v>-2524.9688790600899</v>
      </c>
      <c r="AU115" s="153">
        <v>0</v>
      </c>
      <c r="AV115" s="153">
        <v>-729.49644138379904</v>
      </c>
      <c r="AW115" s="153">
        <v>9301.3224297068591</v>
      </c>
      <c r="AX115" s="153">
        <v>8571.8259883230603</v>
      </c>
      <c r="AY115" s="153">
        <f t="shared" si="9"/>
        <v>9301.3224297068591</v>
      </c>
      <c r="AZ115" s="153">
        <f t="shared" si="10"/>
        <v>0</v>
      </c>
      <c r="BA115" s="153">
        <f t="shared" si="11"/>
        <v>-2524.9688790600899</v>
      </c>
    </row>
    <row r="116" spans="1:53" s="147" customFormat="1">
      <c r="A116" s="152">
        <v>0.64583333333333304</v>
      </c>
      <c r="B116" s="153">
        <v>4210.1999998839601</v>
      </c>
      <c r="C116" s="153">
        <v>6223.9255627827497</v>
      </c>
      <c r="D116" s="153">
        <v>951.395268525966</v>
      </c>
      <c r="E116" s="153">
        <v>520.22907056358599</v>
      </c>
      <c r="F116" s="153">
        <v>297.49611411357603</v>
      </c>
      <c r="G116" s="153">
        <v>262.32015602724999</v>
      </c>
      <c r="H116" s="153">
        <v>16.1847587219732</v>
      </c>
      <c r="I116" s="153">
        <v>0.55101048456864798</v>
      </c>
      <c r="J116" s="153">
        <v>-2060.4494741481899</v>
      </c>
      <c r="K116" s="153">
        <v>0</v>
      </c>
      <c r="L116" s="153">
        <v>-812.55922191123295</v>
      </c>
      <c r="M116" s="153">
        <v>10421.852466955401</v>
      </c>
      <c r="N116" s="153">
        <v>9609.2932450442095</v>
      </c>
      <c r="O116" s="153">
        <f t="shared" si="3"/>
        <v>10421.852466955401</v>
      </c>
      <c r="P116" s="153">
        <f t="shared" si="4"/>
        <v>0</v>
      </c>
      <c r="Q116" s="153">
        <f t="shared" si="5"/>
        <v>-2060.4494741481899</v>
      </c>
      <c r="S116" s="152">
        <v>0.64583333333333304</v>
      </c>
      <c r="T116" s="153">
        <v>4207.8265334652697</v>
      </c>
      <c r="U116" s="153">
        <v>6482.3069680602603</v>
      </c>
      <c r="V116" s="153">
        <v>950.16417112024305</v>
      </c>
      <c r="W116" s="153">
        <v>484.08782567757902</v>
      </c>
      <c r="X116" s="153">
        <v>296.16631614725202</v>
      </c>
      <c r="Y116" s="153">
        <v>0</v>
      </c>
      <c r="Z116" s="153">
        <v>412.76786624422903</v>
      </c>
      <c r="AA116" s="153">
        <v>28.1332021335691</v>
      </c>
      <c r="AB116" s="153">
        <v>-2567.1465073682598</v>
      </c>
      <c r="AC116" s="153">
        <v>0</v>
      </c>
      <c r="AD116" s="153">
        <v>-830.17221377549697</v>
      </c>
      <c r="AE116" s="153">
        <v>10294.306375480101</v>
      </c>
      <c r="AF116" s="153">
        <v>9464.1341617046401</v>
      </c>
      <c r="AG116" s="153">
        <f t="shared" si="6"/>
        <v>10294.306375480101</v>
      </c>
      <c r="AH116" s="153">
        <f t="shared" si="7"/>
        <v>0</v>
      </c>
      <c r="AI116" s="153">
        <f t="shared" si="8"/>
        <v>-2567.1465073682598</v>
      </c>
      <c r="AK116" s="152">
        <v>0.64583333333333304</v>
      </c>
      <c r="AL116" s="153">
        <v>3703.0560418222199</v>
      </c>
      <c r="AM116" s="153">
        <v>5576.9238937211103</v>
      </c>
      <c r="AN116" s="153">
        <v>950.80136879431802</v>
      </c>
      <c r="AO116" s="153">
        <v>497.71453312218199</v>
      </c>
      <c r="AP116" s="153">
        <v>293.31224628503202</v>
      </c>
      <c r="AQ116" s="153">
        <v>0</v>
      </c>
      <c r="AR116" s="153">
        <v>673.34034701704297</v>
      </c>
      <c r="AS116" s="153">
        <v>44.611267723493398</v>
      </c>
      <c r="AT116" s="153">
        <v>-2395.6991467507701</v>
      </c>
      <c r="AU116" s="153">
        <v>0</v>
      </c>
      <c r="AV116" s="153">
        <v>-728.43562164483399</v>
      </c>
      <c r="AW116" s="153">
        <v>9344.0605517346303</v>
      </c>
      <c r="AX116" s="153">
        <v>8615.6249300897907</v>
      </c>
      <c r="AY116" s="153">
        <f t="shared" si="9"/>
        <v>9344.0605517346303</v>
      </c>
      <c r="AZ116" s="153">
        <f t="shared" si="10"/>
        <v>0</v>
      </c>
      <c r="BA116" s="153">
        <f t="shared" si="11"/>
        <v>-2395.6991467507701</v>
      </c>
    </row>
    <row r="117" spans="1:53" s="147" customFormat="1">
      <c r="A117" s="152">
        <v>0.65625</v>
      </c>
      <c r="B117" s="153">
        <v>4210.2666217473898</v>
      </c>
      <c r="C117" s="153">
        <v>6217.2712246584997</v>
      </c>
      <c r="D117" s="153">
        <v>951.455490857982</v>
      </c>
      <c r="E117" s="153">
        <v>533.10557384707101</v>
      </c>
      <c r="F117" s="153">
        <v>297.29864169234099</v>
      </c>
      <c r="G117" s="153">
        <v>236.49491622414999</v>
      </c>
      <c r="H117" s="153">
        <v>10.6505826842288</v>
      </c>
      <c r="I117" s="153">
        <v>0.57956948167261502</v>
      </c>
      <c r="J117" s="153">
        <v>-2012.63196661289</v>
      </c>
      <c r="K117" s="153">
        <v>0</v>
      </c>
      <c r="L117" s="153">
        <v>-812.24266651290998</v>
      </c>
      <c r="M117" s="153">
        <v>10444.490654580401</v>
      </c>
      <c r="N117" s="153">
        <v>9632.2479880675401</v>
      </c>
      <c r="O117" s="153">
        <f t="shared" si="3"/>
        <v>10444.490654580401</v>
      </c>
      <c r="P117" s="153">
        <f t="shared" si="4"/>
        <v>0</v>
      </c>
      <c r="Q117" s="153">
        <f t="shared" si="5"/>
        <v>-2012.63196661289</v>
      </c>
      <c r="S117" s="152">
        <v>0.65625</v>
      </c>
      <c r="T117" s="153">
        <v>4208.1398661911599</v>
      </c>
      <c r="U117" s="153">
        <v>6500.2079319971399</v>
      </c>
      <c r="V117" s="153">
        <v>931.19217013149705</v>
      </c>
      <c r="W117" s="153">
        <v>488.83804582834102</v>
      </c>
      <c r="X117" s="153">
        <v>298.49412441573702</v>
      </c>
      <c r="Y117" s="153">
        <v>0</v>
      </c>
      <c r="Z117" s="153">
        <v>299.92903713708699</v>
      </c>
      <c r="AA117" s="153">
        <v>28.2001433980614</v>
      </c>
      <c r="AB117" s="153">
        <v>-2494.5738078330101</v>
      </c>
      <c r="AC117" s="153">
        <v>0</v>
      </c>
      <c r="AD117" s="153">
        <v>-830.61489385487198</v>
      </c>
      <c r="AE117" s="153">
        <v>10260.427511266</v>
      </c>
      <c r="AF117" s="153">
        <v>9429.8126174111403</v>
      </c>
      <c r="AG117" s="153">
        <f t="shared" si="6"/>
        <v>10260.427511266</v>
      </c>
      <c r="AH117" s="153">
        <f t="shared" si="7"/>
        <v>0</v>
      </c>
      <c r="AI117" s="153">
        <f t="shared" si="8"/>
        <v>-2494.5738078330101</v>
      </c>
      <c r="AK117" s="152">
        <v>0.65625</v>
      </c>
      <c r="AL117" s="153">
        <v>3703.5162727089701</v>
      </c>
      <c r="AM117" s="153">
        <v>5556.8034058921703</v>
      </c>
      <c r="AN117" s="153">
        <v>950.78798941093203</v>
      </c>
      <c r="AO117" s="153">
        <v>502.318319900581</v>
      </c>
      <c r="AP117" s="153">
        <v>296.15819760788202</v>
      </c>
      <c r="AQ117" s="153">
        <v>0</v>
      </c>
      <c r="AR117" s="153">
        <v>580.06521509188599</v>
      </c>
      <c r="AS117" s="153">
        <v>42.217305095699103</v>
      </c>
      <c r="AT117" s="153">
        <v>-2291.70559066025</v>
      </c>
      <c r="AU117" s="153">
        <v>0</v>
      </c>
      <c r="AV117" s="153">
        <v>-726.25633749823305</v>
      </c>
      <c r="AW117" s="153">
        <v>9340.1611150478693</v>
      </c>
      <c r="AX117" s="153">
        <v>8613.9047775496292</v>
      </c>
      <c r="AY117" s="153">
        <f t="shared" si="9"/>
        <v>9340.1611150478693</v>
      </c>
      <c r="AZ117" s="153">
        <f t="shared" si="10"/>
        <v>0</v>
      </c>
      <c r="BA117" s="153">
        <f t="shared" si="11"/>
        <v>-2291.70559066025</v>
      </c>
    </row>
    <row r="118" spans="1:53" s="147" customFormat="1">
      <c r="A118" s="152">
        <v>0.66666666666666696</v>
      </c>
      <c r="B118" s="153">
        <v>4210.0131916579203</v>
      </c>
      <c r="C118" s="153">
        <v>6151.8645469422399</v>
      </c>
      <c r="D118" s="153">
        <v>951.27480343927698</v>
      </c>
      <c r="E118" s="153">
        <v>543.40222660882102</v>
      </c>
      <c r="F118" s="153">
        <v>294.67113352766103</v>
      </c>
      <c r="G118" s="153">
        <v>188.75029024818099</v>
      </c>
      <c r="H118" s="153">
        <v>7.1308649500393804</v>
      </c>
      <c r="I118" s="153">
        <v>0.58415555749387404</v>
      </c>
      <c r="J118" s="153">
        <v>-2083.8801185299599</v>
      </c>
      <c r="K118" s="153">
        <v>0</v>
      </c>
      <c r="L118" s="153">
        <v>-806.39853105611996</v>
      </c>
      <c r="M118" s="153">
        <v>10263.811094401701</v>
      </c>
      <c r="N118" s="153">
        <v>9457.4125633455606</v>
      </c>
      <c r="O118" s="153">
        <f t="shared" si="3"/>
        <v>10263.811094401701</v>
      </c>
      <c r="P118" s="153">
        <f t="shared" si="4"/>
        <v>0</v>
      </c>
      <c r="Q118" s="153">
        <f t="shared" si="5"/>
        <v>-2083.8801185299599</v>
      </c>
      <c r="S118" s="152">
        <v>0.66666666666666696</v>
      </c>
      <c r="T118" s="153">
        <v>4209.8336798044702</v>
      </c>
      <c r="U118" s="153">
        <v>6435.7858518904604</v>
      </c>
      <c r="V118" s="153">
        <v>946.32031081986804</v>
      </c>
      <c r="W118" s="153">
        <v>487.61250238988401</v>
      </c>
      <c r="X118" s="153">
        <v>285.43059240574303</v>
      </c>
      <c r="Y118" s="153">
        <v>31.350718427787498</v>
      </c>
      <c r="Z118" s="153">
        <v>197.824867584526</v>
      </c>
      <c r="AA118" s="153">
        <v>29.176190623233801</v>
      </c>
      <c r="AB118" s="153">
        <v>-2418.6406259815099</v>
      </c>
      <c r="AC118" s="153">
        <v>0</v>
      </c>
      <c r="AD118" s="153">
        <v>-824.51693748090497</v>
      </c>
      <c r="AE118" s="153">
        <v>10204.694087964501</v>
      </c>
      <c r="AF118" s="153">
        <v>9380.1771504835506</v>
      </c>
      <c r="AG118" s="153">
        <f t="shared" si="6"/>
        <v>10204.694087964501</v>
      </c>
      <c r="AH118" s="153">
        <f t="shared" si="7"/>
        <v>0</v>
      </c>
      <c r="AI118" s="153">
        <f t="shared" si="8"/>
        <v>-2418.6406259815099</v>
      </c>
      <c r="AK118" s="152">
        <v>0.66666666666666696</v>
      </c>
      <c r="AL118" s="153">
        <v>3703.1694346364902</v>
      </c>
      <c r="AM118" s="153">
        <v>5645.83385556751</v>
      </c>
      <c r="AN118" s="153">
        <v>951.07562778105898</v>
      </c>
      <c r="AO118" s="153">
        <v>512.290858362005</v>
      </c>
      <c r="AP118" s="153">
        <v>312.16524853707102</v>
      </c>
      <c r="AQ118" s="153">
        <v>0</v>
      </c>
      <c r="AR118" s="153">
        <v>475.15256089291898</v>
      </c>
      <c r="AS118" s="153">
        <v>43.037178404610202</v>
      </c>
      <c r="AT118" s="153">
        <v>-2345.9097002969402</v>
      </c>
      <c r="AU118" s="153">
        <v>0</v>
      </c>
      <c r="AV118" s="153">
        <v>-733.81327321200297</v>
      </c>
      <c r="AW118" s="153">
        <v>9296.8150638847201</v>
      </c>
      <c r="AX118" s="153">
        <v>8563.0017906727207</v>
      </c>
      <c r="AY118" s="153">
        <f t="shared" si="9"/>
        <v>9296.8150638847201</v>
      </c>
      <c r="AZ118" s="153">
        <f t="shared" si="10"/>
        <v>0</v>
      </c>
      <c r="BA118" s="153">
        <f t="shared" si="11"/>
        <v>-2345.9097002969402</v>
      </c>
    </row>
    <row r="119" spans="1:53" s="147" customFormat="1">
      <c r="A119" s="152">
        <v>0.67708333333333304</v>
      </c>
      <c r="B119" s="153">
        <v>4207.6257779704301</v>
      </c>
      <c r="C119" s="153">
        <v>6151.3522176442202</v>
      </c>
      <c r="D119" s="153">
        <v>951.62948781413604</v>
      </c>
      <c r="E119" s="153">
        <v>552.520399945647</v>
      </c>
      <c r="F119" s="153">
        <v>293.65726651296501</v>
      </c>
      <c r="G119" s="153">
        <v>190.43440303690801</v>
      </c>
      <c r="H119" s="153">
        <v>4.6850685014469402</v>
      </c>
      <c r="I119" s="153">
        <v>0.542167465964426</v>
      </c>
      <c r="J119" s="153">
        <v>-2058.0606746236799</v>
      </c>
      <c r="K119" s="153">
        <v>0</v>
      </c>
      <c r="L119" s="153">
        <v>-806.68861477815904</v>
      </c>
      <c r="M119" s="153">
        <v>10294.386114268</v>
      </c>
      <c r="N119" s="153">
        <v>9487.6974994898792</v>
      </c>
      <c r="O119" s="153">
        <f t="shared" ref="O119:O149" si="12">M119</f>
        <v>10294.386114268</v>
      </c>
      <c r="P119" s="153">
        <f t="shared" ref="P119:P149" si="13">IF(J119&lt;0,0,J119)</f>
        <v>0</v>
      </c>
      <c r="Q119" s="153">
        <f t="shared" ref="Q119:Q149" si="14">IF(J119&lt;0,J119,0)</f>
        <v>-2058.0606746236799</v>
      </c>
      <c r="S119" s="152">
        <v>0.67708333333333304</v>
      </c>
      <c r="T119" s="153">
        <v>4208.3399524013403</v>
      </c>
      <c r="U119" s="153">
        <v>6488.2981112878197</v>
      </c>
      <c r="V119" s="153">
        <v>959.27581388355804</v>
      </c>
      <c r="W119" s="153">
        <v>489.31368552461902</v>
      </c>
      <c r="X119" s="153">
        <v>292.48160161260301</v>
      </c>
      <c r="Y119" s="153">
        <v>0</v>
      </c>
      <c r="Z119" s="153">
        <v>110.411489700986</v>
      </c>
      <c r="AA119" s="153">
        <v>29.138323814201001</v>
      </c>
      <c r="AB119" s="153">
        <v>-2359.87515466991</v>
      </c>
      <c r="AC119" s="153">
        <v>0</v>
      </c>
      <c r="AD119" s="153">
        <v>-827.98222180081802</v>
      </c>
      <c r="AE119" s="153">
        <v>10217.383823555199</v>
      </c>
      <c r="AF119" s="153">
        <v>9389.4016017544109</v>
      </c>
      <c r="AG119" s="153">
        <f t="shared" ref="AG119:AG149" si="15">AE119</f>
        <v>10217.383823555199</v>
      </c>
      <c r="AH119" s="153">
        <f t="shared" ref="AH119:AH149" si="16">IF(AB119&lt;0,0,AB119)</f>
        <v>0</v>
      </c>
      <c r="AI119" s="153">
        <f t="shared" ref="AI119:AI149" si="17">IF(AB119&lt;0,AB119,0)</f>
        <v>-2359.87515466991</v>
      </c>
      <c r="AK119" s="152">
        <v>0.67708333333333304</v>
      </c>
      <c r="AL119" s="153">
        <v>3702.9293297486101</v>
      </c>
      <c r="AM119" s="153">
        <v>5683.2660949802103</v>
      </c>
      <c r="AN119" s="153">
        <v>950.86157397814702</v>
      </c>
      <c r="AO119" s="153">
        <v>519.38627047510397</v>
      </c>
      <c r="AP119" s="153">
        <v>314.61042132902202</v>
      </c>
      <c r="AQ119" s="153">
        <v>0</v>
      </c>
      <c r="AR119" s="153">
        <v>364.17867106455998</v>
      </c>
      <c r="AS119" s="153">
        <v>45.401114381545497</v>
      </c>
      <c r="AT119" s="153">
        <v>-2264.7072414753202</v>
      </c>
      <c r="AU119" s="153">
        <v>0</v>
      </c>
      <c r="AV119" s="153">
        <v>-736.61891586941101</v>
      </c>
      <c r="AW119" s="153">
        <v>9315.9262344818799</v>
      </c>
      <c r="AX119" s="153">
        <v>8579.3073186124693</v>
      </c>
      <c r="AY119" s="153">
        <f t="shared" ref="AY119:AY149" si="18">AW119</f>
        <v>9315.9262344818799</v>
      </c>
      <c r="AZ119" s="153">
        <f t="shared" ref="AZ119:AZ149" si="19">IF(AT119&lt;0,0,AT119)</f>
        <v>0</v>
      </c>
      <c r="BA119" s="153">
        <f t="shared" ref="BA119:BA149" si="20">IF(AT119&lt;0,AT119,0)</f>
        <v>-2264.7072414753202</v>
      </c>
    </row>
    <row r="120" spans="1:53" s="147" customFormat="1">
      <c r="A120" s="152">
        <v>0.6875</v>
      </c>
      <c r="B120" s="153">
        <v>4206.6855826211704</v>
      </c>
      <c r="C120" s="153">
        <v>6130.0810594377999</v>
      </c>
      <c r="D120" s="153">
        <v>951.50233226489604</v>
      </c>
      <c r="E120" s="153">
        <v>557.32476877233398</v>
      </c>
      <c r="F120" s="153">
        <v>295.736725565249</v>
      </c>
      <c r="G120" s="153">
        <v>176.36557583516301</v>
      </c>
      <c r="H120" s="153">
        <v>3.5977440168766699</v>
      </c>
      <c r="I120" s="153">
        <v>0.53547701392940406</v>
      </c>
      <c r="J120" s="153">
        <v>-2041.1600822114899</v>
      </c>
      <c r="K120" s="153">
        <v>0</v>
      </c>
      <c r="L120" s="153">
        <v>-804.86027262315702</v>
      </c>
      <c r="M120" s="153">
        <v>10280.6691833159</v>
      </c>
      <c r="N120" s="153">
        <v>9475.80891069278</v>
      </c>
      <c r="O120" s="153">
        <f t="shared" si="12"/>
        <v>10280.6691833159</v>
      </c>
      <c r="P120" s="153">
        <f t="shared" si="13"/>
        <v>0</v>
      </c>
      <c r="Q120" s="153">
        <f t="shared" si="14"/>
        <v>-2041.1600822114899</v>
      </c>
      <c r="S120" s="152">
        <v>0.6875</v>
      </c>
      <c r="T120" s="153">
        <v>4208.2799428187</v>
      </c>
      <c r="U120" s="153">
        <v>6557.0679436711898</v>
      </c>
      <c r="V120" s="153">
        <v>959.38945542606905</v>
      </c>
      <c r="W120" s="153">
        <v>494.29044164075498</v>
      </c>
      <c r="X120" s="153">
        <v>302.90087001799401</v>
      </c>
      <c r="Y120" s="153">
        <v>0</v>
      </c>
      <c r="Z120" s="153">
        <v>52.029661418659899</v>
      </c>
      <c r="AA120" s="153">
        <v>30.401463026763999</v>
      </c>
      <c r="AB120" s="153">
        <v>-2353.6299928193598</v>
      </c>
      <c r="AC120" s="153">
        <v>0</v>
      </c>
      <c r="AD120" s="153">
        <v>-833.68992137884902</v>
      </c>
      <c r="AE120" s="153">
        <v>10250.7297852008</v>
      </c>
      <c r="AF120" s="153">
        <v>9417.0398638219194</v>
      </c>
      <c r="AG120" s="153">
        <f t="shared" si="15"/>
        <v>10250.7297852008</v>
      </c>
      <c r="AH120" s="153">
        <f t="shared" si="16"/>
        <v>0</v>
      </c>
      <c r="AI120" s="153">
        <f t="shared" si="17"/>
        <v>-2353.6299928193598</v>
      </c>
      <c r="AK120" s="152">
        <v>0.6875</v>
      </c>
      <c r="AL120" s="153">
        <v>3702.1223422029402</v>
      </c>
      <c r="AM120" s="153">
        <v>5675.0232402481997</v>
      </c>
      <c r="AN120" s="153">
        <v>951.04218952963197</v>
      </c>
      <c r="AO120" s="153">
        <v>521.50399974250104</v>
      </c>
      <c r="AP120" s="153">
        <v>314.20922591873398</v>
      </c>
      <c r="AQ120" s="153">
        <v>0</v>
      </c>
      <c r="AR120" s="153">
        <v>256.55113985159801</v>
      </c>
      <c r="AS120" s="153">
        <v>46.182913542142003</v>
      </c>
      <c r="AT120" s="153">
        <v>-2147.1010430084498</v>
      </c>
      <c r="AU120" s="153">
        <v>0</v>
      </c>
      <c r="AV120" s="153">
        <v>-735.17068630109895</v>
      </c>
      <c r="AW120" s="153">
        <v>9319.5340080272999</v>
      </c>
      <c r="AX120" s="153">
        <v>8584.3633217261995</v>
      </c>
      <c r="AY120" s="153">
        <f t="shared" si="18"/>
        <v>9319.5340080272999</v>
      </c>
      <c r="AZ120" s="153">
        <f t="shared" si="19"/>
        <v>0</v>
      </c>
      <c r="BA120" s="153">
        <f t="shared" si="20"/>
        <v>-2147.1010430084498</v>
      </c>
    </row>
    <row r="121" spans="1:53" s="147" customFormat="1">
      <c r="A121" s="152">
        <v>0.69791666666666696</v>
      </c>
      <c r="B121" s="153">
        <v>4206.3120312930996</v>
      </c>
      <c r="C121" s="153">
        <v>6120.9894228523299</v>
      </c>
      <c r="D121" s="153">
        <v>951.743254269212</v>
      </c>
      <c r="E121" s="153">
        <v>560.35835513914105</v>
      </c>
      <c r="F121" s="153">
        <v>298.99842763184699</v>
      </c>
      <c r="G121" s="153">
        <v>145.688798219077</v>
      </c>
      <c r="H121" s="153">
        <v>3.6233762206085101</v>
      </c>
      <c r="I121" s="153">
        <v>0.55386733632747998</v>
      </c>
      <c r="J121" s="153">
        <v>-2015.77263561833</v>
      </c>
      <c r="K121" s="153">
        <v>0</v>
      </c>
      <c r="L121" s="153">
        <v>-803.84351901407695</v>
      </c>
      <c r="M121" s="153">
        <v>10272.4948973433</v>
      </c>
      <c r="N121" s="153">
        <v>9468.6513783292394</v>
      </c>
      <c r="O121" s="153">
        <f t="shared" si="12"/>
        <v>10272.4948973433</v>
      </c>
      <c r="P121" s="153">
        <f t="shared" si="13"/>
        <v>0</v>
      </c>
      <c r="Q121" s="153">
        <f t="shared" si="14"/>
        <v>-2015.77263561833</v>
      </c>
      <c r="S121" s="152">
        <v>0.69791666666666696</v>
      </c>
      <c r="T121" s="153">
        <v>4208.3065450048198</v>
      </c>
      <c r="U121" s="153">
        <v>6557.0602127084903</v>
      </c>
      <c r="V121" s="153">
        <v>959.48304689892996</v>
      </c>
      <c r="W121" s="153">
        <v>495.533292234665</v>
      </c>
      <c r="X121" s="153">
        <v>311.40808519634697</v>
      </c>
      <c r="Y121" s="153">
        <v>117.109517546316</v>
      </c>
      <c r="Z121" s="153">
        <v>19.812081147795599</v>
      </c>
      <c r="AA121" s="153">
        <v>32.874309073427099</v>
      </c>
      <c r="AB121" s="153">
        <v>-2402.3597885700001</v>
      </c>
      <c r="AC121" s="153">
        <v>-0.26913965038179199</v>
      </c>
      <c r="AD121" s="153">
        <v>-835.02727189608595</v>
      </c>
      <c r="AE121" s="153">
        <v>10298.958161590401</v>
      </c>
      <c r="AF121" s="153">
        <v>9463.9308896943203</v>
      </c>
      <c r="AG121" s="153">
        <f t="shared" si="15"/>
        <v>10298.958161590401</v>
      </c>
      <c r="AH121" s="153">
        <f t="shared" si="16"/>
        <v>0</v>
      </c>
      <c r="AI121" s="153">
        <f t="shared" si="17"/>
        <v>-2402.3597885700001</v>
      </c>
      <c r="AK121" s="152">
        <v>0.69791666666666696</v>
      </c>
      <c r="AL121" s="153">
        <v>3702.26908201371</v>
      </c>
      <c r="AM121" s="153">
        <v>5643.85009973262</v>
      </c>
      <c r="AN121" s="153">
        <v>950.98198026298905</v>
      </c>
      <c r="AO121" s="153">
        <v>524.04684752489402</v>
      </c>
      <c r="AP121" s="153">
        <v>314.48713146729898</v>
      </c>
      <c r="AQ121" s="153">
        <v>0</v>
      </c>
      <c r="AR121" s="153">
        <v>160.31822904913099</v>
      </c>
      <c r="AS121" s="153">
        <v>46.727713246648399</v>
      </c>
      <c r="AT121" s="153">
        <v>-2033.02184064741</v>
      </c>
      <c r="AU121" s="153">
        <v>0</v>
      </c>
      <c r="AV121" s="153">
        <v>-731.90095117794203</v>
      </c>
      <c r="AW121" s="153">
        <v>9309.6592426498792</v>
      </c>
      <c r="AX121" s="153">
        <v>8577.7582914719296</v>
      </c>
      <c r="AY121" s="153">
        <f t="shared" si="18"/>
        <v>9309.6592426498792</v>
      </c>
      <c r="AZ121" s="153">
        <f t="shared" si="19"/>
        <v>0</v>
      </c>
      <c r="BA121" s="153">
        <f t="shared" si="20"/>
        <v>-2033.02184064741</v>
      </c>
    </row>
    <row r="122" spans="1:53" s="147" customFormat="1">
      <c r="A122" s="152">
        <v>0.70833333333333304</v>
      </c>
      <c r="B122" s="153">
        <v>4206.9255971643297</v>
      </c>
      <c r="C122" s="153">
        <v>6113.1716548882396</v>
      </c>
      <c r="D122" s="153">
        <v>951.53579683124303</v>
      </c>
      <c r="E122" s="153">
        <v>561.54531740800905</v>
      </c>
      <c r="F122" s="153">
        <v>319.951286814718</v>
      </c>
      <c r="G122" s="153">
        <v>334.50386009733501</v>
      </c>
      <c r="H122" s="153">
        <v>3.7029930757591898</v>
      </c>
      <c r="I122" s="153">
        <v>0.56182565383967198</v>
      </c>
      <c r="J122" s="153">
        <v>-2118.8419442254499</v>
      </c>
      <c r="K122" s="153">
        <v>0</v>
      </c>
      <c r="L122" s="153">
        <v>-805.85831662773103</v>
      </c>
      <c r="M122" s="153">
        <v>10373.056387708</v>
      </c>
      <c r="N122" s="153">
        <v>9567.1980710803</v>
      </c>
      <c r="O122" s="153">
        <f t="shared" si="12"/>
        <v>10373.056387708</v>
      </c>
      <c r="P122" s="153">
        <f t="shared" si="13"/>
        <v>0</v>
      </c>
      <c r="Q122" s="153">
        <f t="shared" si="14"/>
        <v>-2118.8419442254499</v>
      </c>
      <c r="S122" s="152">
        <v>0.70833333333333304</v>
      </c>
      <c r="T122" s="153">
        <v>4209.7603202875298</v>
      </c>
      <c r="U122" s="153">
        <v>6487.8924121787904</v>
      </c>
      <c r="V122" s="153">
        <v>949.34192241530297</v>
      </c>
      <c r="W122" s="153">
        <v>489.94661997926897</v>
      </c>
      <c r="X122" s="153">
        <v>420.304566438081</v>
      </c>
      <c r="Y122" s="153">
        <v>616.70513683370098</v>
      </c>
      <c r="Z122" s="153">
        <v>9.75797711702924</v>
      </c>
      <c r="AA122" s="153">
        <v>29.117938685931101</v>
      </c>
      <c r="AB122" s="153">
        <v>-2795.3244663369101</v>
      </c>
      <c r="AC122" s="153">
        <v>-2.5037182904065002E-2</v>
      </c>
      <c r="AD122" s="153">
        <v>-835.81224435536603</v>
      </c>
      <c r="AE122" s="153">
        <v>10417.477390415799</v>
      </c>
      <c r="AF122" s="153">
        <v>9581.6651460604608</v>
      </c>
      <c r="AG122" s="153">
        <f t="shared" si="15"/>
        <v>10417.477390415799</v>
      </c>
      <c r="AH122" s="153">
        <f t="shared" si="16"/>
        <v>0</v>
      </c>
      <c r="AI122" s="153">
        <f t="shared" si="17"/>
        <v>-2795.3244663369101</v>
      </c>
      <c r="AK122" s="152">
        <v>0.70833333333333304</v>
      </c>
      <c r="AL122" s="153">
        <v>3703.6429684998702</v>
      </c>
      <c r="AM122" s="153">
        <v>5623.0607671275402</v>
      </c>
      <c r="AN122" s="153">
        <v>952.86166726846295</v>
      </c>
      <c r="AO122" s="153">
        <v>520.67358039007502</v>
      </c>
      <c r="AP122" s="153">
        <v>319.085158119521</v>
      </c>
      <c r="AQ122" s="153">
        <v>0</v>
      </c>
      <c r="AR122" s="153">
        <v>86.953151700406806</v>
      </c>
      <c r="AS122" s="153">
        <v>47.3864148442673</v>
      </c>
      <c r="AT122" s="153">
        <v>-1934.7967352232999</v>
      </c>
      <c r="AU122" s="153">
        <v>0</v>
      </c>
      <c r="AV122" s="153">
        <v>-729.51500428357394</v>
      </c>
      <c r="AW122" s="153">
        <v>9318.8669727268498</v>
      </c>
      <c r="AX122" s="153">
        <v>8589.3519684432704</v>
      </c>
      <c r="AY122" s="153">
        <f t="shared" si="18"/>
        <v>9318.8669727268498</v>
      </c>
      <c r="AZ122" s="153">
        <f t="shared" si="19"/>
        <v>0</v>
      </c>
      <c r="BA122" s="153">
        <f t="shared" si="20"/>
        <v>-1934.7967352232999</v>
      </c>
    </row>
    <row r="123" spans="1:53" s="147" customFormat="1">
      <c r="A123" s="152">
        <v>0.71875</v>
      </c>
      <c r="B123" s="153">
        <v>4206.5854870160001</v>
      </c>
      <c r="C123" s="153">
        <v>6091.0794334892998</v>
      </c>
      <c r="D123" s="153">
        <v>951.49564588687804</v>
      </c>
      <c r="E123" s="153">
        <v>561.05024649816301</v>
      </c>
      <c r="F123" s="153">
        <v>320.73216978577301</v>
      </c>
      <c r="G123" s="153">
        <v>409.62181369548102</v>
      </c>
      <c r="H123" s="153">
        <v>2.9892192486901101</v>
      </c>
      <c r="I123" s="153">
        <v>0.532705866521343</v>
      </c>
      <c r="J123" s="153">
        <v>-2221.88553523972</v>
      </c>
      <c r="K123" s="153">
        <v>0</v>
      </c>
      <c r="L123" s="153">
        <v>-804.85956895604602</v>
      </c>
      <c r="M123" s="153">
        <v>10322.201186247101</v>
      </c>
      <c r="N123" s="153">
        <v>9517.3416172910402</v>
      </c>
      <c r="O123" s="153">
        <f t="shared" si="12"/>
        <v>10322.201186247101</v>
      </c>
      <c r="P123" s="153">
        <f t="shared" si="13"/>
        <v>0</v>
      </c>
      <c r="Q123" s="153">
        <f t="shared" si="14"/>
        <v>-2221.88553523972</v>
      </c>
      <c r="S123" s="152">
        <v>0.71875</v>
      </c>
      <c r="T123" s="153">
        <v>4209.8403547716098</v>
      </c>
      <c r="U123" s="153">
        <v>6554.4424317491803</v>
      </c>
      <c r="V123" s="153">
        <v>941.72103129986203</v>
      </c>
      <c r="W123" s="153">
        <v>489.50356586101401</v>
      </c>
      <c r="X123" s="153">
        <v>446.87176932987398</v>
      </c>
      <c r="Y123" s="153">
        <v>785.32781948825698</v>
      </c>
      <c r="Z123" s="153">
        <v>7.6031097288955696</v>
      </c>
      <c r="AA123" s="153">
        <v>23.903365415481701</v>
      </c>
      <c r="AB123" s="153">
        <v>-2905.75525567472</v>
      </c>
      <c r="AC123" s="153">
        <v>0</v>
      </c>
      <c r="AD123" s="153">
        <v>-843.74932305709603</v>
      </c>
      <c r="AE123" s="153">
        <v>10553.458191969399</v>
      </c>
      <c r="AF123" s="153">
        <v>9709.7088689123502</v>
      </c>
      <c r="AG123" s="153">
        <f t="shared" si="15"/>
        <v>10553.458191969399</v>
      </c>
      <c r="AH123" s="153">
        <f t="shared" si="16"/>
        <v>0</v>
      </c>
      <c r="AI123" s="153">
        <f t="shared" si="17"/>
        <v>-2905.75525567472</v>
      </c>
      <c r="AK123" s="152">
        <v>0.71875</v>
      </c>
      <c r="AL123" s="153">
        <v>3702.5825405242599</v>
      </c>
      <c r="AM123" s="153">
        <v>5633.4769089165402</v>
      </c>
      <c r="AN123" s="153">
        <v>953.22958193890395</v>
      </c>
      <c r="AO123" s="153">
        <v>527.79961170770298</v>
      </c>
      <c r="AP123" s="153">
        <v>319.58093636725403</v>
      </c>
      <c r="AQ123" s="153">
        <v>0</v>
      </c>
      <c r="AR123" s="153">
        <v>41.566237354905198</v>
      </c>
      <c r="AS123" s="153">
        <v>49.133866620084603</v>
      </c>
      <c r="AT123" s="153">
        <v>-1863.66611793825</v>
      </c>
      <c r="AU123" s="153">
        <v>0</v>
      </c>
      <c r="AV123" s="153">
        <v>-730.42324129361305</v>
      </c>
      <c r="AW123" s="153">
        <v>9363.7035654914107</v>
      </c>
      <c r="AX123" s="153">
        <v>8633.2803241977999</v>
      </c>
      <c r="AY123" s="153">
        <f t="shared" si="18"/>
        <v>9363.7035654914107</v>
      </c>
      <c r="AZ123" s="153">
        <f t="shared" si="19"/>
        <v>0</v>
      </c>
      <c r="BA123" s="153">
        <f t="shared" si="20"/>
        <v>-1863.66611793825</v>
      </c>
    </row>
    <row r="124" spans="1:53" s="147" customFormat="1">
      <c r="A124" s="152">
        <v>0.72916666666666696</v>
      </c>
      <c r="B124" s="153">
        <v>4205.4985672695702</v>
      </c>
      <c r="C124" s="153">
        <v>6070.5409039304404</v>
      </c>
      <c r="D124" s="153">
        <v>951.32165301525504</v>
      </c>
      <c r="E124" s="153">
        <v>560.60598821932899</v>
      </c>
      <c r="F124" s="153">
        <v>320.57846148720301</v>
      </c>
      <c r="G124" s="153">
        <v>409.05180476950102</v>
      </c>
      <c r="H124" s="153">
        <v>0</v>
      </c>
      <c r="I124" s="153">
        <v>0.53278085289285004</v>
      </c>
      <c r="J124" s="153">
        <v>-2212.5069868295</v>
      </c>
      <c r="K124" s="153">
        <v>0</v>
      </c>
      <c r="L124" s="153">
        <v>-802.93137302039202</v>
      </c>
      <c r="M124" s="153">
        <v>10305.623172714701</v>
      </c>
      <c r="N124" s="153">
        <v>9502.6917996942993</v>
      </c>
      <c r="O124" s="153">
        <f t="shared" si="12"/>
        <v>10305.623172714701</v>
      </c>
      <c r="P124" s="153">
        <f t="shared" si="13"/>
        <v>0</v>
      </c>
      <c r="Q124" s="153">
        <f t="shared" si="14"/>
        <v>-2212.5069868295</v>
      </c>
      <c r="S124" s="152">
        <v>0.72916666666666696</v>
      </c>
      <c r="T124" s="153">
        <v>4210.3071140593202</v>
      </c>
      <c r="U124" s="153">
        <v>6595.05917753002</v>
      </c>
      <c r="V124" s="153">
        <v>957.17004654611696</v>
      </c>
      <c r="W124" s="153">
        <v>502.46796435957299</v>
      </c>
      <c r="X124" s="153">
        <v>449.27837332895302</v>
      </c>
      <c r="Y124" s="153">
        <v>754.49172459811302</v>
      </c>
      <c r="Z124" s="153">
        <v>7.6346565554161598</v>
      </c>
      <c r="AA124" s="153">
        <v>21.043827778526001</v>
      </c>
      <c r="AB124" s="153">
        <v>-2930.9086036589702</v>
      </c>
      <c r="AC124" s="153">
        <v>0</v>
      </c>
      <c r="AD124" s="153">
        <v>-847.76098645570198</v>
      </c>
      <c r="AE124" s="153">
        <v>10566.5442810971</v>
      </c>
      <c r="AF124" s="153">
        <v>9718.78329464136</v>
      </c>
      <c r="AG124" s="153">
        <f t="shared" si="15"/>
        <v>10566.5442810971</v>
      </c>
      <c r="AH124" s="153">
        <f t="shared" si="16"/>
        <v>0</v>
      </c>
      <c r="AI124" s="153">
        <f t="shared" si="17"/>
        <v>-2930.9086036589702</v>
      </c>
      <c r="AK124" s="152">
        <v>0.72916666666666696</v>
      </c>
      <c r="AL124" s="153">
        <v>3703.51624014355</v>
      </c>
      <c r="AM124" s="153">
        <v>5624.1868869435102</v>
      </c>
      <c r="AN124" s="153">
        <v>947.12225883523899</v>
      </c>
      <c r="AO124" s="153">
        <v>527.56292691454098</v>
      </c>
      <c r="AP124" s="153">
        <v>319.39194808784799</v>
      </c>
      <c r="AQ124" s="153">
        <v>0</v>
      </c>
      <c r="AR124" s="153">
        <v>23.459759657180999</v>
      </c>
      <c r="AS124" s="153">
        <v>56.378783071579498</v>
      </c>
      <c r="AT124" s="153">
        <v>-1824.1928989390699</v>
      </c>
      <c r="AU124" s="153">
        <v>0</v>
      </c>
      <c r="AV124" s="153">
        <v>-729.52826995663099</v>
      </c>
      <c r="AW124" s="153">
        <v>9377.4259047143696</v>
      </c>
      <c r="AX124" s="153">
        <v>8647.8976347577409</v>
      </c>
      <c r="AY124" s="153">
        <f t="shared" si="18"/>
        <v>9377.4259047143696</v>
      </c>
      <c r="AZ124" s="153">
        <f t="shared" si="19"/>
        <v>0</v>
      </c>
      <c r="BA124" s="153">
        <f t="shared" si="20"/>
        <v>-1824.1928989390699</v>
      </c>
    </row>
    <row r="125" spans="1:53" s="147" customFormat="1">
      <c r="A125" s="152">
        <v>0.73958333333333304</v>
      </c>
      <c r="B125" s="153">
        <v>4206.9055389688901</v>
      </c>
      <c r="C125" s="153">
        <v>6093.4771243246896</v>
      </c>
      <c r="D125" s="153">
        <v>951.58265049175202</v>
      </c>
      <c r="E125" s="153">
        <v>559.479492928593</v>
      </c>
      <c r="F125" s="153">
        <v>321.44843594288102</v>
      </c>
      <c r="G125" s="153">
        <v>322.339376540496</v>
      </c>
      <c r="H125" s="153">
        <v>0</v>
      </c>
      <c r="I125" s="153">
        <v>0.53317982910871897</v>
      </c>
      <c r="J125" s="153">
        <v>-2171.1483083359799</v>
      </c>
      <c r="K125" s="153">
        <v>0</v>
      </c>
      <c r="L125" s="153">
        <v>-803.82646092517302</v>
      </c>
      <c r="M125" s="153">
        <v>10284.6174906904</v>
      </c>
      <c r="N125" s="153">
        <v>9480.7910297652597</v>
      </c>
      <c r="O125" s="153">
        <f t="shared" si="12"/>
        <v>10284.6174906904</v>
      </c>
      <c r="P125" s="153">
        <f t="shared" si="13"/>
        <v>0</v>
      </c>
      <c r="Q125" s="153">
        <f t="shared" si="14"/>
        <v>-2171.1483083359799</v>
      </c>
      <c r="S125" s="152">
        <v>0.73958333333333304</v>
      </c>
      <c r="T125" s="153">
        <v>4208.6200079739701</v>
      </c>
      <c r="U125" s="153">
        <v>6567.8242149252401</v>
      </c>
      <c r="V125" s="153">
        <v>959.884146216575</v>
      </c>
      <c r="W125" s="153">
        <v>505.37954339618699</v>
      </c>
      <c r="X125" s="153">
        <v>449.57261621212598</v>
      </c>
      <c r="Y125" s="153">
        <v>718.35038265721198</v>
      </c>
      <c r="Z125" s="153">
        <v>0.51007933521785198</v>
      </c>
      <c r="AA125" s="153">
        <v>21.140648360062901</v>
      </c>
      <c r="AB125" s="153">
        <v>-2876.8544681830299</v>
      </c>
      <c r="AC125" s="153">
        <v>0</v>
      </c>
      <c r="AD125" s="153">
        <v>-844.96793067723797</v>
      </c>
      <c r="AE125" s="153">
        <v>10554.427170893599</v>
      </c>
      <c r="AF125" s="153">
        <v>9709.4592402163307</v>
      </c>
      <c r="AG125" s="153">
        <f t="shared" si="15"/>
        <v>10554.427170893599</v>
      </c>
      <c r="AH125" s="153">
        <f t="shared" si="16"/>
        <v>0</v>
      </c>
      <c r="AI125" s="153">
        <f t="shared" si="17"/>
        <v>-2876.8544681830299</v>
      </c>
      <c r="AK125" s="152">
        <v>0.73958333333333304</v>
      </c>
      <c r="AL125" s="153">
        <v>3704.1698608142001</v>
      </c>
      <c r="AM125" s="153">
        <v>5635.4023672511003</v>
      </c>
      <c r="AN125" s="153">
        <v>923.274959390822</v>
      </c>
      <c r="AO125" s="153">
        <v>527.23346376369796</v>
      </c>
      <c r="AP125" s="153">
        <v>326.24073095079001</v>
      </c>
      <c r="AQ125" s="153">
        <v>0</v>
      </c>
      <c r="AR125" s="153">
        <v>20.430889295680501</v>
      </c>
      <c r="AS125" s="153">
        <v>61.111924321280803</v>
      </c>
      <c r="AT125" s="153">
        <v>-1697.4170679712499</v>
      </c>
      <c r="AU125" s="153">
        <v>0</v>
      </c>
      <c r="AV125" s="153">
        <v>-730.29940356126599</v>
      </c>
      <c r="AW125" s="153">
        <v>9500.4471278163091</v>
      </c>
      <c r="AX125" s="153">
        <v>8770.14772425505</v>
      </c>
      <c r="AY125" s="153">
        <f t="shared" si="18"/>
        <v>9500.4471278163091</v>
      </c>
      <c r="AZ125" s="153">
        <f t="shared" si="19"/>
        <v>0</v>
      </c>
      <c r="BA125" s="153">
        <f t="shared" si="20"/>
        <v>-1697.4170679712499</v>
      </c>
    </row>
    <row r="126" spans="1:53" s="147" customFormat="1">
      <c r="A126" s="152">
        <v>0.75</v>
      </c>
      <c r="B126" s="153">
        <v>4206.3520825599699</v>
      </c>
      <c r="C126" s="153">
        <v>6148.94408684258</v>
      </c>
      <c r="D126" s="153">
        <v>952.27862197824402</v>
      </c>
      <c r="E126" s="153">
        <v>564.15124970654097</v>
      </c>
      <c r="F126" s="153">
        <v>334.31478325178199</v>
      </c>
      <c r="G126" s="153">
        <v>244.35843169569699</v>
      </c>
      <c r="H126" s="153">
        <v>0</v>
      </c>
      <c r="I126" s="153">
        <v>0.72760928779268597</v>
      </c>
      <c r="J126" s="153">
        <v>-2234.44720812165</v>
      </c>
      <c r="K126" s="153">
        <v>0</v>
      </c>
      <c r="L126" s="153">
        <v>-807.96059352135899</v>
      </c>
      <c r="M126" s="153">
        <v>10216.679657200901</v>
      </c>
      <c r="N126" s="153">
        <v>9408.7190636795895</v>
      </c>
      <c r="O126" s="153">
        <f t="shared" si="12"/>
        <v>10216.679657200901</v>
      </c>
      <c r="P126" s="153">
        <f t="shared" si="13"/>
        <v>0</v>
      </c>
      <c r="Q126" s="153">
        <f t="shared" si="14"/>
        <v>-2234.44720812165</v>
      </c>
      <c r="S126" s="152">
        <v>0.75</v>
      </c>
      <c r="T126" s="153">
        <v>4210.6805540503001</v>
      </c>
      <c r="U126" s="153">
        <v>6626.3781414765299</v>
      </c>
      <c r="V126" s="153">
        <v>962.17041314318794</v>
      </c>
      <c r="W126" s="153">
        <v>504.76117252522698</v>
      </c>
      <c r="X126" s="153">
        <v>472.37975598417302</v>
      </c>
      <c r="Y126" s="153">
        <v>769.52340359280504</v>
      </c>
      <c r="Z126" s="153">
        <v>0</v>
      </c>
      <c r="AA126" s="153">
        <v>22.2346774527592</v>
      </c>
      <c r="AB126" s="153">
        <v>-3031.6151534522601</v>
      </c>
      <c r="AC126" s="153">
        <v>0</v>
      </c>
      <c r="AD126" s="153">
        <v>-850.97978579658195</v>
      </c>
      <c r="AE126" s="153">
        <v>10536.512964772701</v>
      </c>
      <c r="AF126" s="153">
        <v>9685.5331789761403</v>
      </c>
      <c r="AG126" s="153">
        <f t="shared" si="15"/>
        <v>10536.512964772701</v>
      </c>
      <c r="AH126" s="153">
        <f t="shared" si="16"/>
        <v>0</v>
      </c>
      <c r="AI126" s="153">
        <f t="shared" si="17"/>
        <v>-3031.6151534522601</v>
      </c>
      <c r="AK126" s="152">
        <v>0.75</v>
      </c>
      <c r="AL126" s="153">
        <v>3706.0906510691302</v>
      </c>
      <c r="AM126" s="153">
        <v>5693.3863093917098</v>
      </c>
      <c r="AN126" s="153">
        <v>952.70112283346396</v>
      </c>
      <c r="AO126" s="153">
        <v>533.327634265033</v>
      </c>
      <c r="AP126" s="153">
        <v>415.01398158577899</v>
      </c>
      <c r="AQ126" s="153">
        <v>505.66893228423999</v>
      </c>
      <c r="AR126" s="153">
        <v>19.814348065752299</v>
      </c>
      <c r="AS126" s="153">
        <v>60.3041923631869</v>
      </c>
      <c r="AT126" s="153">
        <v>-2214.96109684249</v>
      </c>
      <c r="AU126" s="153">
        <v>0</v>
      </c>
      <c r="AV126" s="153">
        <v>-743.40927078228003</v>
      </c>
      <c r="AW126" s="153">
        <v>9671.3460750158101</v>
      </c>
      <c r="AX126" s="153">
        <v>8927.93680423353</v>
      </c>
      <c r="AY126" s="153">
        <f t="shared" si="18"/>
        <v>9671.3460750158101</v>
      </c>
      <c r="AZ126" s="153">
        <f t="shared" si="19"/>
        <v>0</v>
      </c>
      <c r="BA126" s="153">
        <f t="shared" si="20"/>
        <v>-2214.96109684249</v>
      </c>
    </row>
    <row r="127" spans="1:53" s="147" customFormat="1">
      <c r="A127" s="152">
        <v>0.76041666666666696</v>
      </c>
      <c r="B127" s="153">
        <v>4207.3857308652596</v>
      </c>
      <c r="C127" s="153">
        <v>6139.45017426494</v>
      </c>
      <c r="D127" s="153">
        <v>952.41247207456502</v>
      </c>
      <c r="E127" s="153">
        <v>564.06875899639897</v>
      </c>
      <c r="F127" s="153">
        <v>335.69313496385701</v>
      </c>
      <c r="G127" s="153">
        <v>246.74209963566</v>
      </c>
      <c r="H127" s="153">
        <v>0</v>
      </c>
      <c r="I127" s="153">
        <v>0.89707912456764505</v>
      </c>
      <c r="J127" s="153">
        <v>-2283.8754831666201</v>
      </c>
      <c r="K127" s="153">
        <v>0</v>
      </c>
      <c r="L127" s="153">
        <v>-807.23209493877903</v>
      </c>
      <c r="M127" s="153">
        <v>10162.773966758599</v>
      </c>
      <c r="N127" s="153">
        <v>9355.5418718198398</v>
      </c>
      <c r="O127" s="153">
        <f t="shared" si="12"/>
        <v>10162.773966758599</v>
      </c>
      <c r="P127" s="153">
        <f t="shared" si="13"/>
        <v>0</v>
      </c>
      <c r="Q127" s="153">
        <f t="shared" si="14"/>
        <v>-2283.8754831666201</v>
      </c>
      <c r="S127" s="152">
        <v>0.76041666666666696</v>
      </c>
      <c r="T127" s="153">
        <v>4211.7075547265304</v>
      </c>
      <c r="U127" s="153">
        <v>6640.84896387553</v>
      </c>
      <c r="V127" s="153">
        <v>962.29742955918596</v>
      </c>
      <c r="W127" s="153">
        <v>505.58343608488002</v>
      </c>
      <c r="X127" s="153">
        <v>473.248322601626</v>
      </c>
      <c r="Y127" s="153">
        <v>802.68229823807201</v>
      </c>
      <c r="Z127" s="153">
        <v>0</v>
      </c>
      <c r="AA127" s="153">
        <v>22.254963398913699</v>
      </c>
      <c r="AB127" s="153">
        <v>-3147.9025000670899</v>
      </c>
      <c r="AC127" s="153">
        <v>0</v>
      </c>
      <c r="AD127" s="153">
        <v>-852.76601591524195</v>
      </c>
      <c r="AE127" s="153">
        <v>10470.7204684177</v>
      </c>
      <c r="AF127" s="153">
        <v>9617.9544525024103</v>
      </c>
      <c r="AG127" s="153">
        <f t="shared" si="15"/>
        <v>10470.7204684177</v>
      </c>
      <c r="AH127" s="153">
        <f t="shared" si="16"/>
        <v>0</v>
      </c>
      <c r="AI127" s="153">
        <f t="shared" si="17"/>
        <v>-3147.9025000670899</v>
      </c>
      <c r="AK127" s="152">
        <v>0.76041666666666696</v>
      </c>
      <c r="AL127" s="153">
        <v>3706.1907083413398</v>
      </c>
      <c r="AM127" s="153">
        <v>5733.0629703940904</v>
      </c>
      <c r="AN127" s="153">
        <v>956.86186609753997</v>
      </c>
      <c r="AO127" s="153">
        <v>536.95793438241299</v>
      </c>
      <c r="AP127" s="153">
        <v>425.80012375037302</v>
      </c>
      <c r="AQ127" s="153">
        <v>791.75904380237398</v>
      </c>
      <c r="AR127" s="153">
        <v>9.2665660640040404</v>
      </c>
      <c r="AS127" s="153">
        <v>61.316567080015503</v>
      </c>
      <c r="AT127" s="153">
        <v>-2570.1277608288001</v>
      </c>
      <c r="AU127" s="153">
        <v>0</v>
      </c>
      <c r="AV127" s="153">
        <v>-750.83141085213504</v>
      </c>
      <c r="AW127" s="153">
        <v>9651.0880190833504</v>
      </c>
      <c r="AX127" s="153">
        <v>8900.2566082312096</v>
      </c>
      <c r="AY127" s="153">
        <f t="shared" si="18"/>
        <v>9651.0880190833504</v>
      </c>
      <c r="AZ127" s="153">
        <f t="shared" si="19"/>
        <v>0</v>
      </c>
      <c r="BA127" s="153">
        <f t="shared" si="20"/>
        <v>-2570.1277608288001</v>
      </c>
    </row>
    <row r="128" spans="1:53" s="147" customFormat="1">
      <c r="A128" s="152">
        <v>0.77083333333333304</v>
      </c>
      <c r="B128" s="153">
        <v>4207.4323922192598</v>
      </c>
      <c r="C128" s="153">
        <v>6124.4509301879698</v>
      </c>
      <c r="D128" s="153">
        <v>952.57976223004198</v>
      </c>
      <c r="E128" s="153">
        <v>565.59780546978095</v>
      </c>
      <c r="F128" s="153">
        <v>335.62549691044001</v>
      </c>
      <c r="G128" s="153">
        <v>241.333503466915</v>
      </c>
      <c r="H128" s="153">
        <v>0</v>
      </c>
      <c r="I128" s="153">
        <v>0.60111475918629398</v>
      </c>
      <c r="J128" s="153">
        <v>-2353.2807216021702</v>
      </c>
      <c r="K128" s="153">
        <v>0</v>
      </c>
      <c r="L128" s="153">
        <v>-805.94161540908306</v>
      </c>
      <c r="M128" s="153">
        <v>10074.340283641401</v>
      </c>
      <c r="N128" s="153">
        <v>9268.3986682323502</v>
      </c>
      <c r="O128" s="153">
        <f t="shared" si="12"/>
        <v>10074.340283641401</v>
      </c>
      <c r="P128" s="153">
        <f t="shared" si="13"/>
        <v>0</v>
      </c>
      <c r="Q128" s="153">
        <f t="shared" si="14"/>
        <v>-2353.2807216021702</v>
      </c>
      <c r="S128" s="152">
        <v>0.77083333333333304</v>
      </c>
      <c r="T128" s="153">
        <v>4212.7078229733697</v>
      </c>
      <c r="U128" s="153">
        <v>6637.8333430846196</v>
      </c>
      <c r="V128" s="153">
        <v>962.62499155381295</v>
      </c>
      <c r="W128" s="153">
        <v>503.53206999459297</v>
      </c>
      <c r="X128" s="153">
        <v>473.461155603647</v>
      </c>
      <c r="Y128" s="153">
        <v>820.24517561186497</v>
      </c>
      <c r="Z128" s="153">
        <v>0</v>
      </c>
      <c r="AA128" s="153">
        <v>21.628176126143298</v>
      </c>
      <c r="AB128" s="153">
        <v>-3149.0516946070202</v>
      </c>
      <c r="AC128" s="153">
        <v>0</v>
      </c>
      <c r="AD128" s="153">
        <v>-852.67365561380404</v>
      </c>
      <c r="AE128" s="153">
        <v>10482.981040340999</v>
      </c>
      <c r="AF128" s="153">
        <v>9630.3073847272299</v>
      </c>
      <c r="AG128" s="153">
        <f t="shared" si="15"/>
        <v>10482.981040340999</v>
      </c>
      <c r="AH128" s="153">
        <f t="shared" si="16"/>
        <v>0</v>
      </c>
      <c r="AI128" s="153">
        <f t="shared" si="17"/>
        <v>-3149.0516946070202</v>
      </c>
      <c r="AK128" s="152">
        <v>0.77083333333333304</v>
      </c>
      <c r="AL128" s="153">
        <v>3706.7309036322899</v>
      </c>
      <c r="AM128" s="153">
        <v>5738.1177368796098</v>
      </c>
      <c r="AN128" s="153">
        <v>956.84178273261102</v>
      </c>
      <c r="AO128" s="153">
        <v>536.03950107664298</v>
      </c>
      <c r="AP128" s="153">
        <v>425.86611930549202</v>
      </c>
      <c r="AQ128" s="153">
        <v>782.00422765649705</v>
      </c>
      <c r="AR128" s="153">
        <v>0</v>
      </c>
      <c r="AS128" s="153">
        <v>60.330794820729501</v>
      </c>
      <c r="AT128" s="153">
        <v>-2491.3846186014698</v>
      </c>
      <c r="AU128" s="153">
        <v>0</v>
      </c>
      <c r="AV128" s="153">
        <v>-751.04012861581805</v>
      </c>
      <c r="AW128" s="153">
        <v>9714.5464475024091</v>
      </c>
      <c r="AX128" s="153">
        <v>8963.5063188865897</v>
      </c>
      <c r="AY128" s="153">
        <f t="shared" si="18"/>
        <v>9714.5464475024091</v>
      </c>
      <c r="AZ128" s="153">
        <f t="shared" si="19"/>
        <v>0</v>
      </c>
      <c r="BA128" s="153">
        <f t="shared" si="20"/>
        <v>-2491.3846186014698</v>
      </c>
    </row>
    <row r="129" spans="1:53" s="147" customFormat="1">
      <c r="A129" s="152">
        <v>0.78125</v>
      </c>
      <c r="B129" s="153">
        <v>4206.3721081934</v>
      </c>
      <c r="C129" s="153">
        <v>6119.10791607174</v>
      </c>
      <c r="D129" s="153">
        <v>952.32546338515897</v>
      </c>
      <c r="E129" s="153">
        <v>556.72174806642704</v>
      </c>
      <c r="F129" s="153">
        <v>334.94335234248399</v>
      </c>
      <c r="G129" s="153">
        <v>212.65822792921799</v>
      </c>
      <c r="H129" s="153">
        <v>0</v>
      </c>
      <c r="I129" s="153">
        <v>0.60677798287084095</v>
      </c>
      <c r="J129" s="153">
        <v>-2379.03530119279</v>
      </c>
      <c r="K129" s="153">
        <v>0</v>
      </c>
      <c r="L129" s="153">
        <v>-804.567189936202</v>
      </c>
      <c r="M129" s="153">
        <v>10003.7002927785</v>
      </c>
      <c r="N129" s="153">
        <v>9199.1331028423101</v>
      </c>
      <c r="O129" s="153">
        <f t="shared" si="12"/>
        <v>10003.7002927785</v>
      </c>
      <c r="P129" s="153">
        <f t="shared" si="13"/>
        <v>0</v>
      </c>
      <c r="Q129" s="153">
        <f t="shared" si="14"/>
        <v>-2379.03530119279</v>
      </c>
      <c r="S129" s="152">
        <v>0.78125</v>
      </c>
      <c r="T129" s="153">
        <v>4212.2143638170901</v>
      </c>
      <c r="U129" s="153">
        <v>6638.5326583828601</v>
      </c>
      <c r="V129" s="153">
        <v>962.61830819726299</v>
      </c>
      <c r="W129" s="153">
        <v>502.75918820963801</v>
      </c>
      <c r="X129" s="153">
        <v>474.08422240012999</v>
      </c>
      <c r="Y129" s="153">
        <v>768.55682192137101</v>
      </c>
      <c r="Z129" s="153">
        <v>0</v>
      </c>
      <c r="AA129" s="153">
        <v>25.980758144281101</v>
      </c>
      <c r="AB129" s="153">
        <v>-3176.5767240344999</v>
      </c>
      <c r="AC129" s="153">
        <v>0</v>
      </c>
      <c r="AD129" s="153">
        <v>-852.055201157071</v>
      </c>
      <c r="AE129" s="153">
        <v>10408.169597038101</v>
      </c>
      <c r="AF129" s="153">
        <v>9556.1143958810608</v>
      </c>
      <c r="AG129" s="153">
        <f t="shared" si="15"/>
        <v>10408.169597038101</v>
      </c>
      <c r="AH129" s="153">
        <f t="shared" si="16"/>
        <v>0</v>
      </c>
      <c r="AI129" s="153">
        <f t="shared" si="17"/>
        <v>-3176.5767240344999</v>
      </c>
      <c r="AK129" s="152">
        <v>0.78125</v>
      </c>
      <c r="AL129" s="153">
        <v>3708.5650210052099</v>
      </c>
      <c r="AM129" s="153">
        <v>5726.20902465171</v>
      </c>
      <c r="AN129" s="153">
        <v>956.788281530326</v>
      </c>
      <c r="AO129" s="153">
        <v>536.67288119319198</v>
      </c>
      <c r="AP129" s="153">
        <v>425.81607825676002</v>
      </c>
      <c r="AQ129" s="153">
        <v>792.081982701068</v>
      </c>
      <c r="AR129" s="153">
        <v>0</v>
      </c>
      <c r="AS129" s="153">
        <v>63.8000094618139</v>
      </c>
      <c r="AT129" s="153">
        <v>-2534.4573004583699</v>
      </c>
      <c r="AU129" s="153">
        <v>0</v>
      </c>
      <c r="AV129" s="153">
        <v>-750.31525005870606</v>
      </c>
      <c r="AW129" s="153">
        <v>9675.4759783417103</v>
      </c>
      <c r="AX129" s="153">
        <v>8925.1607282829991</v>
      </c>
      <c r="AY129" s="153">
        <f t="shared" si="18"/>
        <v>9675.4759783417103</v>
      </c>
      <c r="AZ129" s="153">
        <f t="shared" si="19"/>
        <v>0</v>
      </c>
      <c r="BA129" s="153">
        <f t="shared" si="20"/>
        <v>-2534.4573004583699</v>
      </c>
    </row>
    <row r="130" spans="1:53" s="147" customFormat="1">
      <c r="A130" s="152">
        <v>0.79166666666666696</v>
      </c>
      <c r="B130" s="153">
        <v>4205.83861229389</v>
      </c>
      <c r="C130" s="153">
        <v>6141.91442390059</v>
      </c>
      <c r="D130" s="153">
        <v>952.37900750821905</v>
      </c>
      <c r="E130" s="153">
        <v>526.65833276541503</v>
      </c>
      <c r="F130" s="153">
        <v>318.89402839920598</v>
      </c>
      <c r="G130" s="153">
        <v>170.989367458191</v>
      </c>
      <c r="H130" s="153">
        <v>0</v>
      </c>
      <c r="I130" s="153">
        <v>0.770540733680669</v>
      </c>
      <c r="J130" s="153">
        <v>-2287.3860033548599</v>
      </c>
      <c r="K130" s="153">
        <v>0</v>
      </c>
      <c r="L130" s="153">
        <v>-804.257784544066</v>
      </c>
      <c r="M130" s="153">
        <v>10030.0583097043</v>
      </c>
      <c r="N130" s="153">
        <v>9225.8005251602699</v>
      </c>
      <c r="O130" s="153">
        <f t="shared" si="12"/>
        <v>10030.0583097043</v>
      </c>
      <c r="P130" s="153">
        <f t="shared" si="13"/>
        <v>0</v>
      </c>
      <c r="Q130" s="153">
        <f t="shared" si="14"/>
        <v>-2287.3860033548599</v>
      </c>
      <c r="S130" s="152">
        <v>0.79166666666666696</v>
      </c>
      <c r="T130" s="153">
        <v>4212.1409066177102</v>
      </c>
      <c r="U130" s="153">
        <v>6673.6404997837799</v>
      </c>
      <c r="V130" s="153">
        <v>962.39770846879003</v>
      </c>
      <c r="W130" s="153">
        <v>504.64138415478499</v>
      </c>
      <c r="X130" s="153">
        <v>482.12059305970598</v>
      </c>
      <c r="Y130" s="153">
        <v>511.71931283868599</v>
      </c>
      <c r="Z130" s="153">
        <v>0</v>
      </c>
      <c r="AA130" s="153">
        <v>30.0600853615483</v>
      </c>
      <c r="AB130" s="153">
        <v>-2948.4240410792199</v>
      </c>
      <c r="AC130" s="153">
        <v>0</v>
      </c>
      <c r="AD130" s="153">
        <v>-851.98811877195101</v>
      </c>
      <c r="AE130" s="153">
        <v>10428.2964492058</v>
      </c>
      <c r="AF130" s="153">
        <v>9576.3083304338306</v>
      </c>
      <c r="AG130" s="153">
        <f t="shared" si="15"/>
        <v>10428.2964492058</v>
      </c>
      <c r="AH130" s="153">
        <f t="shared" si="16"/>
        <v>0</v>
      </c>
      <c r="AI130" s="153">
        <f t="shared" si="17"/>
        <v>-2948.4240410792199</v>
      </c>
      <c r="AK130" s="152">
        <v>0.79166666666666696</v>
      </c>
      <c r="AL130" s="153">
        <v>3710.3390714493698</v>
      </c>
      <c r="AM130" s="153">
        <v>5632.2938750398298</v>
      </c>
      <c r="AN130" s="153">
        <v>945.78440623577603</v>
      </c>
      <c r="AO130" s="153">
        <v>528.53599528738403</v>
      </c>
      <c r="AP130" s="153">
        <v>410.68640987177298</v>
      </c>
      <c r="AQ130" s="153">
        <v>448.72319350734301</v>
      </c>
      <c r="AR130" s="153">
        <v>0</v>
      </c>
      <c r="AS130" s="153">
        <v>72.045932102514897</v>
      </c>
      <c r="AT130" s="153">
        <v>-1996.2908542748701</v>
      </c>
      <c r="AU130" s="153">
        <v>0</v>
      </c>
      <c r="AV130" s="153">
        <v>-737.230786674505</v>
      </c>
      <c r="AW130" s="153">
        <v>9752.1180292191093</v>
      </c>
      <c r="AX130" s="153">
        <v>9014.8872425446007</v>
      </c>
      <c r="AY130" s="153">
        <f t="shared" si="18"/>
        <v>9752.1180292191093</v>
      </c>
      <c r="AZ130" s="153">
        <f t="shared" si="19"/>
        <v>0</v>
      </c>
      <c r="BA130" s="153">
        <f t="shared" si="20"/>
        <v>-1996.2908542748701</v>
      </c>
    </row>
    <row r="131" spans="1:53" s="147" customFormat="1">
      <c r="A131" s="152">
        <v>0.80208333333333304</v>
      </c>
      <c r="B131" s="153">
        <v>4206.5721691557201</v>
      </c>
      <c r="C131" s="153">
        <v>6140.5963219452597</v>
      </c>
      <c r="D131" s="153">
        <v>952.45261484986599</v>
      </c>
      <c r="E131" s="153">
        <v>527.35723995089199</v>
      </c>
      <c r="F131" s="153">
        <v>317.58164626214699</v>
      </c>
      <c r="G131" s="153">
        <v>155.57972778149201</v>
      </c>
      <c r="H131" s="153">
        <v>0</v>
      </c>
      <c r="I131" s="153">
        <v>0.86193397143765405</v>
      </c>
      <c r="J131" s="153">
        <v>-2194.1431855404398</v>
      </c>
      <c r="K131" s="153">
        <v>0</v>
      </c>
      <c r="L131" s="153">
        <v>-804.01303802533903</v>
      </c>
      <c r="M131" s="153">
        <v>10106.8584683764</v>
      </c>
      <c r="N131" s="153">
        <v>9302.8454303510298</v>
      </c>
      <c r="O131" s="153">
        <f t="shared" si="12"/>
        <v>10106.8584683764</v>
      </c>
      <c r="P131" s="153">
        <f t="shared" si="13"/>
        <v>0</v>
      </c>
      <c r="Q131" s="153">
        <f t="shared" si="14"/>
        <v>-2194.1431855404398</v>
      </c>
      <c r="S131" s="152">
        <v>0.80208333333333304</v>
      </c>
      <c r="T131" s="153">
        <v>4212.3743676636104</v>
      </c>
      <c r="U131" s="153">
        <v>6668.9470034573396</v>
      </c>
      <c r="V131" s="153">
        <v>962.44449604483395</v>
      </c>
      <c r="W131" s="153">
        <v>507.62712520830797</v>
      </c>
      <c r="X131" s="153">
        <v>484.174698199403</v>
      </c>
      <c r="Y131" s="153">
        <v>527.54294911780096</v>
      </c>
      <c r="Z131" s="153">
        <v>0</v>
      </c>
      <c r="AA131" s="153">
        <v>29.745489686618502</v>
      </c>
      <c r="AB131" s="153">
        <v>-2871.4154415753601</v>
      </c>
      <c r="AC131" s="153">
        <v>0</v>
      </c>
      <c r="AD131" s="153">
        <v>-851.97024608861102</v>
      </c>
      <c r="AE131" s="153">
        <v>10521.4406878025</v>
      </c>
      <c r="AF131" s="153">
        <v>9669.4704417139401</v>
      </c>
      <c r="AG131" s="153">
        <f t="shared" si="15"/>
        <v>10521.4406878025</v>
      </c>
      <c r="AH131" s="153">
        <f t="shared" si="16"/>
        <v>0</v>
      </c>
      <c r="AI131" s="153">
        <f t="shared" si="17"/>
        <v>-2871.4154415753601</v>
      </c>
      <c r="AK131" s="152">
        <v>0.80208333333333304</v>
      </c>
      <c r="AL131" s="153">
        <v>3709.4253507191002</v>
      </c>
      <c r="AM131" s="153">
        <v>5694.7667568788202</v>
      </c>
      <c r="AN131" s="153">
        <v>954.13263519944201</v>
      </c>
      <c r="AO131" s="153">
        <v>535.14429806782005</v>
      </c>
      <c r="AP131" s="153">
        <v>419.69720907176099</v>
      </c>
      <c r="AQ131" s="153">
        <v>185.88785883647699</v>
      </c>
      <c r="AR131" s="153">
        <v>0</v>
      </c>
      <c r="AS131" s="153">
        <v>75.734063577613696</v>
      </c>
      <c r="AT131" s="153">
        <v>-1806.91547236118</v>
      </c>
      <c r="AU131" s="153">
        <v>0</v>
      </c>
      <c r="AV131" s="153">
        <v>-739.738195614284</v>
      </c>
      <c r="AW131" s="153">
        <v>9767.8726999898608</v>
      </c>
      <c r="AX131" s="153">
        <v>9028.13450437557</v>
      </c>
      <c r="AY131" s="153">
        <f t="shared" si="18"/>
        <v>9767.8726999898608</v>
      </c>
      <c r="AZ131" s="153">
        <f t="shared" si="19"/>
        <v>0</v>
      </c>
      <c r="BA131" s="153">
        <f t="shared" si="20"/>
        <v>-1806.91547236118</v>
      </c>
    </row>
    <row r="132" spans="1:53" s="147" customFormat="1">
      <c r="A132" s="152">
        <v>0.8125</v>
      </c>
      <c r="B132" s="153">
        <v>4207.7124905912997</v>
      </c>
      <c r="C132" s="153">
        <v>6146.3012013534999</v>
      </c>
      <c r="D132" s="153">
        <v>952.57976631457404</v>
      </c>
      <c r="E132" s="153">
        <v>525.77113546807902</v>
      </c>
      <c r="F132" s="153">
        <v>317.36236084274498</v>
      </c>
      <c r="G132" s="153">
        <v>155.42427053212401</v>
      </c>
      <c r="H132" s="153">
        <v>0</v>
      </c>
      <c r="I132" s="153">
        <v>0.74447501993500698</v>
      </c>
      <c r="J132" s="153">
        <v>-2161.5690348820699</v>
      </c>
      <c r="K132" s="153">
        <v>0</v>
      </c>
      <c r="L132" s="153">
        <v>-804.48161212765797</v>
      </c>
      <c r="M132" s="153">
        <v>10144.3266652402</v>
      </c>
      <c r="N132" s="153">
        <v>9339.8450531125309</v>
      </c>
      <c r="O132" s="153">
        <f t="shared" si="12"/>
        <v>10144.3266652402</v>
      </c>
      <c r="P132" s="153">
        <f t="shared" si="13"/>
        <v>0</v>
      </c>
      <c r="Q132" s="153">
        <f t="shared" si="14"/>
        <v>-2161.5690348820699</v>
      </c>
      <c r="S132" s="152">
        <v>0.8125</v>
      </c>
      <c r="T132" s="153">
        <v>4213.3678958216797</v>
      </c>
      <c r="U132" s="153">
        <v>6662.3615705410002</v>
      </c>
      <c r="V132" s="153">
        <v>962.67847472698702</v>
      </c>
      <c r="W132" s="153">
        <v>507.39494604303201</v>
      </c>
      <c r="X132" s="153">
        <v>484.19643433578</v>
      </c>
      <c r="Y132" s="153">
        <v>525.17547463525705</v>
      </c>
      <c r="Z132" s="153">
        <v>0</v>
      </c>
      <c r="AA132" s="153">
        <v>29.326491380299501</v>
      </c>
      <c r="AB132" s="153">
        <v>-2846.33157436395</v>
      </c>
      <c r="AC132" s="153">
        <v>0</v>
      </c>
      <c r="AD132" s="153">
        <v>-851.40892706434704</v>
      </c>
      <c r="AE132" s="153">
        <v>10538.1697131201</v>
      </c>
      <c r="AF132" s="153">
        <v>9686.7607860557291</v>
      </c>
      <c r="AG132" s="153">
        <f t="shared" si="15"/>
        <v>10538.1697131201</v>
      </c>
      <c r="AH132" s="153">
        <f t="shared" si="16"/>
        <v>0</v>
      </c>
      <c r="AI132" s="153">
        <f t="shared" si="17"/>
        <v>-2846.33157436395</v>
      </c>
      <c r="AK132" s="152">
        <v>0.8125</v>
      </c>
      <c r="AL132" s="153">
        <v>3709.3253097296001</v>
      </c>
      <c r="AM132" s="153">
        <v>5661.3100402162299</v>
      </c>
      <c r="AN132" s="153">
        <v>955.99224700561604</v>
      </c>
      <c r="AO132" s="153">
        <v>537.56934926868996</v>
      </c>
      <c r="AP132" s="153">
        <v>422.366104178981</v>
      </c>
      <c r="AQ132" s="153">
        <v>174.93869307766599</v>
      </c>
      <c r="AR132" s="153">
        <v>0</v>
      </c>
      <c r="AS132" s="153">
        <v>80.227809722226695</v>
      </c>
      <c r="AT132" s="153">
        <v>-1806.1531577773801</v>
      </c>
      <c r="AU132" s="153">
        <v>0</v>
      </c>
      <c r="AV132" s="153">
        <v>-736.92801563384603</v>
      </c>
      <c r="AW132" s="153">
        <v>9735.5763954216309</v>
      </c>
      <c r="AX132" s="153">
        <v>8998.6483797877809</v>
      </c>
      <c r="AY132" s="153">
        <f t="shared" si="18"/>
        <v>9735.5763954216309</v>
      </c>
      <c r="AZ132" s="153">
        <f t="shared" si="19"/>
        <v>0</v>
      </c>
      <c r="BA132" s="153">
        <f t="shared" si="20"/>
        <v>-1806.1531577773801</v>
      </c>
    </row>
    <row r="133" spans="1:53" s="147" customFormat="1">
      <c r="A133" s="152">
        <v>0.82291666666666696</v>
      </c>
      <c r="B133" s="153">
        <v>4207.7458340850199</v>
      </c>
      <c r="C133" s="153">
        <v>6134.7263304552698</v>
      </c>
      <c r="D133" s="153">
        <v>952.53292490765898</v>
      </c>
      <c r="E133" s="153">
        <v>525.63931497554097</v>
      </c>
      <c r="F133" s="153">
        <v>317.15220710867402</v>
      </c>
      <c r="G133" s="153">
        <v>155.404836275674</v>
      </c>
      <c r="H133" s="153">
        <v>0</v>
      </c>
      <c r="I133" s="153">
        <v>0.691200750732754</v>
      </c>
      <c r="J133" s="153">
        <v>-2242.1968677865898</v>
      </c>
      <c r="K133" s="153">
        <v>0</v>
      </c>
      <c r="L133" s="153">
        <v>-803.46808782288599</v>
      </c>
      <c r="M133" s="153">
        <v>10051.695780771999</v>
      </c>
      <c r="N133" s="153">
        <v>9248.2276929490909</v>
      </c>
      <c r="O133" s="153">
        <f t="shared" si="12"/>
        <v>10051.695780771999</v>
      </c>
      <c r="P133" s="153">
        <f t="shared" si="13"/>
        <v>0</v>
      </c>
      <c r="Q133" s="153">
        <f t="shared" si="14"/>
        <v>-2242.1968677865898</v>
      </c>
      <c r="S133" s="152">
        <v>0.82291666666666696</v>
      </c>
      <c r="T133" s="153">
        <v>4213.5812994053304</v>
      </c>
      <c r="U133" s="153">
        <v>6660.2033488001498</v>
      </c>
      <c r="V133" s="153">
        <v>962.357587928523</v>
      </c>
      <c r="W133" s="153">
        <v>506.21519508263702</v>
      </c>
      <c r="X133" s="153">
        <v>482.741835094122</v>
      </c>
      <c r="Y133" s="153">
        <v>505.30421031083603</v>
      </c>
      <c r="Z133" s="153">
        <v>0</v>
      </c>
      <c r="AA133" s="153">
        <v>27.568987883518801</v>
      </c>
      <c r="AB133" s="153">
        <v>-2878.5109757298801</v>
      </c>
      <c r="AC133" s="153">
        <v>0</v>
      </c>
      <c r="AD133" s="153">
        <v>-850.87978027034706</v>
      </c>
      <c r="AE133" s="153">
        <v>10479.4614887752</v>
      </c>
      <c r="AF133" s="153">
        <v>9628.5817085048893</v>
      </c>
      <c r="AG133" s="153">
        <f t="shared" si="15"/>
        <v>10479.4614887752</v>
      </c>
      <c r="AH133" s="153">
        <f t="shared" si="16"/>
        <v>0</v>
      </c>
      <c r="AI133" s="153">
        <f t="shared" si="17"/>
        <v>-2878.5109757298801</v>
      </c>
      <c r="AK133" s="152">
        <v>0.82291666666666696</v>
      </c>
      <c r="AL133" s="153">
        <v>3710.8459523092502</v>
      </c>
      <c r="AM133" s="153">
        <v>5669.0893139977698</v>
      </c>
      <c r="AN133" s="153">
        <v>956.09259442241603</v>
      </c>
      <c r="AO133" s="153">
        <v>536.11377018257303</v>
      </c>
      <c r="AP133" s="153">
        <v>423.07815191419201</v>
      </c>
      <c r="AQ133" s="153">
        <v>166.345101083305</v>
      </c>
      <c r="AR133" s="153">
        <v>0</v>
      </c>
      <c r="AS133" s="153">
        <v>78.915038320863403</v>
      </c>
      <c r="AT133" s="153">
        <v>-1860.89279225474</v>
      </c>
      <c r="AU133" s="153">
        <v>0</v>
      </c>
      <c r="AV133" s="153">
        <v>-737.48461304579905</v>
      </c>
      <c r="AW133" s="153">
        <v>9679.5871299756309</v>
      </c>
      <c r="AX133" s="153">
        <v>8942.10251692983</v>
      </c>
      <c r="AY133" s="153">
        <f t="shared" si="18"/>
        <v>9679.5871299756309</v>
      </c>
      <c r="AZ133" s="153">
        <f t="shared" si="19"/>
        <v>0</v>
      </c>
      <c r="BA133" s="153">
        <f t="shared" si="20"/>
        <v>-1860.89279225474</v>
      </c>
    </row>
    <row r="134" spans="1:53" s="147" customFormat="1">
      <c r="A134" s="152">
        <v>0.83333333333333304</v>
      </c>
      <c r="B134" s="153">
        <v>4207.7592170693197</v>
      </c>
      <c r="C134" s="153">
        <v>6163.7030832037099</v>
      </c>
      <c r="D134" s="153">
        <v>953.47650886101496</v>
      </c>
      <c r="E134" s="153">
        <v>519.20619261797594</v>
      </c>
      <c r="F134" s="153">
        <v>307.73805561908102</v>
      </c>
      <c r="G134" s="153">
        <v>0</v>
      </c>
      <c r="H134" s="153">
        <v>0</v>
      </c>
      <c r="I134" s="153">
        <v>0.65170272467864798</v>
      </c>
      <c r="J134" s="153">
        <v>-2211.8426655681001</v>
      </c>
      <c r="K134" s="153">
        <v>0</v>
      </c>
      <c r="L134" s="153">
        <v>-803.57226612597503</v>
      </c>
      <c r="M134" s="153">
        <v>9940.6920945276797</v>
      </c>
      <c r="N134" s="153">
        <v>9137.1198284016991</v>
      </c>
      <c r="O134" s="153">
        <f t="shared" si="12"/>
        <v>9940.6920945276797</v>
      </c>
      <c r="P134" s="153">
        <f t="shared" si="13"/>
        <v>0</v>
      </c>
      <c r="Q134" s="153">
        <f t="shared" si="14"/>
        <v>-2211.8426655681001</v>
      </c>
      <c r="S134" s="152">
        <v>0.83333333333333304</v>
      </c>
      <c r="T134" s="153">
        <v>4212.5210866974703</v>
      </c>
      <c r="U134" s="153">
        <v>6655.49044487025</v>
      </c>
      <c r="V134" s="153">
        <v>966.147981376497</v>
      </c>
      <c r="W134" s="153">
        <v>496.04822289903802</v>
      </c>
      <c r="X134" s="153">
        <v>440.634757186152</v>
      </c>
      <c r="Y134" s="153">
        <v>519.42353394856002</v>
      </c>
      <c r="Z134" s="153">
        <v>0</v>
      </c>
      <c r="AA134" s="153">
        <v>29.3674894737918</v>
      </c>
      <c r="AB134" s="153">
        <v>-2991.5871380907902</v>
      </c>
      <c r="AC134" s="153">
        <v>0</v>
      </c>
      <c r="AD134" s="153">
        <v>-849.80040609259595</v>
      </c>
      <c r="AE134" s="153">
        <v>10328.046378360999</v>
      </c>
      <c r="AF134" s="153">
        <v>9478.2459722683707</v>
      </c>
      <c r="AG134" s="153">
        <f t="shared" si="15"/>
        <v>10328.046378360999</v>
      </c>
      <c r="AH134" s="153">
        <f t="shared" si="16"/>
        <v>0</v>
      </c>
      <c r="AI134" s="153">
        <f t="shared" si="17"/>
        <v>-2991.5871380907902</v>
      </c>
      <c r="AK134" s="152">
        <v>0.83333333333333304</v>
      </c>
      <c r="AL134" s="153">
        <v>3708.8050770449499</v>
      </c>
      <c r="AM134" s="153">
        <v>5703.3354598908199</v>
      </c>
      <c r="AN134" s="153">
        <v>955.86515715330302</v>
      </c>
      <c r="AO134" s="153">
        <v>532.25544944844</v>
      </c>
      <c r="AP134" s="153">
        <v>440.28360025632401</v>
      </c>
      <c r="AQ134" s="153">
        <v>70.047254540241298</v>
      </c>
      <c r="AR134" s="153">
        <v>0</v>
      </c>
      <c r="AS134" s="153">
        <v>78.523297227692197</v>
      </c>
      <c r="AT134" s="153">
        <v>-1911.7048340977899</v>
      </c>
      <c r="AU134" s="153">
        <v>0</v>
      </c>
      <c r="AV134" s="153">
        <v>-739.01055601456801</v>
      </c>
      <c r="AW134" s="153">
        <v>9577.41046146398</v>
      </c>
      <c r="AX134" s="153">
        <v>8838.3999054494107</v>
      </c>
      <c r="AY134" s="153">
        <f t="shared" si="18"/>
        <v>9577.41046146398</v>
      </c>
      <c r="AZ134" s="153">
        <f t="shared" si="19"/>
        <v>0</v>
      </c>
      <c r="BA134" s="153">
        <f t="shared" si="20"/>
        <v>-1911.7048340977899</v>
      </c>
    </row>
    <row r="135" spans="1:53" s="147" customFormat="1">
      <c r="A135" s="152">
        <v>0.84375</v>
      </c>
      <c r="B135" s="153">
        <v>4208.1325730253602</v>
      </c>
      <c r="C135" s="153">
        <v>6156.5810988370204</v>
      </c>
      <c r="D135" s="153">
        <v>936.43173860780098</v>
      </c>
      <c r="E135" s="153">
        <v>517.12797764550601</v>
      </c>
      <c r="F135" s="153">
        <v>307.01557377699999</v>
      </c>
      <c r="G135" s="153">
        <v>0</v>
      </c>
      <c r="H135" s="153">
        <v>0</v>
      </c>
      <c r="I135" s="153">
        <v>0.70007551437692705</v>
      </c>
      <c r="J135" s="153">
        <v>-2301.96736884354</v>
      </c>
      <c r="K135" s="153">
        <v>0</v>
      </c>
      <c r="L135" s="153">
        <v>-802.64619774763901</v>
      </c>
      <c r="M135" s="153">
        <v>9824.0216685635296</v>
      </c>
      <c r="N135" s="153">
        <v>9021.3754708158904</v>
      </c>
      <c r="O135" s="153">
        <f t="shared" si="12"/>
        <v>9824.0216685635296</v>
      </c>
      <c r="P135" s="153">
        <f t="shared" si="13"/>
        <v>0</v>
      </c>
      <c r="Q135" s="153">
        <f t="shared" si="14"/>
        <v>-2301.96736884354</v>
      </c>
      <c r="S135" s="152">
        <v>0.84375</v>
      </c>
      <c r="T135" s="153">
        <v>4213.5946819004303</v>
      </c>
      <c r="U135" s="153">
        <v>6638.2617859801903</v>
      </c>
      <c r="V135" s="153">
        <v>966.95686744853003</v>
      </c>
      <c r="W135" s="153">
        <v>493.149372525182</v>
      </c>
      <c r="X135" s="153">
        <v>435.99470479621601</v>
      </c>
      <c r="Y135" s="153">
        <v>504.53596909257999</v>
      </c>
      <c r="Z135" s="153">
        <v>0</v>
      </c>
      <c r="AA135" s="153">
        <v>28.551422360037101</v>
      </c>
      <c r="AB135" s="153">
        <v>-3068.4643830791902</v>
      </c>
      <c r="AC135" s="153">
        <v>0</v>
      </c>
      <c r="AD135" s="153">
        <v>-847.98590500643104</v>
      </c>
      <c r="AE135" s="153">
        <v>10212.580421024</v>
      </c>
      <c r="AF135" s="153">
        <v>9364.5945160175506</v>
      </c>
      <c r="AG135" s="153">
        <f t="shared" si="15"/>
        <v>10212.580421024</v>
      </c>
      <c r="AH135" s="153">
        <f t="shared" si="16"/>
        <v>0</v>
      </c>
      <c r="AI135" s="153">
        <f t="shared" si="17"/>
        <v>-3068.4643830791902</v>
      </c>
      <c r="AK135" s="152">
        <v>0.84375</v>
      </c>
      <c r="AL135" s="153">
        <v>3708.6583535169002</v>
      </c>
      <c r="AM135" s="153">
        <v>5685.8770315388401</v>
      </c>
      <c r="AN135" s="153">
        <v>955.89859948754497</v>
      </c>
      <c r="AO135" s="153">
        <v>531.82883376784105</v>
      </c>
      <c r="AP135" s="153">
        <v>437.03240447125103</v>
      </c>
      <c r="AQ135" s="153">
        <v>68.552999027161405</v>
      </c>
      <c r="AR135" s="153">
        <v>0</v>
      </c>
      <c r="AS135" s="153">
        <v>84.756788783675105</v>
      </c>
      <c r="AT135" s="153">
        <v>-2027.1367626629401</v>
      </c>
      <c r="AU135" s="153">
        <v>0</v>
      </c>
      <c r="AV135" s="153">
        <v>-737.50018926604002</v>
      </c>
      <c r="AW135" s="153">
        <v>9445.4682479302701</v>
      </c>
      <c r="AX135" s="153">
        <v>8707.9680586642298</v>
      </c>
      <c r="AY135" s="153">
        <f t="shared" si="18"/>
        <v>9445.4682479302701</v>
      </c>
      <c r="AZ135" s="153">
        <f t="shared" si="19"/>
        <v>0</v>
      </c>
      <c r="BA135" s="153">
        <f t="shared" si="20"/>
        <v>-2027.1367626629401</v>
      </c>
    </row>
    <row r="136" spans="1:53" s="147" customFormat="1">
      <c r="A136" s="152">
        <v>0.85416666666666696</v>
      </c>
      <c r="B136" s="153">
        <v>4206.07869196107</v>
      </c>
      <c r="C136" s="153">
        <v>6165.5684963747699</v>
      </c>
      <c r="D136" s="153">
        <v>928.12684457072203</v>
      </c>
      <c r="E136" s="153">
        <v>518.66620089377</v>
      </c>
      <c r="F136" s="153">
        <v>307.15482266025998</v>
      </c>
      <c r="G136" s="153">
        <v>0</v>
      </c>
      <c r="H136" s="153">
        <v>0</v>
      </c>
      <c r="I136" s="153">
        <v>0.81943975206944797</v>
      </c>
      <c r="J136" s="153">
        <v>-2395.3855905108198</v>
      </c>
      <c r="K136" s="153">
        <v>0</v>
      </c>
      <c r="L136" s="153">
        <v>-803.29764554156304</v>
      </c>
      <c r="M136" s="153">
        <v>9731.0289057018508</v>
      </c>
      <c r="N136" s="153">
        <v>8927.7312601602807</v>
      </c>
      <c r="O136" s="153">
        <f t="shared" si="12"/>
        <v>9731.0289057018508</v>
      </c>
      <c r="P136" s="153">
        <f t="shared" si="13"/>
        <v>0</v>
      </c>
      <c r="Q136" s="153">
        <f t="shared" si="14"/>
        <v>-2395.3855905108198</v>
      </c>
      <c r="S136" s="152">
        <v>0.85416666666666696</v>
      </c>
      <c r="T136" s="153">
        <v>4213.2678689969998</v>
      </c>
      <c r="U136" s="153">
        <v>6642.7870937695297</v>
      </c>
      <c r="V136" s="153">
        <v>966.61593058041603</v>
      </c>
      <c r="W136" s="153">
        <v>495.24255165595599</v>
      </c>
      <c r="X136" s="153">
        <v>436.10047167298598</v>
      </c>
      <c r="Y136" s="153">
        <v>503.88892058805601</v>
      </c>
      <c r="Z136" s="153">
        <v>0</v>
      </c>
      <c r="AA136" s="153">
        <v>25.953680657925201</v>
      </c>
      <c r="AB136" s="153">
        <v>-3111.6523038815199</v>
      </c>
      <c r="AC136" s="153">
        <v>0</v>
      </c>
      <c r="AD136" s="153">
        <v>-848.43054760898997</v>
      </c>
      <c r="AE136" s="153">
        <v>10172.204214040399</v>
      </c>
      <c r="AF136" s="153">
        <v>9323.7736664313597</v>
      </c>
      <c r="AG136" s="153">
        <f t="shared" si="15"/>
        <v>10172.204214040399</v>
      </c>
      <c r="AH136" s="153">
        <f t="shared" si="16"/>
        <v>0</v>
      </c>
      <c r="AI136" s="153">
        <f t="shared" si="17"/>
        <v>-3111.6523038815199</v>
      </c>
      <c r="AK136" s="152">
        <v>0.85416666666666696</v>
      </c>
      <c r="AL136" s="153">
        <v>3708.51161370613</v>
      </c>
      <c r="AM136" s="153">
        <v>5689.47339532572</v>
      </c>
      <c r="AN136" s="153">
        <v>956.16616674118598</v>
      </c>
      <c r="AO136" s="153">
        <v>531.41863589811703</v>
      </c>
      <c r="AP136" s="153">
        <v>437.04379991368597</v>
      </c>
      <c r="AQ136" s="153">
        <v>68.442072540261904</v>
      </c>
      <c r="AR136" s="153">
        <v>0</v>
      </c>
      <c r="AS136" s="153">
        <v>85.735529226588596</v>
      </c>
      <c r="AT136" s="153">
        <v>-2025.2291088377399</v>
      </c>
      <c r="AU136" s="153">
        <v>0</v>
      </c>
      <c r="AV136" s="153">
        <v>-737.79502246185302</v>
      </c>
      <c r="AW136" s="153">
        <v>9451.5621045139505</v>
      </c>
      <c r="AX136" s="153">
        <v>8713.7670820520907</v>
      </c>
      <c r="AY136" s="153">
        <f t="shared" si="18"/>
        <v>9451.5621045139505</v>
      </c>
      <c r="AZ136" s="153">
        <f t="shared" si="19"/>
        <v>0</v>
      </c>
      <c r="BA136" s="153">
        <f t="shared" si="20"/>
        <v>-2025.2291088377399</v>
      </c>
    </row>
    <row r="137" spans="1:53" s="147" customFormat="1">
      <c r="A137" s="152">
        <v>0.86458333333333304</v>
      </c>
      <c r="B137" s="153">
        <v>4204.26472775394</v>
      </c>
      <c r="C137" s="153">
        <v>6122.3988182972298</v>
      </c>
      <c r="D137" s="153">
        <v>929.97385744853796</v>
      </c>
      <c r="E137" s="153">
        <v>514.689536000413</v>
      </c>
      <c r="F137" s="153">
        <v>306.65261285424401</v>
      </c>
      <c r="G137" s="153">
        <v>0</v>
      </c>
      <c r="H137" s="153">
        <v>0</v>
      </c>
      <c r="I137" s="153">
        <v>0.90616746019962702</v>
      </c>
      <c r="J137" s="153">
        <v>-2459.7325772609001</v>
      </c>
      <c r="K137" s="153">
        <v>0</v>
      </c>
      <c r="L137" s="153">
        <v>-799.25880053574701</v>
      </c>
      <c r="M137" s="153">
        <v>9619.1531425536705</v>
      </c>
      <c r="N137" s="153">
        <v>8819.8943420179203</v>
      </c>
      <c r="O137" s="153">
        <f t="shared" si="12"/>
        <v>9619.1531425536705</v>
      </c>
      <c r="P137" s="153">
        <f t="shared" si="13"/>
        <v>0</v>
      </c>
      <c r="Q137" s="153">
        <f t="shared" si="14"/>
        <v>-2459.7325772609001</v>
      </c>
      <c r="S137" s="152">
        <v>0.86458333333333304</v>
      </c>
      <c r="T137" s="153">
        <v>4212.9477961823304</v>
      </c>
      <c r="U137" s="153">
        <v>6622.8648199125801</v>
      </c>
      <c r="V137" s="153">
        <v>966.69614717979005</v>
      </c>
      <c r="W137" s="153">
        <v>497.18851676680998</v>
      </c>
      <c r="X137" s="153">
        <v>432.95470039096398</v>
      </c>
      <c r="Y137" s="153">
        <v>504.623240560726</v>
      </c>
      <c r="Z137" s="153">
        <v>0</v>
      </c>
      <c r="AA137" s="153">
        <v>23.337809131459199</v>
      </c>
      <c r="AB137" s="153">
        <v>-3164.1204300843101</v>
      </c>
      <c r="AC137" s="153">
        <v>0</v>
      </c>
      <c r="AD137" s="153">
        <v>-846.75022652958398</v>
      </c>
      <c r="AE137" s="153">
        <v>10096.492600040399</v>
      </c>
      <c r="AF137" s="153">
        <v>9249.7423735107695</v>
      </c>
      <c r="AG137" s="153">
        <f t="shared" si="15"/>
        <v>10096.492600040399</v>
      </c>
      <c r="AH137" s="153">
        <f t="shared" si="16"/>
        <v>0</v>
      </c>
      <c r="AI137" s="153">
        <f t="shared" si="17"/>
        <v>-3164.1204300843101</v>
      </c>
      <c r="AK137" s="152">
        <v>0.86458333333333304</v>
      </c>
      <c r="AL137" s="153">
        <v>3707.4712134676702</v>
      </c>
      <c r="AM137" s="153">
        <v>5681.0854724761703</v>
      </c>
      <c r="AN137" s="153">
        <v>943.88464403100102</v>
      </c>
      <c r="AO137" s="153">
        <v>527.29580655556094</v>
      </c>
      <c r="AP137" s="153">
        <v>428.17908146029299</v>
      </c>
      <c r="AQ137" s="153">
        <v>68.500798795987805</v>
      </c>
      <c r="AR137" s="153">
        <v>0</v>
      </c>
      <c r="AS137" s="153">
        <v>89.051386829271905</v>
      </c>
      <c r="AT137" s="153">
        <v>-2060.2461208302798</v>
      </c>
      <c r="AU137" s="153">
        <v>0</v>
      </c>
      <c r="AV137" s="153">
        <v>-736.604697741108</v>
      </c>
      <c r="AW137" s="153">
        <v>9385.2222827856694</v>
      </c>
      <c r="AX137" s="153">
        <v>8648.6175850445597</v>
      </c>
      <c r="AY137" s="153">
        <f t="shared" si="18"/>
        <v>9385.2222827856694</v>
      </c>
      <c r="AZ137" s="153">
        <f t="shared" si="19"/>
        <v>0</v>
      </c>
      <c r="BA137" s="153">
        <f t="shared" si="20"/>
        <v>-2060.2461208302798</v>
      </c>
    </row>
    <row r="138" spans="1:53" s="147" customFormat="1">
      <c r="A138" s="152">
        <v>0.875</v>
      </c>
      <c r="B138" s="153">
        <v>4203.5111452586898</v>
      </c>
      <c r="C138" s="153">
        <v>6119.2989513927796</v>
      </c>
      <c r="D138" s="153">
        <v>951.01381004731104</v>
      </c>
      <c r="E138" s="153">
        <v>495.21894212901299</v>
      </c>
      <c r="F138" s="153">
        <v>290.91436914464498</v>
      </c>
      <c r="G138" s="153">
        <v>0</v>
      </c>
      <c r="H138" s="153">
        <v>0</v>
      </c>
      <c r="I138" s="153">
        <v>1.0017621453286201</v>
      </c>
      <c r="J138" s="153">
        <v>-2521.3612654122398</v>
      </c>
      <c r="K138" s="153">
        <v>0</v>
      </c>
      <c r="L138" s="153">
        <v>-798.05507313913904</v>
      </c>
      <c r="M138" s="153">
        <v>9539.5977147055291</v>
      </c>
      <c r="N138" s="153">
        <v>8741.5426415663896</v>
      </c>
      <c r="O138" s="153">
        <f t="shared" si="12"/>
        <v>9539.5977147055291</v>
      </c>
      <c r="P138" s="153">
        <f t="shared" si="13"/>
        <v>0</v>
      </c>
      <c r="Q138" s="153">
        <f t="shared" si="14"/>
        <v>-2521.3612654122398</v>
      </c>
      <c r="S138" s="152">
        <v>0.875</v>
      </c>
      <c r="T138" s="153">
        <v>4213.5614373079798</v>
      </c>
      <c r="U138" s="153">
        <v>6559.7894991713201</v>
      </c>
      <c r="V138" s="153">
        <v>974.81172092534996</v>
      </c>
      <c r="W138" s="153">
        <v>482.36966763644801</v>
      </c>
      <c r="X138" s="153">
        <v>381.323339492912</v>
      </c>
      <c r="Y138" s="153">
        <v>361.18714334497002</v>
      </c>
      <c r="Z138" s="153">
        <v>0</v>
      </c>
      <c r="AA138" s="153">
        <v>22.622241948181099</v>
      </c>
      <c r="AB138" s="153">
        <v>-2982.4515308677501</v>
      </c>
      <c r="AC138" s="153">
        <v>0</v>
      </c>
      <c r="AD138" s="153">
        <v>-838.38580860552202</v>
      </c>
      <c r="AE138" s="153">
        <v>10013.213518959399</v>
      </c>
      <c r="AF138" s="153">
        <v>9174.8277103539003</v>
      </c>
      <c r="AG138" s="153">
        <f t="shared" si="15"/>
        <v>10013.213518959399</v>
      </c>
      <c r="AH138" s="153">
        <f t="shared" si="16"/>
        <v>0</v>
      </c>
      <c r="AI138" s="153">
        <f t="shared" si="17"/>
        <v>-2982.4515308677501</v>
      </c>
      <c r="AK138" s="152">
        <v>0.875</v>
      </c>
      <c r="AL138" s="153">
        <v>3706.6441819021402</v>
      </c>
      <c r="AM138" s="153">
        <v>5798.6037421014098</v>
      </c>
      <c r="AN138" s="153">
        <v>953.34328832501706</v>
      </c>
      <c r="AO138" s="153">
        <v>524.61326837642696</v>
      </c>
      <c r="AP138" s="153">
        <v>332.27328392792202</v>
      </c>
      <c r="AQ138" s="153">
        <v>68.494273767091101</v>
      </c>
      <c r="AR138" s="153">
        <v>0</v>
      </c>
      <c r="AS138" s="153">
        <v>91.319594092349007</v>
      </c>
      <c r="AT138" s="153">
        <v>-2197.73867856479</v>
      </c>
      <c r="AU138" s="153">
        <v>0</v>
      </c>
      <c r="AV138" s="153">
        <v>-745.92906891235498</v>
      </c>
      <c r="AW138" s="153">
        <v>9277.5529539275594</v>
      </c>
      <c r="AX138" s="153">
        <v>8531.6238850152095</v>
      </c>
      <c r="AY138" s="153">
        <f t="shared" si="18"/>
        <v>9277.5529539275594</v>
      </c>
      <c r="AZ138" s="153">
        <f t="shared" si="19"/>
        <v>0</v>
      </c>
      <c r="BA138" s="153">
        <f t="shared" si="20"/>
        <v>-2197.73867856479</v>
      </c>
    </row>
    <row r="139" spans="1:53" s="147" customFormat="1">
      <c r="A139" s="152">
        <v>0.88541666666666696</v>
      </c>
      <c r="B139" s="153">
        <v>4203.5312360161297</v>
      </c>
      <c r="C139" s="153">
        <v>6111.8417959247399</v>
      </c>
      <c r="D139" s="153">
        <v>953.42965520050598</v>
      </c>
      <c r="E139" s="153">
        <v>492.55678823210297</v>
      </c>
      <c r="F139" s="153">
        <v>289.83586777615</v>
      </c>
      <c r="G139" s="153">
        <v>0</v>
      </c>
      <c r="H139" s="153">
        <v>0</v>
      </c>
      <c r="I139" s="153">
        <v>1.26740720293098</v>
      </c>
      <c r="J139" s="153">
        <v>-2641.5636926257698</v>
      </c>
      <c r="K139" s="153">
        <v>0</v>
      </c>
      <c r="L139" s="153">
        <v>-797.29162580551201</v>
      </c>
      <c r="M139" s="153">
        <v>9410.8990577267905</v>
      </c>
      <c r="N139" s="153">
        <v>8613.6074319212803</v>
      </c>
      <c r="O139" s="153">
        <f t="shared" si="12"/>
        <v>9410.8990577267905</v>
      </c>
      <c r="P139" s="153">
        <f t="shared" si="13"/>
        <v>0</v>
      </c>
      <c r="Q139" s="153">
        <f t="shared" si="14"/>
        <v>-2641.5636926257698</v>
      </c>
      <c r="S139" s="152">
        <v>0.88541666666666696</v>
      </c>
      <c r="T139" s="153">
        <v>4212.5944787752196</v>
      </c>
      <c r="U139" s="153">
        <v>6520.1159949973398</v>
      </c>
      <c r="V139" s="153">
        <v>975.83453152969196</v>
      </c>
      <c r="W139" s="153">
        <v>482.178251906681</v>
      </c>
      <c r="X139" s="153">
        <v>380.13464565292799</v>
      </c>
      <c r="Y139" s="153">
        <v>345.66510120801303</v>
      </c>
      <c r="Z139" s="153">
        <v>0</v>
      </c>
      <c r="AA139" s="153">
        <v>22.429579151322901</v>
      </c>
      <c r="AB139" s="153">
        <v>-3021.4657762081802</v>
      </c>
      <c r="AC139" s="153">
        <v>0</v>
      </c>
      <c r="AD139" s="153">
        <v>-834.69252845399001</v>
      </c>
      <c r="AE139" s="153">
        <v>9917.4868070130196</v>
      </c>
      <c r="AF139" s="153">
        <v>9082.7942785590294</v>
      </c>
      <c r="AG139" s="153">
        <f t="shared" si="15"/>
        <v>9917.4868070130196</v>
      </c>
      <c r="AH139" s="153">
        <f t="shared" si="16"/>
        <v>0</v>
      </c>
      <c r="AI139" s="153">
        <f t="shared" si="17"/>
        <v>-3021.4657762081802</v>
      </c>
      <c r="AK139" s="152">
        <v>0.88541666666666696</v>
      </c>
      <c r="AL139" s="153">
        <v>3709.1118759258302</v>
      </c>
      <c r="AM139" s="153">
        <v>5780.3062415592603</v>
      </c>
      <c r="AN139" s="153">
        <v>948.90829423982905</v>
      </c>
      <c r="AO139" s="153">
        <v>525.15001117182601</v>
      </c>
      <c r="AP139" s="153">
        <v>315.21522905896899</v>
      </c>
      <c r="AQ139" s="153">
        <v>45.604122922334803</v>
      </c>
      <c r="AR139" s="153">
        <v>0</v>
      </c>
      <c r="AS139" s="153">
        <v>86.2051196506645</v>
      </c>
      <c r="AT139" s="153">
        <v>-2264.1484738049999</v>
      </c>
      <c r="AU139" s="153">
        <v>0</v>
      </c>
      <c r="AV139" s="153">
        <v>-743.95316712199599</v>
      </c>
      <c r="AW139" s="153">
        <v>9146.3524207237097</v>
      </c>
      <c r="AX139" s="153">
        <v>8402.3992536017195</v>
      </c>
      <c r="AY139" s="153">
        <f t="shared" si="18"/>
        <v>9146.3524207237097</v>
      </c>
      <c r="AZ139" s="153">
        <f t="shared" si="19"/>
        <v>0</v>
      </c>
      <c r="BA139" s="153">
        <f t="shared" si="20"/>
        <v>-2264.1484738049999</v>
      </c>
    </row>
    <row r="140" spans="1:53" s="147" customFormat="1">
      <c r="A140" s="152">
        <v>0.89583333333333304</v>
      </c>
      <c r="B140" s="153">
        <v>4205.0716793763504</v>
      </c>
      <c r="C140" s="153">
        <v>6104.0393827417902</v>
      </c>
      <c r="D140" s="153">
        <v>953.51665163631696</v>
      </c>
      <c r="E140" s="153">
        <v>488.06877275638402</v>
      </c>
      <c r="F140" s="153">
        <v>289.79093067589599</v>
      </c>
      <c r="G140" s="153">
        <v>0</v>
      </c>
      <c r="H140" s="153">
        <v>0</v>
      </c>
      <c r="I140" s="153">
        <v>1.1236473773709199</v>
      </c>
      <c r="J140" s="153">
        <v>-2781.7249943536299</v>
      </c>
      <c r="K140" s="153">
        <v>0</v>
      </c>
      <c r="L140" s="153">
        <v>-796.45613520524398</v>
      </c>
      <c r="M140" s="153">
        <v>9259.8860702104794</v>
      </c>
      <c r="N140" s="153">
        <v>8463.4299350052406</v>
      </c>
      <c r="O140" s="153">
        <f t="shared" si="12"/>
        <v>9259.8860702104794</v>
      </c>
      <c r="P140" s="153">
        <f t="shared" si="13"/>
        <v>0</v>
      </c>
      <c r="Q140" s="153">
        <f t="shared" si="14"/>
        <v>-2781.7249943536299</v>
      </c>
      <c r="S140" s="152">
        <v>0.89583333333333304</v>
      </c>
      <c r="T140" s="153">
        <v>4213.6814239124596</v>
      </c>
      <c r="U140" s="153">
        <v>6503.0353150738201</v>
      </c>
      <c r="V140" s="153">
        <v>975.48691538522098</v>
      </c>
      <c r="W140" s="153">
        <v>481.99312625566301</v>
      </c>
      <c r="X140" s="153">
        <v>373.94606797194098</v>
      </c>
      <c r="Y140" s="153">
        <v>361.41857861690198</v>
      </c>
      <c r="Z140" s="153">
        <v>0</v>
      </c>
      <c r="AA140" s="153">
        <v>22.4192160298293</v>
      </c>
      <c r="AB140" s="153">
        <v>-3181.6343008762501</v>
      </c>
      <c r="AC140" s="153">
        <v>0</v>
      </c>
      <c r="AD140" s="153">
        <v>-833.41393936452403</v>
      </c>
      <c r="AE140" s="153">
        <v>9750.3463423695903</v>
      </c>
      <c r="AF140" s="153">
        <v>8916.9324030050702</v>
      </c>
      <c r="AG140" s="153">
        <f t="shared" si="15"/>
        <v>9750.3463423695903</v>
      </c>
      <c r="AH140" s="153">
        <f t="shared" si="16"/>
        <v>0</v>
      </c>
      <c r="AI140" s="153">
        <f t="shared" si="17"/>
        <v>-3181.6343008762501</v>
      </c>
      <c r="AK140" s="152">
        <v>0.89583333333333304</v>
      </c>
      <c r="AL140" s="153">
        <v>3710.1789960965398</v>
      </c>
      <c r="AM140" s="153">
        <v>5767.1118313688003</v>
      </c>
      <c r="AN140" s="153">
        <v>931.26196541714603</v>
      </c>
      <c r="AO140" s="153">
        <v>517.06029745991805</v>
      </c>
      <c r="AP140" s="153">
        <v>306.91076989447902</v>
      </c>
      <c r="AQ140" s="153">
        <v>0</v>
      </c>
      <c r="AR140" s="153">
        <v>0</v>
      </c>
      <c r="AS140" s="153">
        <v>84.706684422898803</v>
      </c>
      <c r="AT140" s="153">
        <v>-2319.9110277263699</v>
      </c>
      <c r="AU140" s="153">
        <v>0</v>
      </c>
      <c r="AV140" s="153">
        <v>-741.53477303588602</v>
      </c>
      <c r="AW140" s="153">
        <v>8997.3195169334103</v>
      </c>
      <c r="AX140" s="153">
        <v>8255.7847438975296</v>
      </c>
      <c r="AY140" s="153">
        <f t="shared" si="18"/>
        <v>8997.3195169334103</v>
      </c>
      <c r="AZ140" s="153">
        <f t="shared" si="19"/>
        <v>0</v>
      </c>
      <c r="BA140" s="153">
        <f t="shared" si="20"/>
        <v>-2319.9110277263699</v>
      </c>
    </row>
    <row r="141" spans="1:53" s="147" customFormat="1">
      <c r="A141" s="152">
        <v>0.90625</v>
      </c>
      <c r="B141" s="153">
        <v>4205.23175419581</v>
      </c>
      <c r="C141" s="153">
        <v>6064.4242722529698</v>
      </c>
      <c r="D141" s="153">
        <v>952.85414063164001</v>
      </c>
      <c r="E141" s="153">
        <v>479.35675482143603</v>
      </c>
      <c r="F141" s="153">
        <v>286.51888338547099</v>
      </c>
      <c r="G141" s="153">
        <v>0</v>
      </c>
      <c r="H141" s="153">
        <v>0</v>
      </c>
      <c r="I141" s="153">
        <v>0.92160441104994095</v>
      </c>
      <c r="J141" s="153">
        <v>-2835.1334531825401</v>
      </c>
      <c r="K141" s="153">
        <v>0</v>
      </c>
      <c r="L141" s="153">
        <v>-792.52398755270406</v>
      </c>
      <c r="M141" s="153">
        <v>9154.1739565158296</v>
      </c>
      <c r="N141" s="153">
        <v>8361.6499689631291</v>
      </c>
      <c r="O141" s="153">
        <f t="shared" si="12"/>
        <v>9154.1739565158296</v>
      </c>
      <c r="P141" s="153">
        <f t="shared" si="13"/>
        <v>0</v>
      </c>
      <c r="Q141" s="153">
        <f t="shared" si="14"/>
        <v>-2835.1334531825401</v>
      </c>
      <c r="S141" s="152">
        <v>0.90625</v>
      </c>
      <c r="T141" s="153">
        <v>4212.2543159375</v>
      </c>
      <c r="U141" s="153">
        <v>6492.9500977979396</v>
      </c>
      <c r="V141" s="153">
        <v>975.40000726891003</v>
      </c>
      <c r="W141" s="153">
        <v>481.95242826315098</v>
      </c>
      <c r="X141" s="153">
        <v>368.53878587360998</v>
      </c>
      <c r="Y141" s="153">
        <v>309.14568091089501</v>
      </c>
      <c r="Z141" s="153">
        <v>0</v>
      </c>
      <c r="AA141" s="153">
        <v>21.0289099682604</v>
      </c>
      <c r="AB141" s="153">
        <v>-3257.8586817826899</v>
      </c>
      <c r="AC141" s="153">
        <v>0</v>
      </c>
      <c r="AD141" s="153">
        <v>-831.73181163517995</v>
      </c>
      <c r="AE141" s="153">
        <v>9603.4115442375696</v>
      </c>
      <c r="AF141" s="153">
        <v>8771.6797326023898</v>
      </c>
      <c r="AG141" s="153">
        <f t="shared" si="15"/>
        <v>9603.4115442375696</v>
      </c>
      <c r="AH141" s="153">
        <f t="shared" si="16"/>
        <v>0</v>
      </c>
      <c r="AI141" s="153">
        <f t="shared" si="17"/>
        <v>-3257.8586817826899</v>
      </c>
      <c r="AK141" s="152">
        <v>0.90625</v>
      </c>
      <c r="AL141" s="153">
        <v>3711.49286450209</v>
      </c>
      <c r="AM141" s="153">
        <v>5781.9935552484303</v>
      </c>
      <c r="AN141" s="153">
        <v>932.238607327713</v>
      </c>
      <c r="AO141" s="153">
        <v>512.38119840568902</v>
      </c>
      <c r="AP141" s="153">
        <v>306.90878306505198</v>
      </c>
      <c r="AQ141" s="153">
        <v>0</v>
      </c>
      <c r="AR141" s="153">
        <v>0</v>
      </c>
      <c r="AS141" s="153">
        <v>84.797467994463204</v>
      </c>
      <c r="AT141" s="153">
        <v>-2487.1793920278601</v>
      </c>
      <c r="AU141" s="153">
        <v>0</v>
      </c>
      <c r="AV141" s="153">
        <v>-742.65652306578295</v>
      </c>
      <c r="AW141" s="153">
        <v>8842.6330845155808</v>
      </c>
      <c r="AX141" s="153">
        <v>8099.9765614498001</v>
      </c>
      <c r="AY141" s="153">
        <f t="shared" si="18"/>
        <v>8842.6330845155808</v>
      </c>
      <c r="AZ141" s="153">
        <f t="shared" si="19"/>
        <v>0</v>
      </c>
      <c r="BA141" s="153">
        <f t="shared" si="20"/>
        <v>-2487.1793920278601</v>
      </c>
    </row>
    <row r="142" spans="1:53" s="147" customFormat="1">
      <c r="A142" s="152">
        <v>0.91666666666666696</v>
      </c>
      <c r="B142" s="153">
        <v>4204.2248067350902</v>
      </c>
      <c r="C142" s="153">
        <v>6150.4113357620399</v>
      </c>
      <c r="D142" s="153">
        <v>958.33496510213695</v>
      </c>
      <c r="E142" s="153">
        <v>436.92260107104897</v>
      </c>
      <c r="F142" s="153">
        <v>274.37660417899599</v>
      </c>
      <c r="G142" s="153">
        <v>0</v>
      </c>
      <c r="H142" s="153">
        <v>0</v>
      </c>
      <c r="I142" s="153">
        <v>0.83219195331998097</v>
      </c>
      <c r="J142" s="153">
        <v>-2956.5133076796201</v>
      </c>
      <c r="K142" s="153">
        <v>0</v>
      </c>
      <c r="L142" s="153">
        <v>-797.64772023139301</v>
      </c>
      <c r="M142" s="153">
        <v>9068.5891971230103</v>
      </c>
      <c r="N142" s="153">
        <v>8270.9414768916195</v>
      </c>
      <c r="O142" s="153">
        <f t="shared" si="12"/>
        <v>9068.5891971230103</v>
      </c>
      <c r="P142" s="153">
        <f t="shared" si="13"/>
        <v>0</v>
      </c>
      <c r="Q142" s="153">
        <f t="shared" si="14"/>
        <v>-2956.5133076796201</v>
      </c>
      <c r="S142" s="152">
        <v>0.91666666666666696</v>
      </c>
      <c r="T142" s="153">
        <v>4212.5344040709397</v>
      </c>
      <c r="U142" s="153">
        <v>6538.1974336070598</v>
      </c>
      <c r="V142" s="153">
        <v>971.22856865313599</v>
      </c>
      <c r="W142" s="153">
        <v>443.04148764735601</v>
      </c>
      <c r="X142" s="153">
        <v>299.35181737443202</v>
      </c>
      <c r="Y142" s="153">
        <v>0</v>
      </c>
      <c r="Z142" s="153">
        <v>0</v>
      </c>
      <c r="AA142" s="153">
        <v>20.3112398422229</v>
      </c>
      <c r="AB142" s="153">
        <v>-2924.6687554240102</v>
      </c>
      <c r="AC142" s="153">
        <v>0</v>
      </c>
      <c r="AD142" s="153">
        <v>-829.01761437293999</v>
      </c>
      <c r="AE142" s="153">
        <v>9559.9961957711294</v>
      </c>
      <c r="AF142" s="153">
        <v>8730.9785813981907</v>
      </c>
      <c r="AG142" s="153">
        <f t="shared" si="15"/>
        <v>9559.9961957711294</v>
      </c>
      <c r="AH142" s="153">
        <f t="shared" si="16"/>
        <v>0</v>
      </c>
      <c r="AI142" s="153">
        <f t="shared" si="17"/>
        <v>-2924.6687554240102</v>
      </c>
      <c r="AK142" s="152">
        <v>0.91666666666666696</v>
      </c>
      <c r="AL142" s="153">
        <v>3710.6525299599198</v>
      </c>
      <c r="AM142" s="153">
        <v>5719.1793820830098</v>
      </c>
      <c r="AN142" s="153">
        <v>955.68453343618899</v>
      </c>
      <c r="AO142" s="153">
        <v>466.47518066569302</v>
      </c>
      <c r="AP142" s="153">
        <v>307.785790861294</v>
      </c>
      <c r="AQ142" s="153">
        <v>0</v>
      </c>
      <c r="AR142" s="153">
        <v>0</v>
      </c>
      <c r="AS142" s="153">
        <v>88.815152478435095</v>
      </c>
      <c r="AT142" s="153">
        <v>-2501.1282007395298</v>
      </c>
      <c r="AU142" s="153">
        <v>0</v>
      </c>
      <c r="AV142" s="153">
        <v>-735.10015660687498</v>
      </c>
      <c r="AW142" s="153">
        <v>8747.4643687450098</v>
      </c>
      <c r="AX142" s="153">
        <v>8012.3642121381399</v>
      </c>
      <c r="AY142" s="153">
        <f t="shared" si="18"/>
        <v>8747.4643687450098</v>
      </c>
      <c r="AZ142" s="153">
        <f t="shared" si="19"/>
        <v>0</v>
      </c>
      <c r="BA142" s="153">
        <f t="shared" si="20"/>
        <v>-2501.1282007395298</v>
      </c>
    </row>
    <row r="143" spans="1:53" s="147" customFormat="1">
      <c r="A143" s="152">
        <v>0.92708333333333304</v>
      </c>
      <c r="B143" s="153">
        <v>4205.6252334712999</v>
      </c>
      <c r="C143" s="153">
        <v>6162.2917282574499</v>
      </c>
      <c r="D143" s="153">
        <v>917.55333231733903</v>
      </c>
      <c r="E143" s="153">
        <v>430.11867157298502</v>
      </c>
      <c r="F143" s="153">
        <v>277.80502692170199</v>
      </c>
      <c r="G143" s="153">
        <v>0</v>
      </c>
      <c r="H143" s="153">
        <v>0</v>
      </c>
      <c r="I143" s="153">
        <v>0.872838023218934</v>
      </c>
      <c r="J143" s="153">
        <v>-3013.2842103143898</v>
      </c>
      <c r="K143" s="153">
        <v>0</v>
      </c>
      <c r="L143" s="153">
        <v>-797.910344675121</v>
      </c>
      <c r="M143" s="153">
        <v>8980.9826202496006</v>
      </c>
      <c r="N143" s="153">
        <v>8183.07227557448</v>
      </c>
      <c r="O143" s="153">
        <f t="shared" si="12"/>
        <v>8980.9826202496006</v>
      </c>
      <c r="P143" s="153">
        <f t="shared" si="13"/>
        <v>0</v>
      </c>
      <c r="Q143" s="153">
        <f t="shared" si="14"/>
        <v>-3013.2842103143898</v>
      </c>
      <c r="S143" s="152">
        <v>0.92708333333333304</v>
      </c>
      <c r="T143" s="153">
        <v>4213.3079187998501</v>
      </c>
      <c r="U143" s="153">
        <v>6525.7532782682601</v>
      </c>
      <c r="V143" s="153">
        <v>970.74725273611705</v>
      </c>
      <c r="W143" s="153">
        <v>439.51799897713602</v>
      </c>
      <c r="X143" s="153">
        <v>291.86648907919601</v>
      </c>
      <c r="Y143" s="153">
        <v>0</v>
      </c>
      <c r="Z143" s="153">
        <v>0</v>
      </c>
      <c r="AA143" s="153">
        <v>19.708321757845699</v>
      </c>
      <c r="AB143" s="153">
        <v>-2942.367310697</v>
      </c>
      <c r="AC143" s="153">
        <v>0</v>
      </c>
      <c r="AD143" s="153">
        <v>-827.72417747699899</v>
      </c>
      <c r="AE143" s="153">
        <v>9518.5339489214002</v>
      </c>
      <c r="AF143" s="153">
        <v>8690.8097714443993</v>
      </c>
      <c r="AG143" s="153">
        <f t="shared" si="15"/>
        <v>9518.5339489214002</v>
      </c>
      <c r="AH143" s="153">
        <f t="shared" si="16"/>
        <v>0</v>
      </c>
      <c r="AI143" s="153">
        <f t="shared" si="17"/>
        <v>-2942.367310697</v>
      </c>
      <c r="AK143" s="152">
        <v>0.92708333333333304</v>
      </c>
      <c r="AL143" s="153">
        <v>3711.5995651212602</v>
      </c>
      <c r="AM143" s="153">
        <v>5725.2426438474104</v>
      </c>
      <c r="AN143" s="153">
        <v>908.98666390566302</v>
      </c>
      <c r="AO143" s="153">
        <v>461.82174257079498</v>
      </c>
      <c r="AP143" s="153">
        <v>307.98520556030098</v>
      </c>
      <c r="AQ143" s="153">
        <v>0</v>
      </c>
      <c r="AR143" s="153">
        <v>0</v>
      </c>
      <c r="AS143" s="153">
        <v>84.571423898868005</v>
      </c>
      <c r="AT143" s="153">
        <v>-2518.62856890995</v>
      </c>
      <c r="AU143" s="153">
        <v>0</v>
      </c>
      <c r="AV143" s="153">
        <v>-734.77952491426697</v>
      </c>
      <c r="AW143" s="153">
        <v>8681.5786759943494</v>
      </c>
      <c r="AX143" s="153">
        <v>7946.7991510800803</v>
      </c>
      <c r="AY143" s="153">
        <f t="shared" si="18"/>
        <v>8681.5786759943494</v>
      </c>
      <c r="AZ143" s="153">
        <f t="shared" si="19"/>
        <v>0</v>
      </c>
      <c r="BA143" s="153">
        <f t="shared" si="20"/>
        <v>-2518.62856890995</v>
      </c>
    </row>
    <row r="144" spans="1:53" s="147" customFormat="1">
      <c r="A144" s="152">
        <v>0.9375</v>
      </c>
      <c r="B144" s="153">
        <v>4204.3447977256701</v>
      </c>
      <c r="C144" s="153">
        <v>6171.1333196202904</v>
      </c>
      <c r="D144" s="153">
        <v>548.70506035095605</v>
      </c>
      <c r="E144" s="153">
        <v>430.12832064306502</v>
      </c>
      <c r="F144" s="153">
        <v>277.82175336285297</v>
      </c>
      <c r="G144" s="153">
        <v>0</v>
      </c>
      <c r="H144" s="153">
        <v>0</v>
      </c>
      <c r="I144" s="153">
        <v>0.97731772373832804</v>
      </c>
      <c r="J144" s="153">
        <v>-2777.8605276027702</v>
      </c>
      <c r="K144" s="153">
        <v>0</v>
      </c>
      <c r="L144" s="153">
        <v>-794.02642381707096</v>
      </c>
      <c r="M144" s="153">
        <v>8855.2500418238105</v>
      </c>
      <c r="N144" s="153">
        <v>8061.2236180067302</v>
      </c>
      <c r="O144" s="153">
        <f t="shared" si="12"/>
        <v>8855.2500418238105</v>
      </c>
      <c r="P144" s="153">
        <f t="shared" si="13"/>
        <v>0</v>
      </c>
      <c r="Q144" s="153">
        <f t="shared" si="14"/>
        <v>-2777.8605276027702</v>
      </c>
      <c r="S144" s="152">
        <v>0.9375</v>
      </c>
      <c r="T144" s="153">
        <v>4213.88811996816</v>
      </c>
      <c r="U144" s="153">
        <v>6524.0131380082403</v>
      </c>
      <c r="V144" s="153">
        <v>970.66703205654903</v>
      </c>
      <c r="W144" s="153">
        <v>438.87607869570297</v>
      </c>
      <c r="X144" s="153">
        <v>291.89486793091299</v>
      </c>
      <c r="Y144" s="153">
        <v>0</v>
      </c>
      <c r="Z144" s="153">
        <v>0</v>
      </c>
      <c r="AA144" s="153">
        <v>22.0852397338681</v>
      </c>
      <c r="AB144" s="153">
        <v>-3082.72672490068</v>
      </c>
      <c r="AC144" s="153">
        <v>0</v>
      </c>
      <c r="AD144" s="153">
        <v>-827.59654248583695</v>
      </c>
      <c r="AE144" s="153">
        <v>9378.6977514927494</v>
      </c>
      <c r="AF144" s="153">
        <v>8551.1012090069107</v>
      </c>
      <c r="AG144" s="153">
        <f t="shared" si="15"/>
        <v>9378.6977514927494</v>
      </c>
      <c r="AH144" s="153">
        <f t="shared" si="16"/>
        <v>0</v>
      </c>
      <c r="AI144" s="153">
        <f t="shared" si="17"/>
        <v>-3082.72672490068</v>
      </c>
      <c r="AK144" s="152">
        <v>0.9375</v>
      </c>
      <c r="AL144" s="153">
        <v>3712.9401208936401</v>
      </c>
      <c r="AM144" s="153">
        <v>5722.08528082874</v>
      </c>
      <c r="AN144" s="153">
        <v>536.58755445347902</v>
      </c>
      <c r="AO144" s="153">
        <v>460.40582689572602</v>
      </c>
      <c r="AP144" s="153">
        <v>307.79978293013301</v>
      </c>
      <c r="AQ144" s="153">
        <v>0</v>
      </c>
      <c r="AR144" s="153">
        <v>0</v>
      </c>
      <c r="AS144" s="153">
        <v>86.998298658530899</v>
      </c>
      <c r="AT144" s="153">
        <v>-2300.7275675972101</v>
      </c>
      <c r="AU144" s="153">
        <v>0</v>
      </c>
      <c r="AV144" s="153">
        <v>-729.75274707031497</v>
      </c>
      <c r="AW144" s="153">
        <v>8526.0892970630302</v>
      </c>
      <c r="AX144" s="153">
        <v>7796.3365499927104</v>
      </c>
      <c r="AY144" s="153">
        <f t="shared" si="18"/>
        <v>8526.0892970630302</v>
      </c>
      <c r="AZ144" s="153">
        <f t="shared" si="19"/>
        <v>0</v>
      </c>
      <c r="BA144" s="153">
        <f t="shared" si="20"/>
        <v>-2300.7275675972101</v>
      </c>
    </row>
    <row r="145" spans="1:53" s="147" customFormat="1">
      <c r="A145" s="152">
        <v>0.94791666666666696</v>
      </c>
      <c r="B145" s="153">
        <v>4205.2050533512302</v>
      </c>
      <c r="C145" s="153">
        <v>6147.9525149088304</v>
      </c>
      <c r="D145" s="153">
        <v>219.66137060740499</v>
      </c>
      <c r="E145" s="153">
        <v>434.698497013843</v>
      </c>
      <c r="F145" s="153">
        <v>277.87198420962102</v>
      </c>
      <c r="G145" s="153">
        <v>0</v>
      </c>
      <c r="H145" s="153">
        <v>0</v>
      </c>
      <c r="I145" s="153">
        <v>0.90373171157375298</v>
      </c>
      <c r="J145" s="153">
        <v>-2548.84312234967</v>
      </c>
      <c r="K145" s="153">
        <v>0</v>
      </c>
      <c r="L145" s="153">
        <v>-788.21312290210005</v>
      </c>
      <c r="M145" s="153">
        <v>8737.4500294528298</v>
      </c>
      <c r="N145" s="153">
        <v>7949.2369065507301</v>
      </c>
      <c r="O145" s="153">
        <f t="shared" si="12"/>
        <v>8737.4500294528298</v>
      </c>
      <c r="P145" s="153">
        <f t="shared" si="13"/>
        <v>0</v>
      </c>
      <c r="Q145" s="153">
        <f t="shared" si="14"/>
        <v>-2548.84312234967</v>
      </c>
      <c r="S145" s="152">
        <v>0.94791666666666696</v>
      </c>
      <c r="T145" s="153">
        <v>4214.1615005736403</v>
      </c>
      <c r="U145" s="153">
        <v>6510.6593274441002</v>
      </c>
      <c r="V145" s="153">
        <v>971.24194352662198</v>
      </c>
      <c r="W145" s="153">
        <v>438.92212036055798</v>
      </c>
      <c r="X145" s="153">
        <v>291.850579434932</v>
      </c>
      <c r="Y145" s="153">
        <v>0</v>
      </c>
      <c r="Z145" s="153">
        <v>0</v>
      </c>
      <c r="AA145" s="153">
        <v>24.834672152226201</v>
      </c>
      <c r="AB145" s="153">
        <v>-3174.9994684988901</v>
      </c>
      <c r="AC145" s="153">
        <v>0</v>
      </c>
      <c r="AD145" s="153">
        <v>-826.49607459082699</v>
      </c>
      <c r="AE145" s="153">
        <v>9276.6706749931891</v>
      </c>
      <c r="AF145" s="153">
        <v>8450.1746004023607</v>
      </c>
      <c r="AG145" s="153">
        <f t="shared" si="15"/>
        <v>9276.6706749931891</v>
      </c>
      <c r="AH145" s="153">
        <f t="shared" si="16"/>
        <v>0</v>
      </c>
      <c r="AI145" s="153">
        <f t="shared" si="17"/>
        <v>-3174.9994684988901</v>
      </c>
      <c r="AK145" s="152">
        <v>0.94791666666666696</v>
      </c>
      <c r="AL145" s="153">
        <v>3712.8800702476001</v>
      </c>
      <c r="AM145" s="153">
        <v>5708.3108555522203</v>
      </c>
      <c r="AN145" s="153">
        <v>205.04660359275599</v>
      </c>
      <c r="AO145" s="153">
        <v>461.987810627947</v>
      </c>
      <c r="AP145" s="153">
        <v>307.88737860293298</v>
      </c>
      <c r="AQ145" s="153">
        <v>0</v>
      </c>
      <c r="AR145" s="153">
        <v>0</v>
      </c>
      <c r="AS145" s="153">
        <v>85.977815987039506</v>
      </c>
      <c r="AT145" s="153">
        <v>-2041.2312583057601</v>
      </c>
      <c r="AU145" s="153">
        <v>-52.704489190073701</v>
      </c>
      <c r="AV145" s="153">
        <v>-724.37758063645401</v>
      </c>
      <c r="AW145" s="153">
        <v>8388.1547871146504</v>
      </c>
      <c r="AX145" s="153">
        <v>7663.7772064782002</v>
      </c>
      <c r="AY145" s="153">
        <f t="shared" si="18"/>
        <v>8388.1547871146504</v>
      </c>
      <c r="AZ145" s="153">
        <f t="shared" si="19"/>
        <v>0</v>
      </c>
      <c r="BA145" s="153">
        <f t="shared" si="20"/>
        <v>-2041.2312583057601</v>
      </c>
    </row>
    <row r="146" spans="1:53" s="147" customFormat="1">
      <c r="A146" s="152">
        <v>0.95833333333333304</v>
      </c>
      <c r="B146" s="153">
        <v>4205.41178952469</v>
      </c>
      <c r="C146" s="153">
        <v>6142.5225439044098</v>
      </c>
      <c r="D146" s="153">
        <v>95.335605194338996</v>
      </c>
      <c r="E146" s="153">
        <v>438.18047885989199</v>
      </c>
      <c r="F146" s="153">
        <v>294.48936365872902</v>
      </c>
      <c r="G146" s="153">
        <v>0</v>
      </c>
      <c r="H146" s="153">
        <v>0</v>
      </c>
      <c r="I146" s="153">
        <v>0.989991749962297</v>
      </c>
      <c r="J146" s="153">
        <v>-2586.6087481345699</v>
      </c>
      <c r="K146" s="153">
        <v>0</v>
      </c>
      <c r="L146" s="153">
        <v>-786.51743317456703</v>
      </c>
      <c r="M146" s="153">
        <v>8590.3210247574498</v>
      </c>
      <c r="N146" s="153">
        <v>7803.8035915828796</v>
      </c>
      <c r="O146" s="153">
        <f t="shared" si="12"/>
        <v>8590.3210247574498</v>
      </c>
      <c r="P146" s="153">
        <f t="shared" si="13"/>
        <v>0</v>
      </c>
      <c r="Q146" s="153">
        <f t="shared" si="14"/>
        <v>-2586.6087481345699</v>
      </c>
      <c r="S146" s="152">
        <v>0.95833333333333304</v>
      </c>
      <c r="T146" s="153">
        <v>4215.0417170943701</v>
      </c>
      <c r="U146" s="153">
        <v>6481.3825887192397</v>
      </c>
      <c r="V146" s="153">
        <v>977.69294939168697</v>
      </c>
      <c r="W146" s="153">
        <v>434.499203287066</v>
      </c>
      <c r="X146" s="153">
        <v>297.86208587242999</v>
      </c>
      <c r="Y146" s="153">
        <v>0</v>
      </c>
      <c r="Z146" s="153">
        <v>0</v>
      </c>
      <c r="AA146" s="153">
        <v>26.141739046811399</v>
      </c>
      <c r="AB146" s="153">
        <v>-3203.3806845209601</v>
      </c>
      <c r="AC146" s="153">
        <v>0</v>
      </c>
      <c r="AD146" s="153">
        <v>-823.91399797943302</v>
      </c>
      <c r="AE146" s="153">
        <v>9229.2395988906501</v>
      </c>
      <c r="AF146" s="153">
        <v>8405.3256009112192</v>
      </c>
      <c r="AG146" s="153">
        <f t="shared" si="15"/>
        <v>9229.2395988906501</v>
      </c>
      <c r="AH146" s="153">
        <f t="shared" si="16"/>
        <v>0</v>
      </c>
      <c r="AI146" s="153">
        <f t="shared" si="17"/>
        <v>-3203.3806845209601</v>
      </c>
      <c r="AK146" s="152">
        <v>0.95833333333333304</v>
      </c>
      <c r="AL146" s="153">
        <v>3713.5203553761899</v>
      </c>
      <c r="AM146" s="153">
        <v>5601.8273182451303</v>
      </c>
      <c r="AN146" s="153">
        <v>88.418948335885801</v>
      </c>
      <c r="AO146" s="153">
        <v>454.80836084970599</v>
      </c>
      <c r="AP146" s="153">
        <v>307.60177630778497</v>
      </c>
      <c r="AQ146" s="153">
        <v>0</v>
      </c>
      <c r="AR146" s="153">
        <v>0</v>
      </c>
      <c r="AS146" s="153">
        <v>87.958203208291806</v>
      </c>
      <c r="AT146" s="153">
        <v>-1812.20490524051</v>
      </c>
      <c r="AU146" s="153">
        <v>-112.801977596787</v>
      </c>
      <c r="AV146" s="153">
        <v>-713.35439017260603</v>
      </c>
      <c r="AW146" s="153">
        <v>8329.1280794856903</v>
      </c>
      <c r="AX146" s="153">
        <v>7615.7736893130796</v>
      </c>
      <c r="AY146" s="153">
        <f t="shared" si="18"/>
        <v>8329.1280794856903</v>
      </c>
      <c r="AZ146" s="153">
        <f t="shared" si="19"/>
        <v>0</v>
      </c>
      <c r="BA146" s="153">
        <f t="shared" si="20"/>
        <v>-1812.20490524051</v>
      </c>
    </row>
    <row r="147" spans="1:53" s="147" customFormat="1">
      <c r="A147" s="152">
        <v>0.96875</v>
      </c>
      <c r="B147" s="153">
        <v>4207.6190701972801</v>
      </c>
      <c r="C147" s="153">
        <v>6084.6701294038803</v>
      </c>
      <c r="D147" s="153">
        <v>95.369065165587003</v>
      </c>
      <c r="E147" s="153">
        <v>436.04061485203101</v>
      </c>
      <c r="F147" s="153">
        <v>284.35526702811802</v>
      </c>
      <c r="G147" s="153">
        <v>0</v>
      </c>
      <c r="H147" s="153">
        <v>0</v>
      </c>
      <c r="I147" s="153">
        <v>1.52152511456689</v>
      </c>
      <c r="J147" s="153">
        <v>-2637.3889967932</v>
      </c>
      <c r="K147" s="153">
        <v>0</v>
      </c>
      <c r="L147" s="153">
        <v>-781.42953399694102</v>
      </c>
      <c r="M147" s="153">
        <v>8472.1866749682704</v>
      </c>
      <c r="N147" s="153">
        <v>7690.75714097133</v>
      </c>
      <c r="O147" s="153">
        <f t="shared" si="12"/>
        <v>8472.1866749682704</v>
      </c>
      <c r="P147" s="153">
        <f t="shared" si="13"/>
        <v>0</v>
      </c>
      <c r="Q147" s="153">
        <f t="shared" si="14"/>
        <v>-2637.3889967932</v>
      </c>
      <c r="S147" s="152">
        <v>0.96875</v>
      </c>
      <c r="T147" s="153">
        <v>4215.5485913065704</v>
      </c>
      <c r="U147" s="153">
        <v>6457.2616643060601</v>
      </c>
      <c r="V147" s="153">
        <v>978.42162294453794</v>
      </c>
      <c r="W147" s="153">
        <v>433.54776532109503</v>
      </c>
      <c r="X147" s="153">
        <v>296.57899861139703</v>
      </c>
      <c r="Y147" s="153">
        <v>0</v>
      </c>
      <c r="Z147" s="153">
        <v>0</v>
      </c>
      <c r="AA147" s="153">
        <v>29.374730793353699</v>
      </c>
      <c r="AB147" s="153">
        <v>-3345.5141518467399</v>
      </c>
      <c r="AC147" s="153">
        <v>0</v>
      </c>
      <c r="AD147" s="153">
        <v>-821.83901711467797</v>
      </c>
      <c r="AE147" s="153">
        <v>9065.2192214362803</v>
      </c>
      <c r="AF147" s="153">
        <v>8243.3802043216001</v>
      </c>
      <c r="AG147" s="153">
        <f t="shared" si="15"/>
        <v>9065.2192214362803</v>
      </c>
      <c r="AH147" s="153">
        <f t="shared" si="16"/>
        <v>0</v>
      </c>
      <c r="AI147" s="153">
        <f t="shared" si="17"/>
        <v>-3345.5141518467399</v>
      </c>
      <c r="AK147" s="152">
        <v>0.96875</v>
      </c>
      <c r="AL147" s="153">
        <v>3713.2935860303601</v>
      </c>
      <c r="AM147" s="153">
        <v>5613.9129177008499</v>
      </c>
      <c r="AN147" s="153">
        <v>88.459082913580104</v>
      </c>
      <c r="AO147" s="153">
        <v>453.71067320711597</v>
      </c>
      <c r="AP147" s="153">
        <v>307.54224460063199</v>
      </c>
      <c r="AQ147" s="153">
        <v>0</v>
      </c>
      <c r="AR147" s="153">
        <v>0</v>
      </c>
      <c r="AS147" s="153">
        <v>87.863291052629606</v>
      </c>
      <c r="AT147" s="153">
        <v>-1949.9523077613801</v>
      </c>
      <c r="AU147" s="153">
        <v>-112.969848700733</v>
      </c>
      <c r="AV147" s="153">
        <v>-714.32699565451901</v>
      </c>
      <c r="AW147" s="153">
        <v>8201.8596390430594</v>
      </c>
      <c r="AX147" s="153">
        <v>7487.5326433885402</v>
      </c>
      <c r="AY147" s="153">
        <f t="shared" si="18"/>
        <v>8201.8596390430594</v>
      </c>
      <c r="AZ147" s="153">
        <f t="shared" si="19"/>
        <v>0</v>
      </c>
      <c r="BA147" s="153">
        <f t="shared" si="20"/>
        <v>-1949.9523077613801</v>
      </c>
    </row>
    <row r="148" spans="1:53" s="147" customFormat="1">
      <c r="A148" s="152">
        <v>0.97916666666666696</v>
      </c>
      <c r="B148" s="153">
        <v>4208.6327905551498</v>
      </c>
      <c r="C148" s="153">
        <v>6071.8384793059704</v>
      </c>
      <c r="D148" s="153">
        <v>95.362373171337396</v>
      </c>
      <c r="E148" s="153">
        <v>429.63309933754198</v>
      </c>
      <c r="F148" s="153">
        <v>279.49984140946998</v>
      </c>
      <c r="G148" s="153">
        <v>0</v>
      </c>
      <c r="H148" s="153">
        <v>0</v>
      </c>
      <c r="I148" s="153">
        <v>1.7477328384376201</v>
      </c>
      <c r="J148" s="153">
        <v>-2751.3545639214599</v>
      </c>
      <c r="K148" s="153">
        <v>0</v>
      </c>
      <c r="L148" s="153">
        <v>-779.99415151472897</v>
      </c>
      <c r="M148" s="153">
        <v>8335.3597526964495</v>
      </c>
      <c r="N148" s="153">
        <v>7555.3656011817202</v>
      </c>
      <c r="O148" s="153">
        <f t="shared" si="12"/>
        <v>8335.3597526964495</v>
      </c>
      <c r="P148" s="153">
        <f t="shared" si="13"/>
        <v>0</v>
      </c>
      <c r="Q148" s="153">
        <f t="shared" si="14"/>
        <v>-2751.3545639214599</v>
      </c>
      <c r="S148" s="152">
        <v>0.97916666666666696</v>
      </c>
      <c r="T148" s="153">
        <v>4216.90888448848</v>
      </c>
      <c r="U148" s="153">
        <v>6464.2776893897499</v>
      </c>
      <c r="V148" s="153">
        <v>978.22775664226594</v>
      </c>
      <c r="W148" s="153">
        <v>435.46540368275402</v>
      </c>
      <c r="X148" s="153">
        <v>296.54951618115098</v>
      </c>
      <c r="Y148" s="153">
        <v>0</v>
      </c>
      <c r="Z148" s="153">
        <v>0</v>
      </c>
      <c r="AA148" s="153">
        <v>30.925542221496499</v>
      </c>
      <c r="AB148" s="153">
        <v>-3447.35849371004</v>
      </c>
      <c r="AC148" s="153">
        <v>0</v>
      </c>
      <c r="AD148" s="153">
        <v>-822.63616807617302</v>
      </c>
      <c r="AE148" s="153">
        <v>8974.9962988958705</v>
      </c>
      <c r="AF148" s="153">
        <v>8152.3601308196903</v>
      </c>
      <c r="AG148" s="153">
        <f t="shared" si="15"/>
        <v>8974.9962988958705</v>
      </c>
      <c r="AH148" s="153">
        <f t="shared" si="16"/>
        <v>0</v>
      </c>
      <c r="AI148" s="153">
        <f t="shared" si="17"/>
        <v>-3447.35849371004</v>
      </c>
      <c r="AK148" s="152">
        <v>0.97916666666666696</v>
      </c>
      <c r="AL148" s="153">
        <v>3712.9868197149099</v>
      </c>
      <c r="AM148" s="153">
        <v>5611.2735080253296</v>
      </c>
      <c r="AN148" s="153">
        <v>88.439015879908894</v>
      </c>
      <c r="AO148" s="153">
        <v>453.231422080963</v>
      </c>
      <c r="AP148" s="153">
        <v>307.461957621794</v>
      </c>
      <c r="AQ148" s="153">
        <v>0</v>
      </c>
      <c r="AR148" s="153">
        <v>0</v>
      </c>
      <c r="AS148" s="153">
        <v>89.845546530220403</v>
      </c>
      <c r="AT148" s="153">
        <v>-2070.29136557015</v>
      </c>
      <c r="AU148" s="153">
        <v>-112.969848188434</v>
      </c>
      <c r="AV148" s="153">
        <v>-714.07970785264297</v>
      </c>
      <c r="AW148" s="153">
        <v>8079.9770560945399</v>
      </c>
      <c r="AX148" s="153">
        <v>7365.8973482418996</v>
      </c>
      <c r="AY148" s="153">
        <f t="shared" si="18"/>
        <v>8079.9770560945399</v>
      </c>
      <c r="AZ148" s="153">
        <f t="shared" si="19"/>
        <v>0</v>
      </c>
      <c r="BA148" s="153">
        <f t="shared" si="20"/>
        <v>-2070.29136557015</v>
      </c>
    </row>
    <row r="149" spans="1:53" s="147" customFormat="1">
      <c r="A149" s="152">
        <v>0.98958333333333304</v>
      </c>
      <c r="B149" s="153">
        <v>4209.9198689499099</v>
      </c>
      <c r="C149" s="153">
        <v>6052.8193021289399</v>
      </c>
      <c r="D149" s="153">
        <v>94.512477648041994</v>
      </c>
      <c r="E149" s="153">
        <v>431.09729361144298</v>
      </c>
      <c r="F149" s="153">
        <v>279.410615087238</v>
      </c>
      <c r="G149" s="153">
        <v>0</v>
      </c>
      <c r="H149" s="153">
        <v>0</v>
      </c>
      <c r="I149" s="153">
        <v>1.69989233707707</v>
      </c>
      <c r="J149" s="153">
        <v>-2818.99244795609</v>
      </c>
      <c r="K149" s="153">
        <v>0</v>
      </c>
      <c r="L149" s="153">
        <v>-778.47806843979902</v>
      </c>
      <c r="M149" s="153">
        <v>8250.4670018065699</v>
      </c>
      <c r="N149" s="153">
        <v>7471.9889333667697</v>
      </c>
      <c r="O149" s="153">
        <f t="shared" si="12"/>
        <v>8250.4670018065699</v>
      </c>
      <c r="P149" s="153">
        <f t="shared" si="13"/>
        <v>0</v>
      </c>
      <c r="Q149" s="153">
        <f t="shared" si="14"/>
        <v>-2818.99244795609</v>
      </c>
      <c r="S149" s="152">
        <v>0.98958333333333304</v>
      </c>
      <c r="T149" s="153">
        <v>4218.4826789364897</v>
      </c>
      <c r="U149" s="153">
        <v>6455.04120991941</v>
      </c>
      <c r="V149" s="153">
        <v>977.36538739705998</v>
      </c>
      <c r="W149" s="153">
        <v>435.238588326127</v>
      </c>
      <c r="X149" s="153">
        <v>296.44714501663299</v>
      </c>
      <c r="Y149" s="153">
        <v>0</v>
      </c>
      <c r="Z149" s="153">
        <v>0</v>
      </c>
      <c r="AA149" s="153">
        <v>27.720983834647299</v>
      </c>
      <c r="AB149" s="153">
        <v>-3532.9816753946602</v>
      </c>
      <c r="AC149" s="153">
        <v>0</v>
      </c>
      <c r="AD149" s="153">
        <v>-821.86112483996305</v>
      </c>
      <c r="AE149" s="153">
        <v>8877.3143180357092</v>
      </c>
      <c r="AF149" s="153">
        <v>8055.4531931957399</v>
      </c>
      <c r="AG149" s="153">
        <f t="shared" si="15"/>
        <v>8877.3143180357092</v>
      </c>
      <c r="AH149" s="153">
        <f t="shared" si="16"/>
        <v>0</v>
      </c>
      <c r="AI149" s="153">
        <f t="shared" si="17"/>
        <v>-3532.9816753946602</v>
      </c>
      <c r="AK149" s="152">
        <v>0.98958333333333304</v>
      </c>
      <c r="AL149" s="153">
        <v>3713.2002209532502</v>
      </c>
      <c r="AM149" s="153">
        <v>5597.34864173803</v>
      </c>
      <c r="AN149" s="153">
        <v>88.452394242590898</v>
      </c>
      <c r="AO149" s="153">
        <v>451.95649502629999</v>
      </c>
      <c r="AP149" s="153">
        <v>303.57672265709499</v>
      </c>
      <c r="AQ149" s="153">
        <v>0</v>
      </c>
      <c r="AR149" s="153">
        <v>0</v>
      </c>
      <c r="AS149" s="153">
        <v>91.054581081770905</v>
      </c>
      <c r="AT149" s="153">
        <v>-2183.5063705221601</v>
      </c>
      <c r="AU149" s="153">
        <v>-112.875840329241</v>
      </c>
      <c r="AV149" s="153">
        <v>-712.80283732846897</v>
      </c>
      <c r="AW149" s="153">
        <v>7949.2068448476402</v>
      </c>
      <c r="AX149" s="153">
        <v>7236.4040075191697</v>
      </c>
      <c r="AY149" s="153">
        <f t="shared" si="18"/>
        <v>7949.2068448476402</v>
      </c>
      <c r="AZ149" s="153">
        <f t="shared" si="19"/>
        <v>0</v>
      </c>
      <c r="BA149" s="153">
        <f t="shared" si="20"/>
        <v>-2183.5063705221601</v>
      </c>
    </row>
    <row r="150" spans="1:53" s="147" customFormat="1"/>
    <row r="151" spans="1:53" s="147" customFormat="1"/>
    <row r="152" spans="1:53" s="147" customFormat="1"/>
    <row r="153" spans="1:53" s="147" customFormat="1"/>
    <row r="154" spans="1:53" s="147" customFormat="1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A54:O149">
    <cfRule type="expression" dxfId="6" priority="3">
      <formula>$M54=MAX($M$52:$M$149)</formula>
    </cfRule>
  </conditionalFormatting>
  <conditionalFormatting sqref="S54:AG149">
    <cfRule type="expression" dxfId="5" priority="2">
      <formula>$AE54=MAX($AE$52:$AE$149)</formula>
    </cfRule>
  </conditionalFormatting>
  <conditionalFormatting sqref="AK54:AY149">
    <cfRule type="expression" dxfId="4" priority="1">
      <formula>$AW54=MAX($AW$52:$AW$149)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3" customWidth="1"/>
    <col min="4" max="4" width="17.7109375" style="143" customWidth="1"/>
    <col min="5" max="5" width="6.7109375" style="143" customWidth="1"/>
    <col min="6" max="6" width="5.7109375" style="143" customWidth="1"/>
    <col min="7" max="7" width="1.7109375" style="143" customWidth="1"/>
    <col min="8" max="9" width="7.28515625" style="143" customWidth="1"/>
    <col min="10" max="10" width="11.85546875" style="143" customWidth="1"/>
    <col min="11" max="11" width="10.140625" style="143" customWidth="1"/>
    <col min="12" max="12" width="7.140625" style="143" customWidth="1"/>
    <col min="13" max="13" width="12.7109375" style="143" customWidth="1"/>
    <col min="14" max="14" width="15.42578125" style="143" customWidth="1"/>
    <col min="15" max="15" width="14.140625" style="143" customWidth="1"/>
    <col min="16" max="38" width="9.140625" style="143" customWidth="1"/>
    <col min="39" max="16384" width="9.140625" style="143"/>
  </cols>
  <sheetData>
    <row r="1" spans="1:15" s="141" customFormat="1" ht="18">
      <c r="A1" s="409" t="str">
        <f>"9.4  Minima zatížení ES ČR za "&amp;O1</f>
        <v>9.4  Minima zatížení ES ČR za I. čtvrtletí 2023</v>
      </c>
      <c r="B1" s="140"/>
      <c r="N1" s="142"/>
      <c r="O1" s="217" t="str">
        <f>'3.1'!N1</f>
        <v>I. čtvrtletí 2023</v>
      </c>
    </row>
    <row r="2" spans="1:15" ht="6" customHeight="1">
      <c r="B2" s="144"/>
    </row>
    <row r="3" spans="1:15" s="145" customFormat="1">
      <c r="A3" s="598" t="str">
        <f>"Struktura pokrytí denního minima zatížení - "&amp;LOWER('9.2'!A3:B4)</f>
        <v>Struktura pokrytí denního minima zatížení - leden</v>
      </c>
      <c r="B3" s="598"/>
      <c r="C3" s="598"/>
      <c r="D3" s="598"/>
      <c r="E3" s="413" t="s">
        <v>4</v>
      </c>
      <c r="F3" s="413"/>
    </row>
    <row r="4" spans="1:15" s="145" customFormat="1">
      <c r="A4" s="597" t="s">
        <v>259</v>
      </c>
      <c r="B4" s="597"/>
      <c r="C4" s="597"/>
      <c r="D4" s="597"/>
      <c r="E4" s="416">
        <f>SUM(E5:E14)</f>
        <v>5357.9515074027222</v>
      </c>
      <c r="F4" s="417">
        <f>E4/$E$4</f>
        <v>1</v>
      </c>
    </row>
    <row r="5" spans="1:15" s="145" customFormat="1">
      <c r="A5" s="596" t="s">
        <v>279</v>
      </c>
      <c r="B5" s="596"/>
      <c r="C5" s="596"/>
      <c r="D5" s="596"/>
      <c r="E5" s="411">
        <f t="array" ref="E5:E14">TRANSPOSE(INDEX(B54:K149,MATCH(MIN(M54:M149),M54:M149,0),0))</f>
        <v>4173.6621408549699</v>
      </c>
      <c r="F5" s="412">
        <f t="shared" ref="F5:F14" si="0">E5/$E$4</f>
        <v>0.7789660162262575</v>
      </c>
    </row>
    <row r="6" spans="1:15" s="145" customFormat="1">
      <c r="A6" s="596" t="s">
        <v>280</v>
      </c>
      <c r="B6" s="596"/>
      <c r="C6" s="596"/>
      <c r="D6" s="596"/>
      <c r="E6" s="411">
        <v>2894.4126961107499</v>
      </c>
      <c r="F6" s="412">
        <f t="shared" si="0"/>
        <v>0.54020882647253043</v>
      </c>
    </row>
    <row r="7" spans="1:15" s="145" customFormat="1">
      <c r="A7" s="596" t="s">
        <v>283</v>
      </c>
      <c r="B7" s="596"/>
      <c r="C7" s="596"/>
      <c r="D7" s="596"/>
      <c r="E7" s="411">
        <v>66.325366950597299</v>
      </c>
      <c r="F7" s="412">
        <f t="shared" si="0"/>
        <v>1.2378866598355732E-2</v>
      </c>
    </row>
    <row r="8" spans="1:15" s="145" customFormat="1">
      <c r="A8" s="418" t="s">
        <v>284</v>
      </c>
      <c r="B8" s="418"/>
      <c r="C8" s="418"/>
      <c r="D8" s="418"/>
      <c r="E8" s="411">
        <v>427.20289251545103</v>
      </c>
      <c r="F8" s="412">
        <f t="shared" si="0"/>
        <v>7.9732504470265073E-2</v>
      </c>
    </row>
    <row r="9" spans="1:15" s="145" customFormat="1">
      <c r="A9" s="596" t="s">
        <v>281</v>
      </c>
      <c r="B9" s="596"/>
      <c r="C9" s="596"/>
      <c r="D9" s="596"/>
      <c r="E9" s="411">
        <v>261.53805753516201</v>
      </c>
      <c r="F9" s="412">
        <f t="shared" si="0"/>
        <v>4.8813069169030818E-2</v>
      </c>
    </row>
    <row r="10" spans="1:15" s="145" customFormat="1">
      <c r="A10" s="596" t="s">
        <v>285</v>
      </c>
      <c r="B10" s="596"/>
      <c r="C10" s="596"/>
      <c r="D10" s="596"/>
      <c r="E10" s="411">
        <v>0</v>
      </c>
      <c r="F10" s="412">
        <f t="shared" si="0"/>
        <v>0</v>
      </c>
    </row>
    <row r="11" spans="1:15" s="145" customFormat="1">
      <c r="A11" s="596" t="s">
        <v>286</v>
      </c>
      <c r="B11" s="596"/>
      <c r="C11" s="596"/>
      <c r="D11" s="596"/>
      <c r="E11" s="411">
        <v>0</v>
      </c>
      <c r="F11" s="412">
        <f t="shared" si="0"/>
        <v>0</v>
      </c>
    </row>
    <row r="12" spans="1:15" s="145" customFormat="1">
      <c r="A12" s="596" t="s">
        <v>287</v>
      </c>
      <c r="B12" s="596"/>
      <c r="C12" s="596"/>
      <c r="D12" s="596"/>
      <c r="E12" s="411">
        <v>140.59314116197501</v>
      </c>
      <c r="F12" s="412">
        <f t="shared" si="0"/>
        <v>2.6240092126202878E-2</v>
      </c>
    </row>
    <row r="13" spans="1:15" s="145" customFormat="1">
      <c r="A13" s="596" t="s">
        <v>276</v>
      </c>
      <c r="B13" s="596"/>
      <c r="C13" s="596"/>
      <c r="D13" s="596"/>
      <c r="E13" s="411">
        <v>-2493.0819123113602</v>
      </c>
      <c r="F13" s="412">
        <f t="shared" si="0"/>
        <v>-0.4653050534083476</v>
      </c>
    </row>
    <row r="14" spans="1:15" s="145" customFormat="1">
      <c r="A14" s="599" t="s">
        <v>92</v>
      </c>
      <c r="B14" s="599"/>
      <c r="C14" s="599"/>
      <c r="D14" s="599"/>
      <c r="E14" s="414">
        <v>-112.700875414823</v>
      </c>
      <c r="F14" s="415">
        <f t="shared" si="0"/>
        <v>-2.1034321654294884E-2</v>
      </c>
    </row>
    <row r="15" spans="1:15" s="145" customFormat="1">
      <c r="A15" s="146"/>
      <c r="B15" s="146"/>
      <c r="C15" s="146"/>
      <c r="D15" s="146"/>
      <c r="E15" s="146"/>
      <c r="F15" s="410" t="s">
        <v>282</v>
      </c>
    </row>
    <row r="16" spans="1:15" s="145" customFormat="1"/>
    <row r="17" spans="1:6" s="145" customFormat="1"/>
    <row r="18" spans="1:6" s="145" customFormat="1">
      <c r="A18" s="597" t="str">
        <f>"Struktura pokrytí denního minima zatížení - "&amp;LOWER('9.2'!G3)</f>
        <v>Struktura pokrytí denního minima zatížení - únor</v>
      </c>
      <c r="B18" s="597"/>
      <c r="C18" s="597"/>
      <c r="D18" s="597"/>
      <c r="E18" s="413" t="s">
        <v>4</v>
      </c>
      <c r="F18" s="413"/>
    </row>
    <row r="19" spans="1:6" s="145" customFormat="1">
      <c r="A19" s="597" t="s">
        <v>259</v>
      </c>
      <c r="B19" s="597"/>
      <c r="C19" s="597"/>
      <c r="D19" s="597"/>
      <c r="E19" s="416">
        <f>SUM(E20:E29)</f>
        <v>6096.0358794979993</v>
      </c>
      <c r="F19" s="417">
        <f>E19/$E$19</f>
        <v>1</v>
      </c>
    </row>
    <row r="20" spans="1:6" s="145" customFormat="1">
      <c r="A20" s="596" t="s">
        <v>279</v>
      </c>
      <c r="B20" s="596"/>
      <c r="C20" s="596"/>
      <c r="D20" s="596"/>
      <c r="E20" s="411">
        <f t="array" ref="E20:E29">TRANSPOSE(INDEX(T54:AC149,MATCH(MIN(AE54:AE149),AE54:AE149,0),0))</f>
        <v>3684.9129124823899</v>
      </c>
      <c r="F20" s="412">
        <f t="shared" ref="F20:F29" si="1">E20/$E$19</f>
        <v>0.6044769068494783</v>
      </c>
    </row>
    <row r="21" spans="1:6" s="145" customFormat="1">
      <c r="A21" s="596" t="s">
        <v>280</v>
      </c>
      <c r="B21" s="596"/>
      <c r="C21" s="596"/>
      <c r="D21" s="596"/>
      <c r="E21" s="411">
        <v>3239.5055186872701</v>
      </c>
      <c r="F21" s="412">
        <f t="shared" si="1"/>
        <v>0.53141181953706595</v>
      </c>
    </row>
    <row r="22" spans="1:6" s="145" customFormat="1">
      <c r="A22" s="596" t="s">
        <v>283</v>
      </c>
      <c r="B22" s="596"/>
      <c r="C22" s="596"/>
      <c r="D22" s="596"/>
      <c r="E22" s="411">
        <v>64.236054802743695</v>
      </c>
      <c r="F22" s="412">
        <f t="shared" si="1"/>
        <v>1.053734854461412E-2</v>
      </c>
    </row>
    <row r="23" spans="1:6" s="145" customFormat="1">
      <c r="A23" s="418" t="s">
        <v>284</v>
      </c>
      <c r="B23" s="418"/>
      <c r="C23" s="418"/>
      <c r="D23" s="418"/>
      <c r="E23" s="411">
        <v>440.014351381707</v>
      </c>
      <c r="F23" s="412">
        <f t="shared" si="1"/>
        <v>7.2180407084142958E-2</v>
      </c>
    </row>
    <row r="24" spans="1:6" s="145" customFormat="1">
      <c r="A24" s="596" t="s">
        <v>281</v>
      </c>
      <c r="B24" s="596"/>
      <c r="C24" s="596"/>
      <c r="D24" s="596"/>
      <c r="E24" s="411">
        <v>191.588796258645</v>
      </c>
      <c r="F24" s="412">
        <f t="shared" si="1"/>
        <v>3.142842333047785E-2</v>
      </c>
    </row>
    <row r="25" spans="1:6" s="145" customFormat="1">
      <c r="A25" s="596" t="s">
        <v>285</v>
      </c>
      <c r="B25" s="596"/>
      <c r="C25" s="596"/>
      <c r="D25" s="596"/>
      <c r="E25" s="411">
        <v>0</v>
      </c>
      <c r="F25" s="412">
        <f t="shared" si="1"/>
        <v>0</v>
      </c>
    </row>
    <row r="26" spans="1:6" s="145" customFormat="1">
      <c r="A26" s="596" t="s">
        <v>286</v>
      </c>
      <c r="B26" s="596"/>
      <c r="C26" s="596"/>
      <c r="D26" s="596"/>
      <c r="E26" s="411">
        <v>0</v>
      </c>
      <c r="F26" s="412">
        <f t="shared" si="1"/>
        <v>0</v>
      </c>
    </row>
    <row r="27" spans="1:6" s="145" customFormat="1">
      <c r="A27" s="596" t="s">
        <v>287</v>
      </c>
      <c r="B27" s="596"/>
      <c r="C27" s="596"/>
      <c r="D27" s="596"/>
      <c r="E27" s="411">
        <v>145.47364008031099</v>
      </c>
      <c r="F27" s="412">
        <f t="shared" si="1"/>
        <v>2.3863645647093954E-2</v>
      </c>
    </row>
    <row r="28" spans="1:6" s="145" customFormat="1">
      <c r="A28" s="596" t="s">
        <v>276</v>
      </c>
      <c r="B28" s="596"/>
      <c r="C28" s="596"/>
      <c r="D28" s="596"/>
      <c r="E28" s="411">
        <v>-1555.0351742304899</v>
      </c>
      <c r="F28" s="412">
        <f t="shared" si="1"/>
        <v>-0.25508957049618697</v>
      </c>
    </row>
    <row r="29" spans="1:6" s="145" customFormat="1">
      <c r="A29" s="599" t="s">
        <v>92</v>
      </c>
      <c r="B29" s="599"/>
      <c r="C29" s="599"/>
      <c r="D29" s="599"/>
      <c r="E29" s="414">
        <v>-114.660219964578</v>
      </c>
      <c r="F29" s="415">
        <f t="shared" si="1"/>
        <v>-1.8808980496686337E-2</v>
      </c>
    </row>
    <row r="30" spans="1:6" s="145" customFormat="1">
      <c r="A30" s="146"/>
      <c r="B30" s="146"/>
      <c r="C30" s="146"/>
      <c r="D30" s="146"/>
      <c r="E30" s="146"/>
      <c r="F30" s="410" t="s">
        <v>282</v>
      </c>
    </row>
    <row r="31" spans="1:6" s="145" customFormat="1"/>
    <row r="32" spans="1:6" s="145" customFormat="1"/>
    <row r="33" spans="1:6" s="145" customFormat="1">
      <c r="A33" s="597" t="str">
        <f>"Struktura pokrytí denního minima zatížení - "&amp;LOWER('9.2'!M3)</f>
        <v>Struktura pokrytí denního minima zatížení - březen</v>
      </c>
      <c r="B33" s="597"/>
      <c r="C33" s="597"/>
      <c r="D33" s="597"/>
      <c r="E33" s="413" t="s">
        <v>4</v>
      </c>
      <c r="F33" s="413"/>
    </row>
    <row r="34" spans="1:6" s="145" customFormat="1">
      <c r="A34" s="597" t="s">
        <v>259</v>
      </c>
      <c r="B34" s="597"/>
      <c r="C34" s="597"/>
      <c r="D34" s="597"/>
      <c r="E34" s="416">
        <f>SUM(E35:E44)</f>
        <v>5527.926772725451</v>
      </c>
      <c r="F34" s="417">
        <f>E34/$E$34</f>
        <v>1</v>
      </c>
    </row>
    <row r="35" spans="1:6" s="145" customFormat="1">
      <c r="A35" s="596" t="s">
        <v>279</v>
      </c>
      <c r="B35" s="596"/>
      <c r="C35" s="596"/>
      <c r="D35" s="596"/>
      <c r="E35" s="411">
        <f t="array" ref="E35:E44">TRANSPOSE(INDEX(AL54:AU149,MATCH(MIN(AW54:AW149),AW54:AW149,0),0))</f>
        <v>3696.42664914844</v>
      </c>
      <c r="F35" s="412">
        <f t="shared" ref="F35:F44" si="2">E35/$E$34</f>
        <v>0.66868227477007247</v>
      </c>
    </row>
    <row r="36" spans="1:6" s="145" customFormat="1">
      <c r="A36" s="596" t="s">
        <v>280</v>
      </c>
      <c r="B36" s="596"/>
      <c r="C36" s="596"/>
      <c r="D36" s="596"/>
      <c r="E36" s="411">
        <v>1930.7179076934599</v>
      </c>
      <c r="F36" s="412">
        <f t="shared" si="2"/>
        <v>0.34926618731990766</v>
      </c>
    </row>
    <row r="37" spans="1:6" s="145" customFormat="1">
      <c r="A37" s="596" t="s">
        <v>283</v>
      </c>
      <c r="B37" s="596"/>
      <c r="C37" s="596"/>
      <c r="D37" s="596"/>
      <c r="E37" s="411">
        <v>64.5515844095559</v>
      </c>
      <c r="F37" s="412">
        <f t="shared" si="2"/>
        <v>1.1677358811634517E-2</v>
      </c>
    </row>
    <row r="38" spans="1:6" s="145" customFormat="1">
      <c r="A38" s="418" t="s">
        <v>284</v>
      </c>
      <c r="B38" s="418"/>
      <c r="C38" s="418"/>
      <c r="D38" s="418"/>
      <c r="E38" s="411">
        <v>439.94490883354899</v>
      </c>
      <c r="F38" s="412">
        <f t="shared" si="2"/>
        <v>7.9585878561962489E-2</v>
      </c>
    </row>
    <row r="39" spans="1:6" s="145" customFormat="1">
      <c r="A39" s="596" t="s">
        <v>281</v>
      </c>
      <c r="B39" s="596"/>
      <c r="C39" s="596"/>
      <c r="D39" s="596"/>
      <c r="E39" s="411">
        <v>220.83451492017599</v>
      </c>
      <c r="F39" s="412">
        <f t="shared" si="2"/>
        <v>3.9948885721454171E-2</v>
      </c>
    </row>
    <row r="40" spans="1:6" s="145" customFormat="1">
      <c r="A40" s="596" t="s">
        <v>285</v>
      </c>
      <c r="B40" s="596"/>
      <c r="C40" s="596"/>
      <c r="D40" s="596"/>
      <c r="E40" s="411">
        <v>0</v>
      </c>
      <c r="F40" s="412">
        <f t="shared" si="2"/>
        <v>0</v>
      </c>
    </row>
    <row r="41" spans="1:6" s="145" customFormat="1">
      <c r="A41" s="596" t="s">
        <v>286</v>
      </c>
      <c r="B41" s="596"/>
      <c r="C41" s="596"/>
      <c r="D41" s="596"/>
      <c r="E41" s="411">
        <v>0</v>
      </c>
      <c r="F41" s="412">
        <f t="shared" si="2"/>
        <v>0</v>
      </c>
    </row>
    <row r="42" spans="1:6" s="145" customFormat="1">
      <c r="A42" s="596" t="s">
        <v>287</v>
      </c>
      <c r="B42" s="596"/>
      <c r="C42" s="596"/>
      <c r="D42" s="596"/>
      <c r="E42" s="411">
        <v>179.04473072657501</v>
      </c>
      <c r="F42" s="412">
        <f t="shared" si="2"/>
        <v>3.2389128526443926E-2</v>
      </c>
    </row>
    <row r="43" spans="1:6" s="145" customFormat="1">
      <c r="A43" s="596" t="s">
        <v>276</v>
      </c>
      <c r="B43" s="596"/>
      <c r="C43" s="596"/>
      <c r="D43" s="596"/>
      <c r="E43" s="411">
        <v>-894.27652682235305</v>
      </c>
      <c r="F43" s="412">
        <f t="shared" si="2"/>
        <v>-0.16177430772684515</v>
      </c>
    </row>
    <row r="44" spans="1:6" s="145" customFormat="1">
      <c r="A44" s="599" t="s">
        <v>92</v>
      </c>
      <c r="B44" s="599"/>
      <c r="C44" s="599"/>
      <c r="D44" s="599"/>
      <c r="E44" s="414">
        <v>-109.316996183952</v>
      </c>
      <c r="F44" s="415">
        <f t="shared" si="2"/>
        <v>-1.977540598463013E-2</v>
      </c>
    </row>
    <row r="45" spans="1:6" s="145" customFormat="1">
      <c r="A45" s="146" t="s">
        <v>431</v>
      </c>
      <c r="B45" s="146"/>
      <c r="C45" s="146"/>
      <c r="D45" s="146"/>
      <c r="E45" s="146"/>
      <c r="F45" s="410" t="s">
        <v>282</v>
      </c>
    </row>
    <row r="46" spans="1:6" s="145" customFormat="1"/>
    <row r="47" spans="1:6" s="145" customFormat="1"/>
    <row r="48" spans="1:6" s="450" customFormat="1"/>
    <row r="49" spans="1:53" s="147" customFormat="1"/>
    <row r="50" spans="1:53" s="147" customFormat="1"/>
    <row r="51" spans="1:53" s="147" customFormat="1">
      <c r="A51" s="147" t="str">
        <f>A3</f>
        <v>Struktura pokrytí denního minima zatížení - leden</v>
      </c>
      <c r="S51" s="147" t="str">
        <f>A18</f>
        <v>Struktura pokrytí denního minima zatížení - únor</v>
      </c>
      <c r="AK51" s="147" t="str">
        <f>A33</f>
        <v>Struktura pokrytí denního minima zatížení - březen</v>
      </c>
    </row>
    <row r="52" spans="1:53" s="147" customFormat="1" ht="37.5">
      <c r="A52" s="148" t="s">
        <v>55</v>
      </c>
      <c r="B52" s="148" t="s">
        <v>7</v>
      </c>
      <c r="C52" s="148" t="s">
        <v>20</v>
      </c>
      <c r="D52" s="148" t="s">
        <v>21</v>
      </c>
      <c r="E52" s="148" t="s">
        <v>22</v>
      </c>
      <c r="F52" s="148" t="s">
        <v>43</v>
      </c>
      <c r="G52" s="148" t="s">
        <v>44</v>
      </c>
      <c r="H52" s="148" t="s">
        <v>46</v>
      </c>
      <c r="I52" s="148" t="s">
        <v>45</v>
      </c>
      <c r="J52" s="148" t="s">
        <v>276</v>
      </c>
      <c r="K52" s="148" t="s">
        <v>92</v>
      </c>
      <c r="L52" s="148" t="s">
        <v>312</v>
      </c>
      <c r="M52" s="148" t="s">
        <v>259</v>
      </c>
      <c r="N52" s="148" t="s">
        <v>313</v>
      </c>
      <c r="O52" s="148" t="s">
        <v>275</v>
      </c>
      <c r="S52" s="148" t="s">
        <v>55</v>
      </c>
      <c r="T52" s="148" t="s">
        <v>7</v>
      </c>
      <c r="U52" s="148" t="s">
        <v>20</v>
      </c>
      <c r="V52" s="148" t="s">
        <v>21</v>
      </c>
      <c r="W52" s="148" t="s">
        <v>22</v>
      </c>
      <c r="X52" s="148" t="s">
        <v>43</v>
      </c>
      <c r="Y52" s="148" t="s">
        <v>44</v>
      </c>
      <c r="Z52" s="148" t="s">
        <v>46</v>
      </c>
      <c r="AA52" s="148" t="s">
        <v>45</v>
      </c>
      <c r="AB52" s="148" t="s">
        <v>276</v>
      </c>
      <c r="AC52" s="148" t="s">
        <v>92</v>
      </c>
      <c r="AD52" s="148" t="s">
        <v>312</v>
      </c>
      <c r="AE52" s="148" t="s">
        <v>259</v>
      </c>
      <c r="AF52" s="148" t="s">
        <v>313</v>
      </c>
      <c r="AG52" s="148" t="s">
        <v>275</v>
      </c>
      <c r="AK52" s="148" t="s">
        <v>55</v>
      </c>
      <c r="AL52" s="148" t="s">
        <v>7</v>
      </c>
      <c r="AM52" s="148" t="s">
        <v>20</v>
      </c>
      <c r="AN52" s="148" t="s">
        <v>21</v>
      </c>
      <c r="AO52" s="148" t="s">
        <v>22</v>
      </c>
      <c r="AP52" s="148" t="s">
        <v>43</v>
      </c>
      <c r="AQ52" s="148" t="s">
        <v>44</v>
      </c>
      <c r="AR52" s="148" t="s">
        <v>46</v>
      </c>
      <c r="AS52" s="148" t="s">
        <v>45</v>
      </c>
      <c r="AT52" s="148" t="s">
        <v>276</v>
      </c>
      <c r="AU52" s="148" t="s">
        <v>92</v>
      </c>
      <c r="AV52" s="148" t="s">
        <v>312</v>
      </c>
      <c r="AW52" s="148" t="s">
        <v>259</v>
      </c>
      <c r="AX52" s="148" t="s">
        <v>313</v>
      </c>
      <c r="AY52" s="148" t="s">
        <v>275</v>
      </c>
    </row>
    <row r="53" spans="1:53" s="147" customFormat="1">
      <c r="A53" s="149" t="s">
        <v>311</v>
      </c>
      <c r="B53" s="150" t="s">
        <v>4</v>
      </c>
      <c r="C53" s="150" t="s">
        <v>4</v>
      </c>
      <c r="D53" s="150" t="s">
        <v>4</v>
      </c>
      <c r="E53" s="150" t="s">
        <v>4</v>
      </c>
      <c r="F53" s="150" t="s">
        <v>4</v>
      </c>
      <c r="G53" s="150" t="s">
        <v>4</v>
      </c>
      <c r="H53" s="150" t="s">
        <v>4</v>
      </c>
      <c r="I53" s="150" t="s">
        <v>4</v>
      </c>
      <c r="J53" s="150" t="s">
        <v>4</v>
      </c>
      <c r="K53" s="150" t="s">
        <v>4</v>
      </c>
      <c r="L53" s="150" t="s">
        <v>4</v>
      </c>
      <c r="M53" s="150" t="s">
        <v>4</v>
      </c>
      <c r="N53" s="150" t="s">
        <v>4</v>
      </c>
      <c r="O53" s="150" t="s">
        <v>5</v>
      </c>
      <c r="P53" s="150" t="s">
        <v>277</v>
      </c>
      <c r="Q53" s="150" t="s">
        <v>278</v>
      </c>
      <c r="R53" s="151"/>
      <c r="S53" s="149" t="s">
        <v>311</v>
      </c>
      <c r="T53" s="150" t="s">
        <v>4</v>
      </c>
      <c r="U53" s="150" t="s">
        <v>4</v>
      </c>
      <c r="V53" s="150" t="s">
        <v>4</v>
      </c>
      <c r="W53" s="150" t="s">
        <v>4</v>
      </c>
      <c r="X53" s="150" t="s">
        <v>4</v>
      </c>
      <c r="Y53" s="150" t="s">
        <v>4</v>
      </c>
      <c r="Z53" s="150" t="s">
        <v>4</v>
      </c>
      <c r="AA53" s="150" t="s">
        <v>4</v>
      </c>
      <c r="AB53" s="150" t="s">
        <v>4</v>
      </c>
      <c r="AC53" s="150" t="s">
        <v>4</v>
      </c>
      <c r="AD53" s="150" t="s">
        <v>4</v>
      </c>
      <c r="AE53" s="150" t="s">
        <v>4</v>
      </c>
      <c r="AF53" s="150" t="s">
        <v>4</v>
      </c>
      <c r="AG53" s="150" t="s">
        <v>5</v>
      </c>
      <c r="AH53" s="150" t="s">
        <v>277</v>
      </c>
      <c r="AI53" s="150" t="s">
        <v>278</v>
      </c>
      <c r="AJ53" s="151"/>
      <c r="AK53" s="149" t="s">
        <v>311</v>
      </c>
      <c r="AL53" s="150" t="s">
        <v>4</v>
      </c>
      <c r="AM53" s="150" t="s">
        <v>4</v>
      </c>
      <c r="AN53" s="150" t="s">
        <v>4</v>
      </c>
      <c r="AO53" s="150" t="s">
        <v>4</v>
      </c>
      <c r="AP53" s="150" t="s">
        <v>4</v>
      </c>
      <c r="AQ53" s="150" t="s">
        <v>4</v>
      </c>
      <c r="AR53" s="150" t="s">
        <v>4</v>
      </c>
      <c r="AS53" s="150" t="s">
        <v>4</v>
      </c>
      <c r="AT53" s="150" t="s">
        <v>4</v>
      </c>
      <c r="AU53" s="150" t="s">
        <v>4</v>
      </c>
      <c r="AV53" s="150" t="s">
        <v>4</v>
      </c>
      <c r="AW53" s="150" t="s">
        <v>4</v>
      </c>
      <c r="AX53" s="150" t="s">
        <v>4</v>
      </c>
      <c r="AY53" s="150" t="s">
        <v>5</v>
      </c>
      <c r="AZ53" s="150" t="s">
        <v>277</v>
      </c>
      <c r="BA53" s="150" t="s">
        <v>278</v>
      </c>
    </row>
    <row r="54" spans="1:53" s="147" customFormat="1">
      <c r="A54" s="152">
        <v>0</v>
      </c>
      <c r="B54" s="153">
        <v>4169.0206874548703</v>
      </c>
      <c r="C54" s="153">
        <v>3957.2760113843601</v>
      </c>
      <c r="D54" s="153">
        <v>59.793881002519299</v>
      </c>
      <c r="E54" s="153">
        <v>426.07426266149599</v>
      </c>
      <c r="F54" s="153">
        <v>329.70363514883798</v>
      </c>
      <c r="G54" s="153">
        <v>0</v>
      </c>
      <c r="H54" s="153">
        <v>0</v>
      </c>
      <c r="I54" s="153">
        <v>242.288088925907</v>
      </c>
      <c r="J54" s="153">
        <v>-3340.9591232999001</v>
      </c>
      <c r="K54" s="153">
        <v>0</v>
      </c>
      <c r="L54" s="153">
        <v>-596.918268978279</v>
      </c>
      <c r="M54" s="153">
        <v>5843.1974432780898</v>
      </c>
      <c r="N54" s="153">
        <v>5246.2791742998097</v>
      </c>
      <c r="O54" s="153">
        <f>M54</f>
        <v>5843.1974432780898</v>
      </c>
      <c r="P54" s="153">
        <f>IF(J54&lt;0,0,J54)</f>
        <v>0</v>
      </c>
      <c r="Q54" s="153">
        <f>IF(J54&lt;0,J54,0)</f>
        <v>-3340.9591232999001</v>
      </c>
      <c r="S54" s="152">
        <v>0</v>
      </c>
      <c r="T54" s="153">
        <v>3684.1660487808299</v>
      </c>
      <c r="U54" s="153">
        <v>3540.49192976529</v>
      </c>
      <c r="V54" s="153">
        <v>63.527446620267099</v>
      </c>
      <c r="W54" s="153">
        <v>430.80006058100702</v>
      </c>
      <c r="X54" s="153">
        <v>195.714500549859</v>
      </c>
      <c r="Y54" s="153">
        <v>0</v>
      </c>
      <c r="Z54" s="153">
        <v>0</v>
      </c>
      <c r="AA54" s="153">
        <v>198.80089267679301</v>
      </c>
      <c r="AB54" s="153">
        <v>-1696.92153420516</v>
      </c>
      <c r="AC54" s="153">
        <v>0</v>
      </c>
      <c r="AD54" s="153">
        <v>-530.76578104709495</v>
      </c>
      <c r="AE54" s="153">
        <v>6416.5793447688902</v>
      </c>
      <c r="AF54" s="153">
        <v>5885.8135637217902</v>
      </c>
      <c r="AG54" s="153">
        <f>AE54</f>
        <v>6416.5793447688902</v>
      </c>
      <c r="AH54" s="153">
        <f>IF(AB54&lt;0,0,AB54)</f>
        <v>0</v>
      </c>
      <c r="AI54" s="153">
        <f>IF(AB54&lt;0,AB54,0)</f>
        <v>-1696.92153420516</v>
      </c>
      <c r="AK54" s="152">
        <v>0</v>
      </c>
      <c r="AL54" s="147">
        <v>3699.0877655214599</v>
      </c>
      <c r="AM54" s="147">
        <v>1971.18845388865</v>
      </c>
      <c r="AN54" s="147">
        <v>65.835926620401906</v>
      </c>
      <c r="AO54" s="147">
        <v>438.66477868207301</v>
      </c>
      <c r="AP54" s="147">
        <v>276.52258191434402</v>
      </c>
      <c r="AQ54" s="147">
        <v>0</v>
      </c>
      <c r="AR54" s="147">
        <v>0</v>
      </c>
      <c r="AS54" s="147">
        <v>187.23248272872101</v>
      </c>
      <c r="AT54" s="147">
        <v>-445.04618595565302</v>
      </c>
      <c r="AU54" s="147">
        <v>-411.73830019963498</v>
      </c>
      <c r="AV54" s="147">
        <v>-398.643903347844</v>
      </c>
      <c r="AW54" s="147">
        <v>5781.7475032003604</v>
      </c>
      <c r="AX54" s="147">
        <v>5383.1035998525203</v>
      </c>
      <c r="AY54" s="147">
        <f>AW54</f>
        <v>5781.7475032003604</v>
      </c>
      <c r="AZ54" s="153">
        <f>IF(AT54&lt;0,0,AT54)</f>
        <v>0</v>
      </c>
      <c r="BA54" s="153">
        <f>IF(AT54&lt;0,AT54,0)</f>
        <v>-445.04618595565302</v>
      </c>
    </row>
    <row r="55" spans="1:53" s="147" customFormat="1">
      <c r="A55" s="152">
        <v>1.0416666666666666E-2</v>
      </c>
      <c r="B55" s="153">
        <v>4168.2405018010504</v>
      </c>
      <c r="C55" s="153">
        <v>3417.8613933942802</v>
      </c>
      <c r="D55" s="153">
        <v>62.504180284777398</v>
      </c>
      <c r="E55" s="153">
        <v>416.14215846922298</v>
      </c>
      <c r="F55" s="153">
        <v>335.06126399605699</v>
      </c>
      <c r="G55" s="153">
        <v>0</v>
      </c>
      <c r="H55" s="153">
        <v>0</v>
      </c>
      <c r="I55" s="153">
        <v>236.81559345712699</v>
      </c>
      <c r="J55" s="153">
        <v>-2744.5650546892098</v>
      </c>
      <c r="K55" s="153">
        <v>0</v>
      </c>
      <c r="L55" s="153">
        <v>-549.50579193485999</v>
      </c>
      <c r="M55" s="153">
        <v>5892.0600367133002</v>
      </c>
      <c r="N55" s="153">
        <v>5342.5542447784401</v>
      </c>
      <c r="O55" s="153">
        <f t="shared" ref="O55:O118" si="3">M55</f>
        <v>5892.0600367133002</v>
      </c>
      <c r="P55" s="153">
        <f t="shared" ref="P55:P118" si="4">IF(J55&lt;0,0,J55)</f>
        <v>0</v>
      </c>
      <c r="Q55" s="153">
        <f t="shared" ref="Q55:Q118" si="5">IF(J55&lt;0,J55,0)</f>
        <v>-2744.5650546892098</v>
      </c>
      <c r="S55" s="152">
        <v>1.0416666666666666E-2</v>
      </c>
      <c r="T55" s="153">
        <v>3685.6398164041598</v>
      </c>
      <c r="U55" s="153">
        <v>3553.7416931197999</v>
      </c>
      <c r="V55" s="153">
        <v>64.175890058104201</v>
      </c>
      <c r="W55" s="153">
        <v>435.84823262524901</v>
      </c>
      <c r="X55" s="153">
        <v>195.60955101443099</v>
      </c>
      <c r="Y55" s="153">
        <v>0</v>
      </c>
      <c r="Z55" s="153">
        <v>0</v>
      </c>
      <c r="AA55" s="153">
        <v>178.35794251497899</v>
      </c>
      <c r="AB55" s="153">
        <v>-1783.1929446900699</v>
      </c>
      <c r="AC55" s="153">
        <v>0</v>
      </c>
      <c r="AD55" s="153">
        <v>-532.03571576485297</v>
      </c>
      <c r="AE55" s="153">
        <v>6330.1801810466604</v>
      </c>
      <c r="AF55" s="153">
        <v>5798.14446528181</v>
      </c>
      <c r="AG55" s="153">
        <f t="shared" ref="AG55:AG118" si="6">AE55</f>
        <v>6330.1801810466604</v>
      </c>
      <c r="AH55" s="153">
        <f t="shared" ref="AH55:AH118" si="7">IF(AB55&lt;0,0,AB55)</f>
        <v>0</v>
      </c>
      <c r="AI55" s="153">
        <f t="shared" ref="AI55:AI118" si="8">IF(AB55&lt;0,AB55,0)</f>
        <v>-1783.1929446900699</v>
      </c>
      <c r="AK55" s="152">
        <v>1.0416666666666666E-2</v>
      </c>
      <c r="AL55" s="147">
        <v>3698.8677046534499</v>
      </c>
      <c r="AM55" s="147">
        <v>1923.50820081186</v>
      </c>
      <c r="AN55" s="147">
        <v>68.270826394569895</v>
      </c>
      <c r="AO55" s="147">
        <v>441.83583154011598</v>
      </c>
      <c r="AP55" s="147">
        <v>275.38131915206901</v>
      </c>
      <c r="AQ55" s="147">
        <v>0</v>
      </c>
      <c r="AR55" s="147">
        <v>0</v>
      </c>
      <c r="AS55" s="147">
        <v>189.415324415068</v>
      </c>
      <c r="AT55" s="147">
        <v>-527.62325885695304</v>
      </c>
      <c r="AU55" s="147">
        <v>-412.55079179351998</v>
      </c>
      <c r="AV55" s="147">
        <v>-394.728548678842</v>
      </c>
      <c r="AW55" s="147">
        <v>5657.1051563166602</v>
      </c>
      <c r="AX55" s="147">
        <v>5262.3766076378097</v>
      </c>
      <c r="AY55" s="147">
        <f t="shared" ref="AY55:AY118" si="9">AW55</f>
        <v>5657.1051563166602</v>
      </c>
      <c r="AZ55" s="153">
        <f t="shared" ref="AZ55:AZ118" si="10">IF(AT55&lt;0,0,AT55)</f>
        <v>0</v>
      </c>
      <c r="BA55" s="153">
        <f t="shared" ref="BA55:BA118" si="11">IF(AT55&lt;0,AT55,0)</f>
        <v>-527.62325885695304</v>
      </c>
    </row>
    <row r="56" spans="1:53" s="147" customFormat="1">
      <c r="A56" s="152">
        <v>2.0833333333333332E-2</v>
      </c>
      <c r="B56" s="153">
        <v>4168.0336679415695</v>
      </c>
      <c r="C56" s="153">
        <v>3097.37799145913</v>
      </c>
      <c r="D56" s="153">
        <v>66.358826921845306</v>
      </c>
      <c r="E56" s="153">
        <v>413.70961919486302</v>
      </c>
      <c r="F56" s="153">
        <v>346.40633611067602</v>
      </c>
      <c r="G56" s="153">
        <v>0</v>
      </c>
      <c r="H56" s="153">
        <v>0</v>
      </c>
      <c r="I56" s="153">
        <v>230.01606117505</v>
      </c>
      <c r="J56" s="153">
        <v>-2486.4342826461102</v>
      </c>
      <c r="K56" s="153">
        <v>0</v>
      </c>
      <c r="L56" s="153">
        <v>-521.58034755786298</v>
      </c>
      <c r="M56" s="153">
        <v>5835.4682201570204</v>
      </c>
      <c r="N56" s="153">
        <v>5313.8878725991599</v>
      </c>
      <c r="O56" s="153">
        <f t="shared" si="3"/>
        <v>5835.4682201570204</v>
      </c>
      <c r="P56" s="153">
        <f t="shared" si="4"/>
        <v>0</v>
      </c>
      <c r="Q56" s="153">
        <f t="shared" si="5"/>
        <v>-2486.4342826461102</v>
      </c>
      <c r="S56" s="152">
        <v>2.0833333333333332E-2</v>
      </c>
      <c r="T56" s="153">
        <v>3685.2863524733798</v>
      </c>
      <c r="U56" s="153">
        <v>3543.9550481897099</v>
      </c>
      <c r="V56" s="153">
        <v>64.155836418284807</v>
      </c>
      <c r="W56" s="153">
        <v>432.34509420980498</v>
      </c>
      <c r="X56" s="153">
        <v>195.61504766291</v>
      </c>
      <c r="Y56" s="153">
        <v>0</v>
      </c>
      <c r="Z56" s="153">
        <v>0</v>
      </c>
      <c r="AA56" s="153">
        <v>170.513884780512</v>
      </c>
      <c r="AB56" s="153">
        <v>-1792.3713030999299</v>
      </c>
      <c r="AC56" s="153">
        <v>0</v>
      </c>
      <c r="AD56" s="153">
        <v>-530.893722098328</v>
      </c>
      <c r="AE56" s="153">
        <v>6299.4999606346701</v>
      </c>
      <c r="AF56" s="153">
        <v>5768.6062385363402</v>
      </c>
      <c r="AG56" s="153">
        <f t="shared" si="6"/>
        <v>6299.4999606346701</v>
      </c>
      <c r="AH56" s="153">
        <f t="shared" si="7"/>
        <v>0</v>
      </c>
      <c r="AI56" s="153">
        <f t="shared" si="8"/>
        <v>-1792.3713030999299</v>
      </c>
      <c r="AK56" s="152">
        <v>2.0833333333333332E-2</v>
      </c>
      <c r="AL56" s="147">
        <v>3699.3611848404198</v>
      </c>
      <c r="AM56" s="147">
        <v>1895.26709961542</v>
      </c>
      <c r="AN56" s="147">
        <v>67.876157040172004</v>
      </c>
      <c r="AO56" s="147">
        <v>439.01285565670997</v>
      </c>
      <c r="AP56" s="147">
        <v>275.09945768419999</v>
      </c>
      <c r="AQ56" s="147">
        <v>0</v>
      </c>
      <c r="AR56" s="147">
        <v>0</v>
      </c>
      <c r="AS56" s="147">
        <v>190.169823158958</v>
      </c>
      <c r="AT56" s="147">
        <v>-574.23436380163901</v>
      </c>
      <c r="AU56" s="147">
        <v>-412.99396716364402</v>
      </c>
      <c r="AV56" s="147">
        <v>-392.16655033994499</v>
      </c>
      <c r="AW56" s="147">
        <v>5579.5582470305999</v>
      </c>
      <c r="AX56" s="147">
        <v>5187.39169669065</v>
      </c>
      <c r="AY56" s="147">
        <f t="shared" si="9"/>
        <v>5579.5582470305999</v>
      </c>
      <c r="AZ56" s="153">
        <f t="shared" si="10"/>
        <v>0</v>
      </c>
      <c r="BA56" s="153">
        <f t="shared" si="11"/>
        <v>-574.23436380163901</v>
      </c>
    </row>
    <row r="57" spans="1:53" s="147" customFormat="1">
      <c r="A57" s="152">
        <v>3.125E-2</v>
      </c>
      <c r="B57" s="153">
        <v>4167.3202343992098</v>
      </c>
      <c r="C57" s="153">
        <v>3008.9529067219401</v>
      </c>
      <c r="D57" s="153">
        <v>66.405671902725501</v>
      </c>
      <c r="E57" s="153">
        <v>426.52840220023</v>
      </c>
      <c r="F57" s="153">
        <v>345.24043804573603</v>
      </c>
      <c r="G57" s="153">
        <v>0</v>
      </c>
      <c r="H57" s="153">
        <v>0</v>
      </c>
      <c r="I57" s="153">
        <v>228.40854413747201</v>
      </c>
      <c r="J57" s="153">
        <v>-2503.4131685039301</v>
      </c>
      <c r="K57" s="153">
        <v>0</v>
      </c>
      <c r="L57" s="153">
        <v>-514.51955473088799</v>
      </c>
      <c r="M57" s="153">
        <v>5739.4430289033799</v>
      </c>
      <c r="N57" s="153">
        <v>5224.9234741724904</v>
      </c>
      <c r="O57" s="153">
        <f t="shared" si="3"/>
        <v>5739.4430289033799</v>
      </c>
      <c r="P57" s="153">
        <f t="shared" si="4"/>
        <v>0</v>
      </c>
      <c r="Q57" s="153">
        <f t="shared" si="5"/>
        <v>-2503.4131685039301</v>
      </c>
      <c r="S57" s="152">
        <v>3.125E-2</v>
      </c>
      <c r="T57" s="153">
        <v>3684.7195012393499</v>
      </c>
      <c r="U57" s="153">
        <v>3498.2995271735899</v>
      </c>
      <c r="V57" s="153">
        <v>63.4940216771301</v>
      </c>
      <c r="W57" s="153">
        <v>428.999215314195</v>
      </c>
      <c r="X57" s="153">
        <v>195.59382250463599</v>
      </c>
      <c r="Y57" s="153">
        <v>0</v>
      </c>
      <c r="Z57" s="153">
        <v>0</v>
      </c>
      <c r="AA57" s="153">
        <v>163.134617504386</v>
      </c>
      <c r="AB57" s="153">
        <v>-1777.708994612</v>
      </c>
      <c r="AC57" s="153">
        <v>-5.7999593566422103</v>
      </c>
      <c r="AD57" s="153">
        <v>-526.64213896548404</v>
      </c>
      <c r="AE57" s="153">
        <v>6250.7317514446504</v>
      </c>
      <c r="AF57" s="153">
        <v>5724.0896124791698</v>
      </c>
      <c r="AG57" s="153">
        <f t="shared" si="6"/>
        <v>6250.7317514446504</v>
      </c>
      <c r="AH57" s="153">
        <f t="shared" si="7"/>
        <v>0</v>
      </c>
      <c r="AI57" s="153">
        <f t="shared" si="8"/>
        <v>-1777.708994612</v>
      </c>
      <c r="AK57" s="152">
        <v>3.125E-2</v>
      </c>
      <c r="AL57" s="147">
        <v>3699.0010763567302</v>
      </c>
      <c r="AM57" s="147">
        <v>1858.6991721219199</v>
      </c>
      <c r="AN57" s="147">
        <v>60.551393235756102</v>
      </c>
      <c r="AO57" s="147">
        <v>432.47226710043498</v>
      </c>
      <c r="AP57" s="147">
        <v>276.89202464162901</v>
      </c>
      <c r="AQ57" s="147">
        <v>0</v>
      </c>
      <c r="AR57" s="147">
        <v>0</v>
      </c>
      <c r="AS57" s="147">
        <v>181.523433006056</v>
      </c>
      <c r="AT57" s="147">
        <v>-504.73152434841501</v>
      </c>
      <c r="AU57" s="147">
        <v>-412.94696682013802</v>
      </c>
      <c r="AV57" s="147">
        <v>-388.45710595844599</v>
      </c>
      <c r="AW57" s="147">
        <v>5591.4608752939703</v>
      </c>
      <c r="AX57" s="147">
        <v>5203.0037693355298</v>
      </c>
      <c r="AY57" s="147">
        <f t="shared" si="9"/>
        <v>5591.4608752939703</v>
      </c>
      <c r="AZ57" s="153">
        <f t="shared" si="10"/>
        <v>0</v>
      </c>
      <c r="BA57" s="153">
        <f t="shared" si="11"/>
        <v>-504.73152434841501</v>
      </c>
    </row>
    <row r="58" spans="1:53" s="147" customFormat="1">
      <c r="A58" s="152">
        <v>4.1666666666666699E-2</v>
      </c>
      <c r="B58" s="153">
        <v>4168.08713475474</v>
      </c>
      <c r="C58" s="153">
        <v>2932.4120692369402</v>
      </c>
      <c r="D58" s="153">
        <v>66.392287403659793</v>
      </c>
      <c r="E58" s="153">
        <v>425.22304687050001</v>
      </c>
      <c r="F58" s="153">
        <v>322.52328025228098</v>
      </c>
      <c r="G58" s="153">
        <v>0</v>
      </c>
      <c r="H58" s="153">
        <v>0</v>
      </c>
      <c r="I58" s="153">
        <v>219.42616756503099</v>
      </c>
      <c r="J58" s="153">
        <v>-2228.20424829904</v>
      </c>
      <c r="K58" s="153">
        <v>-154.62323341549799</v>
      </c>
      <c r="L58" s="153">
        <v>-507.56497973595998</v>
      </c>
      <c r="M58" s="153">
        <v>5751.2365043686204</v>
      </c>
      <c r="N58" s="153">
        <v>5243.6715246326603</v>
      </c>
      <c r="O58" s="153">
        <f t="shared" si="3"/>
        <v>5751.2365043686204</v>
      </c>
      <c r="P58" s="153">
        <f t="shared" si="4"/>
        <v>0</v>
      </c>
      <c r="Q58" s="153">
        <f t="shared" si="5"/>
        <v>-2228.20424829904</v>
      </c>
      <c r="S58" s="152">
        <v>4.1666666666666699E-2</v>
      </c>
      <c r="T58" s="153">
        <v>3683.7459654218901</v>
      </c>
      <c r="U58" s="153">
        <v>3435.5068837905101</v>
      </c>
      <c r="V58" s="153">
        <v>64.309590850700701</v>
      </c>
      <c r="W58" s="153">
        <v>432.75782808451902</v>
      </c>
      <c r="X58" s="153">
        <v>191.62873081866701</v>
      </c>
      <c r="Y58" s="153">
        <v>0</v>
      </c>
      <c r="Z58" s="153">
        <v>0</v>
      </c>
      <c r="AA58" s="153">
        <v>165.86675007585899</v>
      </c>
      <c r="AB58" s="153">
        <v>-1737.72861605654</v>
      </c>
      <c r="AC58" s="153">
        <v>-5.1540242021426996</v>
      </c>
      <c r="AD58" s="153">
        <v>-521.368186133672</v>
      </c>
      <c r="AE58" s="153">
        <v>6230.9331087834598</v>
      </c>
      <c r="AF58" s="153">
        <v>5709.5649226497899</v>
      </c>
      <c r="AG58" s="153">
        <f t="shared" si="6"/>
        <v>6230.9331087834598</v>
      </c>
      <c r="AH58" s="153">
        <f t="shared" si="7"/>
        <v>0</v>
      </c>
      <c r="AI58" s="153">
        <f t="shared" si="8"/>
        <v>-1737.72861605654</v>
      </c>
      <c r="AK58" s="152">
        <v>4.1666666666666664E-2</v>
      </c>
      <c r="AL58" s="147">
        <v>3695.73310326518</v>
      </c>
      <c r="AM58" s="147">
        <v>1876.08410926797</v>
      </c>
      <c r="AN58" s="147">
        <v>63.287309742732901</v>
      </c>
      <c r="AO58" s="147">
        <v>431.08657274602098</v>
      </c>
      <c r="AP58" s="147">
        <v>299.49602226036399</v>
      </c>
      <c r="AQ58" s="147">
        <v>0</v>
      </c>
      <c r="AR58" s="147">
        <v>0</v>
      </c>
      <c r="AS58" s="147">
        <v>176.25106337645099</v>
      </c>
      <c r="AT58" s="147">
        <v>-542.11079650100896</v>
      </c>
      <c r="AU58" s="147">
        <v>-411.76516310088198</v>
      </c>
      <c r="AV58" s="147">
        <v>-389.867815694245</v>
      </c>
      <c r="AW58" s="147">
        <v>5588.0622210568299</v>
      </c>
      <c r="AX58" s="147">
        <v>5198.1944053625903</v>
      </c>
      <c r="AY58" s="147">
        <f t="shared" si="9"/>
        <v>5588.0622210568299</v>
      </c>
      <c r="AZ58" s="153">
        <f t="shared" si="10"/>
        <v>0</v>
      </c>
      <c r="BA58" s="153">
        <f t="shared" si="11"/>
        <v>-542.11079650100896</v>
      </c>
    </row>
    <row r="59" spans="1:53" s="147" customFormat="1">
      <c r="A59" s="152">
        <v>5.2083333333333301E-2</v>
      </c>
      <c r="B59" s="153">
        <v>4168.5605863159499</v>
      </c>
      <c r="C59" s="153">
        <v>2909.4196015168</v>
      </c>
      <c r="D59" s="153">
        <v>66.459209388421698</v>
      </c>
      <c r="E59" s="153">
        <v>426.33912264311999</v>
      </c>
      <c r="F59" s="153">
        <v>319.06476789385101</v>
      </c>
      <c r="G59" s="153">
        <v>0</v>
      </c>
      <c r="H59" s="153">
        <v>0</v>
      </c>
      <c r="I59" s="153">
        <v>207.68124676579501</v>
      </c>
      <c r="J59" s="153">
        <v>-2201.7023295363902</v>
      </c>
      <c r="K59" s="153">
        <v>-162.34796480008001</v>
      </c>
      <c r="L59" s="153">
        <v>-505.48409378037701</v>
      </c>
      <c r="M59" s="153">
        <v>5733.4742401874601</v>
      </c>
      <c r="N59" s="153">
        <v>5227.9901464070899</v>
      </c>
      <c r="O59" s="153">
        <f t="shared" si="3"/>
        <v>5733.4742401874601</v>
      </c>
      <c r="P59" s="153">
        <f t="shared" si="4"/>
        <v>0</v>
      </c>
      <c r="Q59" s="153">
        <f t="shared" si="5"/>
        <v>-2201.7023295363902</v>
      </c>
      <c r="S59" s="152">
        <v>5.2083333333333301E-2</v>
      </c>
      <c r="T59" s="153">
        <v>3684.3994772659098</v>
      </c>
      <c r="U59" s="153">
        <v>3403.0421013514301</v>
      </c>
      <c r="V59" s="153">
        <v>64.276164122479102</v>
      </c>
      <c r="W59" s="153">
        <v>436.23520209577299</v>
      </c>
      <c r="X59" s="153">
        <v>191.47062502503499</v>
      </c>
      <c r="Y59" s="153">
        <v>0</v>
      </c>
      <c r="Z59" s="153">
        <v>0</v>
      </c>
      <c r="AA59" s="153">
        <v>163.19938265688401</v>
      </c>
      <c r="AB59" s="153">
        <v>-1751.8263488504199</v>
      </c>
      <c r="AC59" s="153">
        <v>-4.9521694322723997</v>
      </c>
      <c r="AD59" s="153">
        <v>-518.74769087738196</v>
      </c>
      <c r="AE59" s="153">
        <v>6185.8444342348203</v>
      </c>
      <c r="AF59" s="153">
        <v>5667.0967433574397</v>
      </c>
      <c r="AG59" s="153">
        <f t="shared" si="6"/>
        <v>6185.8444342348203</v>
      </c>
      <c r="AH59" s="153">
        <f t="shared" si="7"/>
        <v>0</v>
      </c>
      <c r="AI59" s="153">
        <f t="shared" si="8"/>
        <v>-1751.8263488504199</v>
      </c>
      <c r="AK59" s="152">
        <v>5.2083333333333336E-2</v>
      </c>
      <c r="AL59" s="147">
        <v>3694.66598309448</v>
      </c>
      <c r="AM59" s="147">
        <v>1874.0456593102599</v>
      </c>
      <c r="AN59" s="147">
        <v>61.581542983180398</v>
      </c>
      <c r="AO59" s="147">
        <v>431.04719244465201</v>
      </c>
      <c r="AP59" s="147">
        <v>301.15724892723898</v>
      </c>
      <c r="AQ59" s="147">
        <v>0</v>
      </c>
      <c r="AR59" s="147">
        <v>0</v>
      </c>
      <c r="AS59" s="147">
        <v>176.078782460366</v>
      </c>
      <c r="AT59" s="147">
        <v>-543.26875565104899</v>
      </c>
      <c r="AU59" s="147">
        <v>-411.78530464153101</v>
      </c>
      <c r="AV59" s="147">
        <v>-389.62175035963401</v>
      </c>
      <c r="AW59" s="147">
        <v>5583.5223489276004</v>
      </c>
      <c r="AX59" s="147">
        <v>5193.9005985679596</v>
      </c>
      <c r="AY59" s="147">
        <f t="shared" si="9"/>
        <v>5583.5223489276004</v>
      </c>
      <c r="AZ59" s="153">
        <f t="shared" si="10"/>
        <v>0</v>
      </c>
      <c r="BA59" s="153">
        <f t="shared" si="11"/>
        <v>-543.26875565104899</v>
      </c>
    </row>
    <row r="60" spans="1:53" s="147" customFormat="1">
      <c r="A60" s="152">
        <v>6.25E-2</v>
      </c>
      <c r="B60" s="153">
        <v>4168.4205696919298</v>
      </c>
      <c r="C60" s="153">
        <v>2913.62159156692</v>
      </c>
      <c r="D60" s="153">
        <v>66.372210910344506</v>
      </c>
      <c r="E60" s="153">
        <v>426.10492491017101</v>
      </c>
      <c r="F60" s="153">
        <v>319.174266996016</v>
      </c>
      <c r="G60" s="153">
        <v>0</v>
      </c>
      <c r="H60" s="153">
        <v>0</v>
      </c>
      <c r="I60" s="153">
        <v>206.750175290323</v>
      </c>
      <c r="J60" s="153">
        <v>-2247.89248539551</v>
      </c>
      <c r="K60" s="153">
        <v>-162.314810316972</v>
      </c>
      <c r="L60" s="153">
        <v>-505.81725802262798</v>
      </c>
      <c r="M60" s="153">
        <v>5690.2364436532298</v>
      </c>
      <c r="N60" s="153">
        <v>5184.4191856305997</v>
      </c>
      <c r="O60" s="153">
        <f t="shared" si="3"/>
        <v>5690.2364436532298</v>
      </c>
      <c r="P60" s="153">
        <f t="shared" si="4"/>
        <v>0</v>
      </c>
      <c r="Q60" s="153">
        <f t="shared" si="5"/>
        <v>-2247.89248539551</v>
      </c>
      <c r="S60" s="152">
        <v>6.25E-2</v>
      </c>
      <c r="T60" s="153">
        <v>3684.05934698901</v>
      </c>
      <c r="U60" s="153">
        <v>3388.4295072111199</v>
      </c>
      <c r="V60" s="153">
        <v>64.309589065616194</v>
      </c>
      <c r="W60" s="153">
        <v>435.621165564791</v>
      </c>
      <c r="X60" s="153">
        <v>191.52752361083401</v>
      </c>
      <c r="Y60" s="153">
        <v>0</v>
      </c>
      <c r="Z60" s="153">
        <v>0</v>
      </c>
      <c r="AA60" s="153">
        <v>158.02253344498101</v>
      </c>
      <c r="AB60" s="153">
        <v>-1771.5270147194601</v>
      </c>
      <c r="AC60" s="153">
        <v>-4.9319839456601899</v>
      </c>
      <c r="AD60" s="153">
        <v>-517.37439226574998</v>
      </c>
      <c r="AE60" s="153">
        <v>6145.5106672212296</v>
      </c>
      <c r="AF60" s="153">
        <v>5628.1362749554801</v>
      </c>
      <c r="AG60" s="153">
        <f t="shared" si="6"/>
        <v>6145.5106672212296</v>
      </c>
      <c r="AH60" s="153">
        <f t="shared" si="7"/>
        <v>0</v>
      </c>
      <c r="AI60" s="153">
        <f t="shared" si="8"/>
        <v>-1771.5270147194601</v>
      </c>
      <c r="AK60" s="152">
        <v>6.25E-2</v>
      </c>
      <c r="AL60" s="147">
        <v>3694.64595535732</v>
      </c>
      <c r="AM60" s="147">
        <v>1866.58619332543</v>
      </c>
      <c r="AN60" s="147">
        <v>60.2771322076077</v>
      </c>
      <c r="AO60" s="147">
        <v>431.19778894039803</v>
      </c>
      <c r="AP60" s="147">
        <v>291.61139722797299</v>
      </c>
      <c r="AQ60" s="147">
        <v>0</v>
      </c>
      <c r="AR60" s="147">
        <v>0</v>
      </c>
      <c r="AS60" s="147">
        <v>175.56216816317499</v>
      </c>
      <c r="AT60" s="147">
        <v>-534.61570293774901</v>
      </c>
      <c r="AU60" s="147">
        <v>-411.18768142130398</v>
      </c>
      <c r="AV60" s="147">
        <v>-388.88242877223399</v>
      </c>
      <c r="AW60" s="147">
        <v>5574.0772508628497</v>
      </c>
      <c r="AX60" s="147">
        <v>5185.1948220906197</v>
      </c>
      <c r="AY60" s="147">
        <f t="shared" si="9"/>
        <v>5574.0772508628497</v>
      </c>
      <c r="AZ60" s="153">
        <f t="shared" si="10"/>
        <v>0</v>
      </c>
      <c r="BA60" s="153">
        <f t="shared" si="11"/>
        <v>-534.61570293774901</v>
      </c>
    </row>
    <row r="61" spans="1:53" s="147" customFormat="1">
      <c r="A61" s="152">
        <v>7.2916666666666699E-2</v>
      </c>
      <c r="B61" s="153">
        <v>4169.0340378771598</v>
      </c>
      <c r="C61" s="153">
        <v>2917.91582273431</v>
      </c>
      <c r="D61" s="153">
        <v>66.3253669505972</v>
      </c>
      <c r="E61" s="153">
        <v>425.752587414343</v>
      </c>
      <c r="F61" s="153">
        <v>318.80511450558299</v>
      </c>
      <c r="G61" s="153">
        <v>0</v>
      </c>
      <c r="H61" s="153">
        <v>0</v>
      </c>
      <c r="I61" s="153">
        <v>215.74021429482801</v>
      </c>
      <c r="J61" s="153">
        <v>-2213.0477115562699</v>
      </c>
      <c r="K61" s="153">
        <v>-162.08092559185201</v>
      </c>
      <c r="L61" s="153">
        <v>-506.31159136468898</v>
      </c>
      <c r="M61" s="153">
        <v>5738.4445066286999</v>
      </c>
      <c r="N61" s="153">
        <v>5232.1329152640101</v>
      </c>
      <c r="O61" s="153">
        <f t="shared" si="3"/>
        <v>5738.4445066286999</v>
      </c>
      <c r="P61" s="153">
        <f t="shared" si="4"/>
        <v>0</v>
      </c>
      <c r="Q61" s="153">
        <f t="shared" si="5"/>
        <v>-2213.0477115562699</v>
      </c>
      <c r="S61" s="152">
        <v>7.2916666666666699E-2</v>
      </c>
      <c r="T61" s="153">
        <v>3684.5327975242699</v>
      </c>
      <c r="U61" s="153">
        <v>3339.9714801372902</v>
      </c>
      <c r="V61" s="153">
        <v>64.175890568128395</v>
      </c>
      <c r="W61" s="153">
        <v>436.93638604432903</v>
      </c>
      <c r="X61" s="153">
        <v>191.56180722264401</v>
      </c>
      <c r="Y61" s="153">
        <v>0</v>
      </c>
      <c r="Z61" s="153">
        <v>0</v>
      </c>
      <c r="AA61" s="153">
        <v>156.08421249444899</v>
      </c>
      <c r="AB61" s="153">
        <v>-1698.4363345690999</v>
      </c>
      <c r="AC61" s="153">
        <v>-4.8781560027502504</v>
      </c>
      <c r="AD61" s="153">
        <v>-513.25345139262595</v>
      </c>
      <c r="AE61" s="153">
        <v>6169.94808341926</v>
      </c>
      <c r="AF61" s="153">
        <v>5656.6946320266397</v>
      </c>
      <c r="AG61" s="153">
        <f t="shared" si="6"/>
        <v>6169.94808341926</v>
      </c>
      <c r="AH61" s="153">
        <f t="shared" si="7"/>
        <v>0</v>
      </c>
      <c r="AI61" s="153">
        <f t="shared" si="8"/>
        <v>-1698.4363345690999</v>
      </c>
      <c r="AK61" s="152">
        <v>7.2916666666666671E-2</v>
      </c>
      <c r="AL61" s="147">
        <v>3694.88604396249</v>
      </c>
      <c r="AM61" s="147">
        <v>1868.00239307371</v>
      </c>
      <c r="AN61" s="147">
        <v>66.049983230249694</v>
      </c>
      <c r="AO61" s="147">
        <v>432.93654657056197</v>
      </c>
      <c r="AP61" s="147">
        <v>301.62120685994103</v>
      </c>
      <c r="AQ61" s="147">
        <v>0</v>
      </c>
      <c r="AR61" s="147">
        <v>0</v>
      </c>
      <c r="AS61" s="147">
        <v>179.398716679675</v>
      </c>
      <c r="AT61" s="147">
        <v>-512.44311283926402</v>
      </c>
      <c r="AU61" s="147">
        <v>-410.97280894925501</v>
      </c>
      <c r="AV61" s="147">
        <v>-389.31274400887997</v>
      </c>
      <c r="AW61" s="147">
        <v>5619.4789685881096</v>
      </c>
      <c r="AX61" s="147">
        <v>5230.1662245792304</v>
      </c>
      <c r="AY61" s="147">
        <f t="shared" si="9"/>
        <v>5619.4789685881096</v>
      </c>
      <c r="AZ61" s="153">
        <f t="shared" si="10"/>
        <v>0</v>
      </c>
      <c r="BA61" s="153">
        <f t="shared" si="11"/>
        <v>-512.44311283926402</v>
      </c>
    </row>
    <row r="62" spans="1:53" s="147" customFormat="1">
      <c r="A62" s="152">
        <v>8.3333333333333301E-2</v>
      </c>
      <c r="B62" s="153">
        <v>4169.8876834155699</v>
      </c>
      <c r="C62" s="153">
        <v>2913.5020941069802</v>
      </c>
      <c r="D62" s="153">
        <v>66.332058434280398</v>
      </c>
      <c r="E62" s="153">
        <v>424.138327277489</v>
      </c>
      <c r="F62" s="153">
        <v>313.32189154971098</v>
      </c>
      <c r="G62" s="153">
        <v>0</v>
      </c>
      <c r="H62" s="153">
        <v>0</v>
      </c>
      <c r="I62" s="153">
        <v>209.05267982920401</v>
      </c>
      <c r="J62" s="153">
        <v>-2213.0224389044702</v>
      </c>
      <c r="K62" s="153">
        <v>-161.90473556583899</v>
      </c>
      <c r="L62" s="153">
        <v>-505.76523115343099</v>
      </c>
      <c r="M62" s="153">
        <v>5721.30756014293</v>
      </c>
      <c r="N62" s="153">
        <v>5215.5423289894998</v>
      </c>
      <c r="O62" s="153">
        <f t="shared" si="3"/>
        <v>5721.30756014293</v>
      </c>
      <c r="P62" s="153">
        <f t="shared" si="4"/>
        <v>0</v>
      </c>
      <c r="Q62" s="153">
        <f t="shared" si="5"/>
        <v>-2213.0224389044702</v>
      </c>
      <c r="S62" s="152">
        <v>8.3333333333333301E-2</v>
      </c>
      <c r="T62" s="153">
        <v>3684.5128214640599</v>
      </c>
      <c r="U62" s="153">
        <v>3251.20848000664</v>
      </c>
      <c r="V62" s="153">
        <v>64.242739434354206</v>
      </c>
      <c r="W62" s="153">
        <v>438.87576658295097</v>
      </c>
      <c r="X62" s="153">
        <v>191.57113788406701</v>
      </c>
      <c r="Y62" s="153">
        <v>0</v>
      </c>
      <c r="Z62" s="153">
        <v>0</v>
      </c>
      <c r="AA62" s="153">
        <v>157.220724721381</v>
      </c>
      <c r="AB62" s="153">
        <v>-1501.5875984720899</v>
      </c>
      <c r="AC62" s="153">
        <v>-107.332893072768</v>
      </c>
      <c r="AD62" s="153">
        <v>-505.68906807419597</v>
      </c>
      <c r="AE62" s="153">
        <v>6178.7111785486004</v>
      </c>
      <c r="AF62" s="153">
        <v>5673.0221104744096</v>
      </c>
      <c r="AG62" s="153">
        <f t="shared" si="6"/>
        <v>6178.7111785486004</v>
      </c>
      <c r="AH62" s="153">
        <f t="shared" si="7"/>
        <v>0</v>
      </c>
      <c r="AI62" s="153">
        <f t="shared" si="8"/>
        <v>-1501.5875984720899</v>
      </c>
      <c r="AK62" s="456" t="s">
        <v>430</v>
      </c>
      <c r="AL62" s="147">
        <v>3694.5459143678199</v>
      </c>
      <c r="AM62" s="147">
        <v>1857.3474953520699</v>
      </c>
      <c r="AN62" s="147">
        <v>67.909605498636296</v>
      </c>
      <c r="AO62" s="147">
        <v>439.113703915526</v>
      </c>
      <c r="AP62" s="147">
        <v>299.48932336337998</v>
      </c>
      <c r="AQ62" s="147">
        <v>0</v>
      </c>
      <c r="AR62" s="147">
        <v>0</v>
      </c>
      <c r="AS62" s="147">
        <v>175.24227904594201</v>
      </c>
      <c r="AT62" s="147">
        <v>-410.815715692965</v>
      </c>
      <c r="AU62" s="147">
        <v>-410.16703666677301</v>
      </c>
      <c r="AV62" s="147">
        <v>-388.65851931623502</v>
      </c>
      <c r="AW62" s="147">
        <v>5712.6655691836304</v>
      </c>
      <c r="AX62" s="147">
        <v>5324.0070498674004</v>
      </c>
      <c r="AY62" s="147">
        <f t="shared" si="9"/>
        <v>5712.6655691836304</v>
      </c>
      <c r="AZ62" s="153">
        <f t="shared" si="10"/>
        <v>0</v>
      </c>
      <c r="BA62" s="153">
        <f t="shared" si="11"/>
        <v>-410.815715692965</v>
      </c>
    </row>
    <row r="63" spans="1:53" s="147" customFormat="1">
      <c r="A63" s="152">
        <v>9.375E-2</v>
      </c>
      <c r="B63" s="153">
        <v>4172.53510471766</v>
      </c>
      <c r="C63" s="153">
        <v>2884.9091787641501</v>
      </c>
      <c r="D63" s="153">
        <v>66.352134417029305</v>
      </c>
      <c r="E63" s="153">
        <v>424.830814942183</v>
      </c>
      <c r="F63" s="153">
        <v>313.21807316704098</v>
      </c>
      <c r="G63" s="153">
        <v>0</v>
      </c>
      <c r="H63" s="153">
        <v>0</v>
      </c>
      <c r="I63" s="153">
        <v>194.33781325904599</v>
      </c>
      <c r="J63" s="153">
        <v>-2281.3890393056099</v>
      </c>
      <c r="K63" s="153">
        <v>-162.18579907126801</v>
      </c>
      <c r="L63" s="153">
        <v>-503.280063167219</v>
      </c>
      <c r="M63" s="153">
        <v>5612.6082808902302</v>
      </c>
      <c r="N63" s="153">
        <v>5109.3282177230103</v>
      </c>
      <c r="O63" s="153">
        <f t="shared" si="3"/>
        <v>5612.6082808902302</v>
      </c>
      <c r="P63" s="153">
        <f t="shared" si="4"/>
        <v>0</v>
      </c>
      <c r="Q63" s="153">
        <f t="shared" si="5"/>
        <v>-2281.3890393056099</v>
      </c>
      <c r="S63" s="152">
        <v>9.375E-2</v>
      </c>
      <c r="T63" s="153">
        <v>3684.9129124823899</v>
      </c>
      <c r="U63" s="153">
        <v>3239.5055186872701</v>
      </c>
      <c r="V63" s="153">
        <v>64.236054802743695</v>
      </c>
      <c r="W63" s="153">
        <v>440.014351381707</v>
      </c>
      <c r="X63" s="153">
        <v>191.588796258645</v>
      </c>
      <c r="Y63" s="153">
        <v>0</v>
      </c>
      <c r="Z63" s="153">
        <v>0</v>
      </c>
      <c r="AA63" s="153">
        <v>145.47364008031099</v>
      </c>
      <c r="AB63" s="153">
        <v>-1555.0351742304899</v>
      </c>
      <c r="AC63" s="153">
        <v>-114.660219964578</v>
      </c>
      <c r="AD63" s="153">
        <v>-504.62529415838299</v>
      </c>
      <c r="AE63" s="153">
        <v>6096.0358794980002</v>
      </c>
      <c r="AF63" s="153">
        <v>5591.4105853396204</v>
      </c>
      <c r="AG63" s="153">
        <f t="shared" si="6"/>
        <v>6096.0358794980002</v>
      </c>
      <c r="AH63" s="153">
        <f t="shared" si="7"/>
        <v>0</v>
      </c>
      <c r="AI63" s="153">
        <f t="shared" si="8"/>
        <v>-1555.0351742304899</v>
      </c>
      <c r="AK63" s="152">
        <v>0.13541666666666666</v>
      </c>
      <c r="AL63" s="147">
        <v>3694.2858143082099</v>
      </c>
      <c r="AM63" s="147">
        <v>1858.3369763800099</v>
      </c>
      <c r="AN63" s="147">
        <v>68.351098101717596</v>
      </c>
      <c r="AO63" s="147">
        <v>442.12317256161202</v>
      </c>
      <c r="AP63" s="147">
        <v>298.88849594461698</v>
      </c>
      <c r="AQ63" s="147">
        <v>0</v>
      </c>
      <c r="AR63" s="147">
        <v>0</v>
      </c>
      <c r="AS63" s="147">
        <v>186.28258526172601</v>
      </c>
      <c r="AT63" s="147">
        <v>-457.62168288282402</v>
      </c>
      <c r="AU63" s="147">
        <v>-410.16704076516402</v>
      </c>
      <c r="AV63" s="147">
        <v>-389.02274161386401</v>
      </c>
      <c r="AW63" s="147">
        <v>5680.4794189099002</v>
      </c>
      <c r="AX63" s="147">
        <v>5291.4566772960397</v>
      </c>
      <c r="AY63" s="147">
        <f t="shared" si="9"/>
        <v>5680.4794189099002</v>
      </c>
      <c r="AZ63" s="153">
        <f t="shared" si="10"/>
        <v>0</v>
      </c>
      <c r="BA63" s="153">
        <f t="shared" si="11"/>
        <v>-457.62168288282402</v>
      </c>
    </row>
    <row r="64" spans="1:53" s="147" customFormat="1">
      <c r="A64" s="152">
        <v>0.104166666666667</v>
      </c>
      <c r="B64" s="153">
        <v>4174.1822537701801</v>
      </c>
      <c r="C64" s="153">
        <v>2865.3568405410401</v>
      </c>
      <c r="D64" s="153">
        <v>66.037606858049202</v>
      </c>
      <c r="E64" s="153">
        <v>424.44873076435198</v>
      </c>
      <c r="F64" s="153">
        <v>311.22804762648798</v>
      </c>
      <c r="G64" s="153">
        <v>0</v>
      </c>
      <c r="H64" s="153">
        <v>0</v>
      </c>
      <c r="I64" s="153">
        <v>173.37219951080499</v>
      </c>
      <c r="J64" s="153">
        <v>-2247.7332126782599</v>
      </c>
      <c r="K64" s="153">
        <v>-162.11759459763201</v>
      </c>
      <c r="L64" s="153">
        <v>-501.373832248626</v>
      </c>
      <c r="M64" s="153">
        <v>5604.7748717950199</v>
      </c>
      <c r="N64" s="153">
        <v>5103.4010395463902</v>
      </c>
      <c r="O64" s="153">
        <f t="shared" si="3"/>
        <v>5604.7748717950199</v>
      </c>
      <c r="P64" s="153">
        <f t="shared" si="4"/>
        <v>0</v>
      </c>
      <c r="Q64" s="153">
        <f t="shared" si="5"/>
        <v>-2247.7332126782599</v>
      </c>
      <c r="S64" s="152">
        <v>0.104166666666667</v>
      </c>
      <c r="T64" s="153">
        <v>3685.6597761839498</v>
      </c>
      <c r="U64" s="153">
        <v>3233.6229136850102</v>
      </c>
      <c r="V64" s="153">
        <v>64.209315001241293</v>
      </c>
      <c r="W64" s="153">
        <v>439.85311745837402</v>
      </c>
      <c r="X64" s="153">
        <v>191.57643439013799</v>
      </c>
      <c r="Y64" s="153">
        <v>0</v>
      </c>
      <c r="Z64" s="153">
        <v>0</v>
      </c>
      <c r="AA64" s="153">
        <v>139.840063121567</v>
      </c>
      <c r="AB64" s="153">
        <v>-1536.02342912063</v>
      </c>
      <c r="AC64" s="153">
        <v>-114.512192848862</v>
      </c>
      <c r="AD64" s="153">
        <v>-504.08320650435797</v>
      </c>
      <c r="AE64" s="153">
        <v>6104.2259978707898</v>
      </c>
      <c r="AF64" s="153">
        <v>5600.1427913664402</v>
      </c>
      <c r="AG64" s="153">
        <f t="shared" si="6"/>
        <v>6104.2259978707898</v>
      </c>
      <c r="AH64" s="153">
        <f t="shared" si="7"/>
        <v>0</v>
      </c>
      <c r="AI64" s="153">
        <f t="shared" si="8"/>
        <v>-1536.02342912063</v>
      </c>
      <c r="AK64" s="152">
        <v>0.14583333333333334</v>
      </c>
      <c r="AL64" s="147">
        <v>3694.2791546785402</v>
      </c>
      <c r="AM64" s="147">
        <v>1863.6121038777401</v>
      </c>
      <c r="AN64" s="147">
        <v>68.310960972264198</v>
      </c>
      <c r="AO64" s="147">
        <v>440.99407504782101</v>
      </c>
      <c r="AP64" s="147">
        <v>298.93061628496599</v>
      </c>
      <c r="AQ64" s="147">
        <v>0</v>
      </c>
      <c r="AR64" s="147">
        <v>0</v>
      </c>
      <c r="AS64" s="147">
        <v>184.65948572888701</v>
      </c>
      <c r="AT64" s="147">
        <v>-475.29341730096701</v>
      </c>
      <c r="AU64" s="147">
        <v>-453.95962107197499</v>
      </c>
      <c r="AV64" s="147">
        <v>-389.398599727837</v>
      </c>
      <c r="AW64" s="147">
        <v>5621.5333582172798</v>
      </c>
      <c r="AX64" s="147">
        <v>5232.1347584894402</v>
      </c>
      <c r="AY64" s="147">
        <f t="shared" si="9"/>
        <v>5621.5333582172798</v>
      </c>
      <c r="AZ64" s="153">
        <f t="shared" si="10"/>
        <v>0</v>
      </c>
      <c r="BA64" s="153">
        <f t="shared" si="11"/>
        <v>-475.29341730096701</v>
      </c>
    </row>
    <row r="65" spans="1:53" s="147" customFormat="1">
      <c r="A65" s="152">
        <v>0.114583333333333</v>
      </c>
      <c r="B65" s="153">
        <v>4175.32260776778</v>
      </c>
      <c r="C65" s="153">
        <v>2864.18526752751</v>
      </c>
      <c r="D65" s="153">
        <v>60.5166276139391</v>
      </c>
      <c r="E65" s="153">
        <v>424.24259106017797</v>
      </c>
      <c r="F65" s="153">
        <v>297.48067246656802</v>
      </c>
      <c r="G65" s="153">
        <v>0</v>
      </c>
      <c r="H65" s="153">
        <v>0</v>
      </c>
      <c r="I65" s="153">
        <v>173.08083773225599</v>
      </c>
      <c r="J65" s="153">
        <v>-2249.8237075412699</v>
      </c>
      <c r="K65" s="153">
        <v>-162.21765711332</v>
      </c>
      <c r="L65" s="153">
        <v>-501.14841177259899</v>
      </c>
      <c r="M65" s="153">
        <v>5582.7872395136401</v>
      </c>
      <c r="N65" s="153">
        <v>5081.6388277410397</v>
      </c>
      <c r="O65" s="153">
        <f t="shared" si="3"/>
        <v>5582.7872395136401</v>
      </c>
      <c r="P65" s="153">
        <f t="shared" si="4"/>
        <v>0</v>
      </c>
      <c r="Q65" s="153">
        <f t="shared" si="5"/>
        <v>-2249.8237075412699</v>
      </c>
      <c r="S65" s="152">
        <v>0.114583333333333</v>
      </c>
      <c r="T65" s="153">
        <v>3687.2601890985002</v>
      </c>
      <c r="U65" s="153">
        <v>3240.1061920340399</v>
      </c>
      <c r="V65" s="153">
        <v>64.262794349233999</v>
      </c>
      <c r="W65" s="153">
        <v>439.23832833293602</v>
      </c>
      <c r="X65" s="153">
        <v>191.54699780256701</v>
      </c>
      <c r="Y65" s="153">
        <v>0</v>
      </c>
      <c r="Z65" s="153">
        <v>0</v>
      </c>
      <c r="AA65" s="153">
        <v>129.689064750325</v>
      </c>
      <c r="AB65" s="153">
        <v>-1516.9693204433099</v>
      </c>
      <c r="AC65" s="153">
        <v>-114.51892072411</v>
      </c>
      <c r="AD65" s="153">
        <v>-504.582119309132</v>
      </c>
      <c r="AE65" s="153">
        <v>6120.6153252001805</v>
      </c>
      <c r="AF65" s="153">
        <v>5616.0332058910399</v>
      </c>
      <c r="AG65" s="153">
        <f t="shared" si="6"/>
        <v>6120.6153252001805</v>
      </c>
      <c r="AH65" s="153">
        <f t="shared" si="7"/>
        <v>0</v>
      </c>
      <c r="AI65" s="153">
        <f t="shared" si="8"/>
        <v>-1516.9693204433099</v>
      </c>
      <c r="AK65" s="152">
        <v>0.15625</v>
      </c>
      <c r="AL65" s="147">
        <v>3694.8794006155299</v>
      </c>
      <c r="AM65" s="147">
        <v>1860.0658012997601</v>
      </c>
      <c r="AN65" s="147">
        <v>68.317651174308807</v>
      </c>
      <c r="AO65" s="147">
        <v>440.336357700983</v>
      </c>
      <c r="AP65" s="147">
        <v>294.40812795620701</v>
      </c>
      <c r="AQ65" s="147">
        <v>0</v>
      </c>
      <c r="AR65" s="147">
        <v>0</v>
      </c>
      <c r="AS65" s="147">
        <v>179.00675536790999</v>
      </c>
      <c r="AT65" s="147">
        <v>-500.51597460447402</v>
      </c>
      <c r="AU65" s="147">
        <v>-460.94508401092901</v>
      </c>
      <c r="AV65" s="147">
        <v>-388.984734511537</v>
      </c>
      <c r="AW65" s="147">
        <v>5575.5530354992998</v>
      </c>
      <c r="AX65" s="147">
        <v>5186.5683009877603</v>
      </c>
      <c r="AY65" s="147">
        <f t="shared" si="9"/>
        <v>5575.5530354992998</v>
      </c>
      <c r="AZ65" s="153">
        <f t="shared" si="10"/>
        <v>0</v>
      </c>
      <c r="BA65" s="153">
        <f t="shared" si="11"/>
        <v>-500.51597460447402</v>
      </c>
    </row>
    <row r="66" spans="1:53" s="147" customFormat="1">
      <c r="A66" s="152">
        <v>0.125</v>
      </c>
      <c r="B66" s="153">
        <v>4174.3023098847698</v>
      </c>
      <c r="C66" s="153">
        <v>2859.8611138106698</v>
      </c>
      <c r="D66" s="153">
        <v>60.356016688549801</v>
      </c>
      <c r="E66" s="153">
        <v>424.23745122191798</v>
      </c>
      <c r="F66" s="153">
        <v>295.37234501073999</v>
      </c>
      <c r="G66" s="153">
        <v>0</v>
      </c>
      <c r="H66" s="153">
        <v>0</v>
      </c>
      <c r="I66" s="153">
        <v>167.36261115837101</v>
      </c>
      <c r="J66" s="153">
        <v>-2238.95527806053</v>
      </c>
      <c r="K66" s="153">
        <v>-184.39926076778099</v>
      </c>
      <c r="L66" s="153">
        <v>-500.629791144862</v>
      </c>
      <c r="M66" s="153">
        <v>5558.1373089467197</v>
      </c>
      <c r="N66" s="153">
        <v>5057.5075178018496</v>
      </c>
      <c r="O66" s="153">
        <f t="shared" si="3"/>
        <v>5558.1373089467197</v>
      </c>
      <c r="P66" s="153">
        <f t="shared" si="4"/>
        <v>0</v>
      </c>
      <c r="Q66" s="153">
        <f t="shared" si="5"/>
        <v>-2238.95527806053</v>
      </c>
      <c r="S66" s="152">
        <v>0.125</v>
      </c>
      <c r="T66" s="153">
        <v>3686.8200971185402</v>
      </c>
      <c r="U66" s="153">
        <v>3182.0664707383999</v>
      </c>
      <c r="V66" s="153">
        <v>64.242739689366203</v>
      </c>
      <c r="W66" s="153">
        <v>438.065174529964</v>
      </c>
      <c r="X66" s="153">
        <v>191.530383746475</v>
      </c>
      <c r="Y66" s="153">
        <v>0</v>
      </c>
      <c r="Z66" s="153">
        <v>0</v>
      </c>
      <c r="AA66" s="153">
        <v>130.23105323656799</v>
      </c>
      <c r="AB66" s="153">
        <v>-1444.1872014656899</v>
      </c>
      <c r="AC66" s="153">
        <v>-114.42472225714999</v>
      </c>
      <c r="AD66" s="153">
        <v>-499.47957558570897</v>
      </c>
      <c r="AE66" s="153">
        <v>6134.3439953364696</v>
      </c>
      <c r="AF66" s="153">
        <v>5634.8644197507601</v>
      </c>
      <c r="AG66" s="153">
        <f t="shared" si="6"/>
        <v>6134.3439953364696</v>
      </c>
      <c r="AH66" s="153">
        <f t="shared" si="7"/>
        <v>0</v>
      </c>
      <c r="AI66" s="153">
        <f t="shared" si="8"/>
        <v>-1444.1872014656899</v>
      </c>
      <c r="AK66" s="152">
        <v>0.16666666666666666</v>
      </c>
      <c r="AL66" s="147">
        <v>3694.07239678715</v>
      </c>
      <c r="AM66" s="147">
        <v>1924.44419420498</v>
      </c>
      <c r="AN66" s="147">
        <v>67.227297774111605</v>
      </c>
      <c r="AO66" s="147">
        <v>441.35518526986698</v>
      </c>
      <c r="AP66" s="147">
        <v>226.73233380939001</v>
      </c>
      <c r="AQ66" s="147">
        <v>0</v>
      </c>
      <c r="AR66" s="147">
        <v>0</v>
      </c>
      <c r="AS66" s="147">
        <v>182.652620308948</v>
      </c>
      <c r="AT66" s="147">
        <v>-470.52011863395199</v>
      </c>
      <c r="AU66" s="147">
        <v>-459.29607605740802</v>
      </c>
      <c r="AV66" s="147">
        <v>-394.029333863175</v>
      </c>
      <c r="AW66" s="147">
        <v>5606.6678334630897</v>
      </c>
      <c r="AX66" s="147">
        <v>5212.6384995999197</v>
      </c>
      <c r="AY66" s="147">
        <f t="shared" si="9"/>
        <v>5606.6678334630897</v>
      </c>
      <c r="AZ66" s="153">
        <f t="shared" si="10"/>
        <v>0</v>
      </c>
      <c r="BA66" s="153">
        <f t="shared" si="11"/>
        <v>-470.52011863395199</v>
      </c>
    </row>
    <row r="67" spans="1:53" s="147" customFormat="1">
      <c r="A67" s="152">
        <v>0.13541666666666699</v>
      </c>
      <c r="B67" s="153">
        <v>4174.7358404271299</v>
      </c>
      <c r="C67" s="153">
        <v>2858.5383540242401</v>
      </c>
      <c r="D67" s="153">
        <v>65.669540536956703</v>
      </c>
      <c r="E67" s="153">
        <v>424.36166485937201</v>
      </c>
      <c r="F67" s="153">
        <v>308.57774971314598</v>
      </c>
      <c r="G67" s="153">
        <v>0</v>
      </c>
      <c r="H67" s="153">
        <v>0</v>
      </c>
      <c r="I67" s="153">
        <v>159.04743323229101</v>
      </c>
      <c r="J67" s="153">
        <v>-2026.25798703224</v>
      </c>
      <c r="K67" s="153">
        <v>-477.23529889010501</v>
      </c>
      <c r="L67" s="153">
        <v>-500.60649377059798</v>
      </c>
      <c r="M67" s="153">
        <v>5487.4372968707803</v>
      </c>
      <c r="N67" s="153">
        <v>4986.8308031001898</v>
      </c>
      <c r="O67" s="153">
        <f t="shared" si="3"/>
        <v>5487.4372968707803</v>
      </c>
      <c r="P67" s="153">
        <f t="shared" si="4"/>
        <v>0</v>
      </c>
      <c r="Q67" s="153">
        <f t="shared" si="5"/>
        <v>-2026.25798703224</v>
      </c>
      <c r="S67" s="152">
        <v>0.13541666666666699</v>
      </c>
      <c r="T67" s="153">
        <v>3687.76037206314</v>
      </c>
      <c r="U67" s="153">
        <v>3177.1928365652998</v>
      </c>
      <c r="V67" s="153">
        <v>64.276165142527404</v>
      </c>
      <c r="W67" s="153">
        <v>439.65024920427402</v>
      </c>
      <c r="X67" s="153">
        <v>191.51201313327201</v>
      </c>
      <c r="Y67" s="153">
        <v>0</v>
      </c>
      <c r="Z67" s="153">
        <v>0</v>
      </c>
      <c r="AA67" s="153">
        <v>140.59435566707299</v>
      </c>
      <c r="AB67" s="153">
        <v>-1415.1095949360899</v>
      </c>
      <c r="AC67" s="153">
        <v>-114.36416624648901</v>
      </c>
      <c r="AD67" s="153">
        <v>-499.31063455215599</v>
      </c>
      <c r="AE67" s="153">
        <v>6171.5122305929999</v>
      </c>
      <c r="AF67" s="153">
        <v>5672.2015960408398</v>
      </c>
      <c r="AG67" s="153">
        <f t="shared" si="6"/>
        <v>6171.5122305929999</v>
      </c>
      <c r="AH67" s="153">
        <f t="shared" si="7"/>
        <v>0</v>
      </c>
      <c r="AI67" s="153">
        <f t="shared" si="8"/>
        <v>-1415.1095949360899</v>
      </c>
      <c r="AK67" s="152">
        <v>0.17708333333333334</v>
      </c>
      <c r="AL67" s="147">
        <v>3694.1524100395</v>
      </c>
      <c r="AM67" s="147">
        <v>1936.14231797349</v>
      </c>
      <c r="AN67" s="147">
        <v>68.397922371104798</v>
      </c>
      <c r="AO67" s="147">
        <v>443.38730829146402</v>
      </c>
      <c r="AP67" s="147">
        <v>223.89913389571001</v>
      </c>
      <c r="AQ67" s="147">
        <v>0</v>
      </c>
      <c r="AR67" s="147">
        <v>0</v>
      </c>
      <c r="AS67" s="147">
        <v>182.226368698253</v>
      </c>
      <c r="AT67" s="147">
        <v>-498.938702736636</v>
      </c>
      <c r="AU67" s="147">
        <v>-459.61228738485198</v>
      </c>
      <c r="AV67" s="147">
        <v>-395.13899505569202</v>
      </c>
      <c r="AW67" s="147">
        <v>5589.6544711480301</v>
      </c>
      <c r="AX67" s="147">
        <v>5194.5154760923397</v>
      </c>
      <c r="AY67" s="147">
        <f t="shared" si="9"/>
        <v>5589.6544711480301</v>
      </c>
      <c r="AZ67" s="153">
        <f t="shared" si="10"/>
        <v>0</v>
      </c>
      <c r="BA67" s="153">
        <f t="shared" si="11"/>
        <v>-498.938702736636</v>
      </c>
    </row>
    <row r="68" spans="1:53" s="147" customFormat="1">
      <c r="A68" s="152">
        <v>0.14583333333333301</v>
      </c>
      <c r="B68" s="153">
        <v>4172.6151421273898</v>
      </c>
      <c r="C68" s="153">
        <v>2860.4736346618001</v>
      </c>
      <c r="D68" s="153">
        <v>66.278521969717104</v>
      </c>
      <c r="E68" s="153">
        <v>423.73488163633601</v>
      </c>
      <c r="F68" s="153">
        <v>310.47833954948601</v>
      </c>
      <c r="G68" s="153">
        <v>0</v>
      </c>
      <c r="H68" s="153">
        <v>0</v>
      </c>
      <c r="I68" s="153">
        <v>152.50362412876399</v>
      </c>
      <c r="J68" s="153">
        <v>-1967.7877088995999</v>
      </c>
      <c r="K68" s="153">
        <v>-567.78998417699404</v>
      </c>
      <c r="L68" s="153">
        <v>-500.56816941190903</v>
      </c>
      <c r="M68" s="153">
        <v>5450.5064509969097</v>
      </c>
      <c r="N68" s="153">
        <v>4949.9382815850004</v>
      </c>
      <c r="O68" s="153">
        <f t="shared" si="3"/>
        <v>5450.5064509969097</v>
      </c>
      <c r="P68" s="153">
        <f t="shared" si="4"/>
        <v>0</v>
      </c>
      <c r="Q68" s="153">
        <f t="shared" si="5"/>
        <v>-1967.7877088995999</v>
      </c>
      <c r="S68" s="152">
        <v>0.14583333333333301</v>
      </c>
      <c r="T68" s="153">
        <v>3688.1204295590201</v>
      </c>
      <c r="U68" s="153">
        <v>3173.8350805765199</v>
      </c>
      <c r="V68" s="153">
        <v>64.256110227647596</v>
      </c>
      <c r="W68" s="153">
        <v>436.33445395060397</v>
      </c>
      <c r="X68" s="153">
        <v>191.49530291937501</v>
      </c>
      <c r="Y68" s="153">
        <v>0</v>
      </c>
      <c r="Z68" s="153">
        <v>0</v>
      </c>
      <c r="AA68" s="153">
        <v>153.488419195521</v>
      </c>
      <c r="AB68" s="153">
        <v>-1432.5269000514199</v>
      </c>
      <c r="AC68" s="153">
        <v>-114.310338111075</v>
      </c>
      <c r="AD68" s="153">
        <v>-499.00828525603703</v>
      </c>
      <c r="AE68" s="153">
        <v>6160.6925582661997</v>
      </c>
      <c r="AF68" s="153">
        <v>5661.6842730101598</v>
      </c>
      <c r="AG68" s="153">
        <f t="shared" si="6"/>
        <v>6160.6925582661997</v>
      </c>
      <c r="AH68" s="153">
        <f t="shared" si="7"/>
        <v>0</v>
      </c>
      <c r="AI68" s="153">
        <f t="shared" si="8"/>
        <v>-1432.5269000514199</v>
      </c>
      <c r="AK68" s="152">
        <v>0.1875</v>
      </c>
      <c r="AL68" s="147">
        <v>3695.3462585665302</v>
      </c>
      <c r="AM68" s="147">
        <v>1922.5414017583801</v>
      </c>
      <c r="AN68" s="147">
        <v>67.822645120499303</v>
      </c>
      <c r="AO68" s="147">
        <v>441.39305820348301</v>
      </c>
      <c r="AP68" s="147">
        <v>223.86872609222399</v>
      </c>
      <c r="AQ68" s="147">
        <v>0</v>
      </c>
      <c r="AR68" s="147">
        <v>0</v>
      </c>
      <c r="AS68" s="147">
        <v>185.06158018312701</v>
      </c>
      <c r="AT68" s="147">
        <v>-494.732435137018</v>
      </c>
      <c r="AU68" s="147">
        <v>-459.28293661711501</v>
      </c>
      <c r="AV68" s="147">
        <v>-393.948519846556</v>
      </c>
      <c r="AW68" s="147">
        <v>5582.01829817011</v>
      </c>
      <c r="AX68" s="147">
        <v>5188.0697783235501</v>
      </c>
      <c r="AY68" s="147">
        <f t="shared" si="9"/>
        <v>5582.01829817011</v>
      </c>
      <c r="AZ68" s="153">
        <f t="shared" si="10"/>
        <v>0</v>
      </c>
      <c r="BA68" s="153">
        <f t="shared" si="11"/>
        <v>-494.732435137018</v>
      </c>
    </row>
    <row r="69" spans="1:53" s="147" customFormat="1">
      <c r="A69" s="152">
        <v>0.15625</v>
      </c>
      <c r="B69" s="153">
        <v>4171.6348303872501</v>
      </c>
      <c r="C69" s="153">
        <v>2846.1704311660401</v>
      </c>
      <c r="D69" s="153">
        <v>62.0625020269392</v>
      </c>
      <c r="E69" s="153">
        <v>423.20535956213803</v>
      </c>
      <c r="F69" s="153">
        <v>298.72547355472801</v>
      </c>
      <c r="G69" s="153">
        <v>0</v>
      </c>
      <c r="H69" s="153">
        <v>0</v>
      </c>
      <c r="I69" s="153">
        <v>149.92140294753199</v>
      </c>
      <c r="J69" s="153">
        <v>-2176.4566735220201</v>
      </c>
      <c r="K69" s="153">
        <v>-363.8981934912</v>
      </c>
      <c r="L69" s="153">
        <v>-499.07376613794798</v>
      </c>
      <c r="M69" s="153">
        <v>5411.3651326314002</v>
      </c>
      <c r="N69" s="153">
        <v>4912.2913664934604</v>
      </c>
      <c r="O69" s="153">
        <f t="shared" si="3"/>
        <v>5411.3651326314002</v>
      </c>
      <c r="P69" s="153">
        <f t="shared" si="4"/>
        <v>0</v>
      </c>
      <c r="Q69" s="153">
        <f t="shared" si="5"/>
        <v>-2176.4566735220201</v>
      </c>
      <c r="S69" s="152">
        <v>0.15625</v>
      </c>
      <c r="T69" s="153">
        <v>3688.0604199763802</v>
      </c>
      <c r="U69" s="153">
        <v>3166.1425000204699</v>
      </c>
      <c r="V69" s="153">
        <v>63.032757869858102</v>
      </c>
      <c r="W69" s="153">
        <v>431.269538567491</v>
      </c>
      <c r="X69" s="153">
        <v>191.47436176206099</v>
      </c>
      <c r="Y69" s="153">
        <v>0</v>
      </c>
      <c r="Z69" s="153">
        <v>0</v>
      </c>
      <c r="AA69" s="153">
        <v>158.72017275611901</v>
      </c>
      <c r="AB69" s="153">
        <v>-1426.56466804249</v>
      </c>
      <c r="AC69" s="153">
        <v>-114.21613861743</v>
      </c>
      <c r="AD69" s="153">
        <v>-498.113151410108</v>
      </c>
      <c r="AE69" s="153">
        <v>6157.9189442924499</v>
      </c>
      <c r="AF69" s="153">
        <v>5659.80579288235</v>
      </c>
      <c r="AG69" s="153">
        <f t="shared" si="6"/>
        <v>6157.9189442924499</v>
      </c>
      <c r="AH69" s="153">
        <f t="shared" si="7"/>
        <v>0</v>
      </c>
      <c r="AI69" s="153">
        <f t="shared" si="8"/>
        <v>-1426.56466804249</v>
      </c>
      <c r="AK69" s="152">
        <v>0.19791666666666666</v>
      </c>
      <c r="AL69" s="147">
        <v>3694.98606866928</v>
      </c>
      <c r="AM69" s="147">
        <v>1918.0198707974</v>
      </c>
      <c r="AN69" s="147">
        <v>67.862780208545502</v>
      </c>
      <c r="AO69" s="147">
        <v>442.22638516883302</v>
      </c>
      <c r="AP69" s="147">
        <v>223.852741650349</v>
      </c>
      <c r="AQ69" s="147">
        <v>0</v>
      </c>
      <c r="AR69" s="147">
        <v>0</v>
      </c>
      <c r="AS69" s="147">
        <v>193.86963136480401</v>
      </c>
      <c r="AT69" s="147">
        <v>-517.79674299736701</v>
      </c>
      <c r="AU69" s="147">
        <v>-459.01744492265402</v>
      </c>
      <c r="AV69" s="147">
        <v>-393.68846216556199</v>
      </c>
      <c r="AW69" s="147">
        <v>5564.0032899391899</v>
      </c>
      <c r="AX69" s="147">
        <v>5170.31482777363</v>
      </c>
      <c r="AY69" s="147">
        <f t="shared" si="9"/>
        <v>5564.0032899391899</v>
      </c>
      <c r="AZ69" s="153">
        <f t="shared" si="10"/>
        <v>0</v>
      </c>
      <c r="BA69" s="153">
        <f t="shared" si="11"/>
        <v>-517.79674299736701</v>
      </c>
    </row>
    <row r="70" spans="1:53" s="147" customFormat="1">
      <c r="A70" s="152">
        <v>0.16666666666666699</v>
      </c>
      <c r="B70" s="153">
        <v>4169.99429142186</v>
      </c>
      <c r="C70" s="153">
        <v>2870.4988933375398</v>
      </c>
      <c r="D70" s="153">
        <v>65.843536216695</v>
      </c>
      <c r="E70" s="153">
        <v>426.127655765719</v>
      </c>
      <c r="F70" s="153">
        <v>309.00276443900901</v>
      </c>
      <c r="G70" s="153">
        <v>0</v>
      </c>
      <c r="H70" s="153">
        <v>0</v>
      </c>
      <c r="I70" s="153">
        <v>160.91152301008299</v>
      </c>
      <c r="J70" s="153">
        <v>-2283.88460850312</v>
      </c>
      <c r="K70" s="153">
        <v>-300.27169899309399</v>
      </c>
      <c r="L70" s="153">
        <v>-501.51266024270097</v>
      </c>
      <c r="M70" s="153">
        <v>5418.2223566946896</v>
      </c>
      <c r="N70" s="153">
        <v>4916.7096964519897</v>
      </c>
      <c r="O70" s="153">
        <f t="shared" si="3"/>
        <v>5418.2223566946896</v>
      </c>
      <c r="P70" s="153">
        <f t="shared" si="4"/>
        <v>0</v>
      </c>
      <c r="Q70" s="153">
        <f t="shared" si="5"/>
        <v>-2283.88460850312</v>
      </c>
      <c r="S70" s="152">
        <v>0.16666666666666699</v>
      </c>
      <c r="T70" s="153">
        <v>3688.6139375565299</v>
      </c>
      <c r="U70" s="153">
        <v>3133.4195964553701</v>
      </c>
      <c r="V70" s="153">
        <v>62.056749887273099</v>
      </c>
      <c r="W70" s="153">
        <v>431.51955346626602</v>
      </c>
      <c r="X70" s="153">
        <v>191.460469195472</v>
      </c>
      <c r="Y70" s="153">
        <v>0</v>
      </c>
      <c r="Z70" s="153">
        <v>0</v>
      </c>
      <c r="AA70" s="153">
        <v>161.54748325339699</v>
      </c>
      <c r="AB70" s="153">
        <v>-1350.44194839236</v>
      </c>
      <c r="AC70" s="153">
        <v>-114.169040410637</v>
      </c>
      <c r="AD70" s="153">
        <v>-495.34450338141102</v>
      </c>
      <c r="AE70" s="153">
        <v>6204.0068010113</v>
      </c>
      <c r="AF70" s="153">
        <v>5708.6622976298904</v>
      </c>
      <c r="AG70" s="153">
        <f t="shared" si="6"/>
        <v>6204.0068010113</v>
      </c>
      <c r="AH70" s="153">
        <f t="shared" si="7"/>
        <v>0</v>
      </c>
      <c r="AI70" s="153">
        <f t="shared" si="8"/>
        <v>-1350.44194839236</v>
      </c>
      <c r="AK70" s="152">
        <v>0.20833333333333334</v>
      </c>
      <c r="AL70" s="147">
        <v>3696.1599057418698</v>
      </c>
      <c r="AM70" s="147">
        <v>1971.0105129946401</v>
      </c>
      <c r="AN70" s="147">
        <v>68.284204757251899</v>
      </c>
      <c r="AO70" s="147">
        <v>446.62180067256099</v>
      </c>
      <c r="AP70" s="147">
        <v>221.04507116433101</v>
      </c>
      <c r="AQ70" s="147">
        <v>0</v>
      </c>
      <c r="AR70" s="147">
        <v>0</v>
      </c>
      <c r="AS70" s="147">
        <v>193.55736242834101</v>
      </c>
      <c r="AT70" s="147">
        <v>-634.45195813240105</v>
      </c>
      <c r="AU70" s="147">
        <v>-365.29200531355298</v>
      </c>
      <c r="AV70" s="147">
        <v>-398.54270396466399</v>
      </c>
      <c r="AW70" s="147">
        <v>5596.9348943130399</v>
      </c>
      <c r="AX70" s="147">
        <v>5198.3921903483797</v>
      </c>
      <c r="AY70" s="147">
        <f t="shared" si="9"/>
        <v>5596.9348943130399</v>
      </c>
      <c r="AZ70" s="153">
        <f t="shared" si="10"/>
        <v>0</v>
      </c>
      <c r="BA70" s="153">
        <f t="shared" si="11"/>
        <v>-634.45195813240105</v>
      </c>
    </row>
    <row r="71" spans="1:53" s="147" customFormat="1">
      <c r="A71" s="152">
        <v>0.17708333333333301</v>
      </c>
      <c r="B71" s="153">
        <v>4167.9470530067201</v>
      </c>
      <c r="C71" s="153">
        <v>2864.3120729638399</v>
      </c>
      <c r="D71" s="153">
        <v>65.997453616135402</v>
      </c>
      <c r="E71" s="153">
        <v>427.01569211262802</v>
      </c>
      <c r="F71" s="153">
        <v>310.60017793737597</v>
      </c>
      <c r="G71" s="153">
        <v>0</v>
      </c>
      <c r="H71" s="153">
        <v>0</v>
      </c>
      <c r="I71" s="153">
        <v>162.578451020713</v>
      </c>
      <c r="J71" s="153">
        <v>-2287.7502078312</v>
      </c>
      <c r="K71" s="153">
        <v>-300.22471580539298</v>
      </c>
      <c r="L71" s="153">
        <v>-500.94688089497498</v>
      </c>
      <c r="M71" s="153">
        <v>5410.4759770208102</v>
      </c>
      <c r="N71" s="153">
        <v>4909.5290961258297</v>
      </c>
      <c r="O71" s="153">
        <f t="shared" si="3"/>
        <v>5410.4759770208102</v>
      </c>
      <c r="P71" s="153">
        <f t="shared" si="4"/>
        <v>0</v>
      </c>
      <c r="Q71" s="153">
        <f t="shared" si="5"/>
        <v>-2287.7502078312</v>
      </c>
      <c r="S71" s="152">
        <v>0.17708333333333301</v>
      </c>
      <c r="T71" s="153">
        <v>3687.8736837004799</v>
      </c>
      <c r="U71" s="153">
        <v>3180.56225315549</v>
      </c>
      <c r="V71" s="153">
        <v>64.0421905405681</v>
      </c>
      <c r="W71" s="153">
        <v>437.975049456063</v>
      </c>
      <c r="X71" s="153">
        <v>191.437601527716</v>
      </c>
      <c r="Y71" s="153">
        <v>0</v>
      </c>
      <c r="Z71" s="153">
        <v>0</v>
      </c>
      <c r="AA71" s="153">
        <v>164.077702565831</v>
      </c>
      <c r="AB71" s="153">
        <v>-1402.4050630782799</v>
      </c>
      <c r="AC71" s="153">
        <v>-114.121940663814</v>
      </c>
      <c r="AD71" s="153">
        <v>-499.78190401174299</v>
      </c>
      <c r="AE71" s="153">
        <v>6209.44147720405</v>
      </c>
      <c r="AF71" s="153">
        <v>5709.6595731923098</v>
      </c>
      <c r="AG71" s="153">
        <f t="shared" si="6"/>
        <v>6209.44147720405</v>
      </c>
      <c r="AH71" s="153">
        <f t="shared" si="7"/>
        <v>0</v>
      </c>
      <c r="AI71" s="153">
        <f t="shared" si="8"/>
        <v>-1402.4050630782799</v>
      </c>
      <c r="AK71" s="152">
        <v>0.21875</v>
      </c>
      <c r="AL71" s="147">
        <v>3697.4137560668</v>
      </c>
      <c r="AM71" s="147">
        <v>1936.8536069975901</v>
      </c>
      <c r="AN71" s="147">
        <v>64.952942179767007</v>
      </c>
      <c r="AO71" s="147">
        <v>442.19456466106902</v>
      </c>
      <c r="AP71" s="147">
        <v>220.84472624775199</v>
      </c>
      <c r="AQ71" s="147">
        <v>0</v>
      </c>
      <c r="AR71" s="147">
        <v>0</v>
      </c>
      <c r="AS71" s="147">
        <v>186.66941465701601</v>
      </c>
      <c r="AT71" s="147">
        <v>-885.92281971912701</v>
      </c>
      <c r="AU71" s="147">
        <v>-107.416706680809</v>
      </c>
      <c r="AV71" s="147">
        <v>-395.29684765921297</v>
      </c>
      <c r="AW71" s="147">
        <v>5555.5894844100603</v>
      </c>
      <c r="AX71" s="147">
        <v>5160.2926367508398</v>
      </c>
      <c r="AY71" s="147">
        <f t="shared" si="9"/>
        <v>5555.5894844100603</v>
      </c>
      <c r="AZ71" s="153">
        <f t="shared" si="10"/>
        <v>0</v>
      </c>
      <c r="BA71" s="153">
        <f t="shared" si="11"/>
        <v>-885.92281971912701</v>
      </c>
    </row>
    <row r="72" spans="1:53" s="147" customFormat="1">
      <c r="A72" s="152">
        <v>0.1875</v>
      </c>
      <c r="B72" s="153">
        <v>4167.7603750286999</v>
      </c>
      <c r="C72" s="153">
        <v>2845.4900826572002</v>
      </c>
      <c r="D72" s="153">
        <v>64.203973118350703</v>
      </c>
      <c r="E72" s="153">
        <v>427.294346280301</v>
      </c>
      <c r="F72" s="153">
        <v>304.39187724136002</v>
      </c>
      <c r="G72" s="153">
        <v>0</v>
      </c>
      <c r="H72" s="153">
        <v>0</v>
      </c>
      <c r="I72" s="153">
        <v>151.51132791726599</v>
      </c>
      <c r="J72" s="153">
        <v>-2216.7220671300001</v>
      </c>
      <c r="K72" s="153">
        <v>-344.66431278017598</v>
      </c>
      <c r="L72" s="153">
        <v>-499.112773557911</v>
      </c>
      <c r="M72" s="153">
        <v>5399.2656023330001</v>
      </c>
      <c r="N72" s="153">
        <v>4900.1528287750798</v>
      </c>
      <c r="O72" s="153">
        <f t="shared" si="3"/>
        <v>5399.2656023330001</v>
      </c>
      <c r="P72" s="153">
        <f t="shared" si="4"/>
        <v>0</v>
      </c>
      <c r="Q72" s="153">
        <f t="shared" si="5"/>
        <v>-2216.7220671300001</v>
      </c>
      <c r="S72" s="152">
        <v>0.1875</v>
      </c>
      <c r="T72" s="153">
        <v>3688.2537823782</v>
      </c>
      <c r="U72" s="153">
        <v>3170.3768381119799</v>
      </c>
      <c r="V72" s="153">
        <v>62.591548467441697</v>
      </c>
      <c r="W72" s="153">
        <v>434.66888942506102</v>
      </c>
      <c r="X72" s="153">
        <v>191.40450870732801</v>
      </c>
      <c r="Y72" s="153">
        <v>0</v>
      </c>
      <c r="Z72" s="153">
        <v>0</v>
      </c>
      <c r="AA72" s="153">
        <v>171.334952774416</v>
      </c>
      <c r="AB72" s="153">
        <v>-1387.6065629080999</v>
      </c>
      <c r="AC72" s="153">
        <v>-113.987369811937</v>
      </c>
      <c r="AD72" s="153">
        <v>-498.80857266795698</v>
      </c>
      <c r="AE72" s="153">
        <v>6217.0365871443801</v>
      </c>
      <c r="AF72" s="153">
        <v>5718.22801447643</v>
      </c>
      <c r="AG72" s="153">
        <f t="shared" si="6"/>
        <v>6217.0365871443801</v>
      </c>
      <c r="AH72" s="153">
        <f t="shared" si="7"/>
        <v>0</v>
      </c>
      <c r="AI72" s="153">
        <f t="shared" si="8"/>
        <v>-1387.6065629080999</v>
      </c>
      <c r="AK72" s="152">
        <v>0.22916666666666666</v>
      </c>
      <c r="AL72" s="147">
        <v>3696.42664914844</v>
      </c>
      <c r="AM72" s="147">
        <v>1930.7179076934599</v>
      </c>
      <c r="AN72" s="147">
        <v>64.5515844095559</v>
      </c>
      <c r="AO72" s="147">
        <v>439.94490883354899</v>
      </c>
      <c r="AP72" s="147">
        <v>220.83451492017599</v>
      </c>
      <c r="AQ72" s="147">
        <v>0</v>
      </c>
      <c r="AR72" s="147">
        <v>0</v>
      </c>
      <c r="AS72" s="147">
        <v>179.04473072657501</v>
      </c>
      <c r="AT72" s="147">
        <v>-894.27652682235305</v>
      </c>
      <c r="AU72" s="147">
        <v>-109.316996183952</v>
      </c>
      <c r="AV72" s="147">
        <v>-394.497367766428</v>
      </c>
      <c r="AW72" s="147">
        <v>5527.9267727254501</v>
      </c>
      <c r="AX72" s="147">
        <v>5133.4294049590198</v>
      </c>
      <c r="AY72" s="147">
        <f t="shared" si="9"/>
        <v>5527.9267727254501</v>
      </c>
      <c r="AZ72" s="153">
        <f t="shared" si="10"/>
        <v>0</v>
      </c>
      <c r="BA72" s="153">
        <f t="shared" si="11"/>
        <v>-894.27652682235305</v>
      </c>
    </row>
    <row r="73" spans="1:53" s="147" customFormat="1">
      <c r="A73" s="152">
        <v>0.19791666666666699</v>
      </c>
      <c r="B73" s="153">
        <v>4167.92702737328</v>
      </c>
      <c r="C73" s="153">
        <v>2841.72702091155</v>
      </c>
      <c r="D73" s="153">
        <v>62.671482183283402</v>
      </c>
      <c r="E73" s="153">
        <v>425.66018905909499</v>
      </c>
      <c r="F73" s="153">
        <v>297.28606671485699</v>
      </c>
      <c r="G73" s="153">
        <v>0</v>
      </c>
      <c r="H73" s="153">
        <v>0</v>
      </c>
      <c r="I73" s="153">
        <v>157.58481251891001</v>
      </c>
      <c r="J73" s="153">
        <v>-2399.5641371059601</v>
      </c>
      <c r="K73" s="153">
        <v>-160.808442582673</v>
      </c>
      <c r="L73" s="153">
        <v>-498.71063207721897</v>
      </c>
      <c r="M73" s="153">
        <v>5392.4840190723498</v>
      </c>
      <c r="N73" s="153">
        <v>4893.7733869951298</v>
      </c>
      <c r="O73" s="153">
        <f t="shared" si="3"/>
        <v>5392.4840190723498</v>
      </c>
      <c r="P73" s="153">
        <f t="shared" si="4"/>
        <v>0</v>
      </c>
      <c r="Q73" s="153">
        <f t="shared" si="5"/>
        <v>-2399.5641371059601</v>
      </c>
      <c r="S73" s="152">
        <v>0.19791666666666699</v>
      </c>
      <c r="T73" s="153">
        <v>3687.6136367488698</v>
      </c>
      <c r="U73" s="153">
        <v>3163.2225378634698</v>
      </c>
      <c r="V73" s="153">
        <v>62.2506136394245</v>
      </c>
      <c r="W73" s="153">
        <v>436.39185752641202</v>
      </c>
      <c r="X73" s="153">
        <v>191.40038174851301</v>
      </c>
      <c r="Y73" s="153">
        <v>0</v>
      </c>
      <c r="Z73" s="153">
        <v>0</v>
      </c>
      <c r="AA73" s="153">
        <v>174.99644175731601</v>
      </c>
      <c r="AB73" s="153">
        <v>-1362.1431921030501</v>
      </c>
      <c r="AC73" s="153">
        <v>-113.98064245003199</v>
      </c>
      <c r="AD73" s="153">
        <v>-498.28460941678901</v>
      </c>
      <c r="AE73" s="153">
        <v>6239.7516347309202</v>
      </c>
      <c r="AF73" s="153">
        <v>5741.4670253141303</v>
      </c>
      <c r="AG73" s="153">
        <f t="shared" si="6"/>
        <v>6239.7516347309202</v>
      </c>
      <c r="AH73" s="153">
        <f t="shared" si="7"/>
        <v>0</v>
      </c>
      <c r="AI73" s="153">
        <f t="shared" si="8"/>
        <v>-1362.1431921030501</v>
      </c>
      <c r="AK73" s="152">
        <v>0.23958333333333334</v>
      </c>
      <c r="AL73" s="147">
        <v>3696.22658345215</v>
      </c>
      <c r="AM73" s="147">
        <v>1946.5929974924099</v>
      </c>
      <c r="AN73" s="147">
        <v>68.284205267603696</v>
      </c>
      <c r="AO73" s="147">
        <v>445.98345976027599</v>
      </c>
      <c r="AP73" s="147">
        <v>220.81275736400301</v>
      </c>
      <c r="AQ73" s="147">
        <v>0</v>
      </c>
      <c r="AR73" s="147">
        <v>0</v>
      </c>
      <c r="AS73" s="147">
        <v>177.95079795075401</v>
      </c>
      <c r="AT73" s="147">
        <v>-890.98915302922705</v>
      </c>
      <c r="AU73" s="147">
        <v>-109.36399857665199</v>
      </c>
      <c r="AV73" s="147">
        <v>-396.213829776068</v>
      </c>
      <c r="AW73" s="147">
        <v>5555.4976496813197</v>
      </c>
      <c r="AX73" s="147">
        <v>5159.2838199052503</v>
      </c>
      <c r="AY73" s="147">
        <f t="shared" si="9"/>
        <v>5555.4976496813197</v>
      </c>
      <c r="AZ73" s="153">
        <f t="shared" si="10"/>
        <v>0</v>
      </c>
      <c r="BA73" s="153">
        <f t="shared" si="11"/>
        <v>-890.98915302922705</v>
      </c>
    </row>
    <row r="74" spans="1:53" s="147" customFormat="1">
      <c r="A74" s="152">
        <v>0.20833333333333301</v>
      </c>
      <c r="B74" s="153">
        <v>4168.82069161656</v>
      </c>
      <c r="C74" s="153">
        <v>2865.05061223845</v>
      </c>
      <c r="D74" s="153">
        <v>65.0605603806125</v>
      </c>
      <c r="E74" s="153">
        <v>425.54623926703698</v>
      </c>
      <c r="F74" s="153">
        <v>256.38548599883097</v>
      </c>
      <c r="G74" s="153">
        <v>0</v>
      </c>
      <c r="H74" s="153">
        <v>0</v>
      </c>
      <c r="I74" s="153">
        <v>158.41523140862401</v>
      </c>
      <c r="J74" s="153">
        <v>-2412.67447893491</v>
      </c>
      <c r="K74" s="153">
        <v>-113.016299728449</v>
      </c>
      <c r="L74" s="153">
        <v>-500.51518940070599</v>
      </c>
      <c r="M74" s="153">
        <v>5413.5880422467499</v>
      </c>
      <c r="N74" s="153">
        <v>4913.0728528460504</v>
      </c>
      <c r="O74" s="153">
        <f t="shared" si="3"/>
        <v>5413.5880422467499</v>
      </c>
      <c r="P74" s="153">
        <f t="shared" si="4"/>
        <v>0</v>
      </c>
      <c r="Q74" s="153">
        <f t="shared" si="5"/>
        <v>-2412.67447893491</v>
      </c>
      <c r="S74" s="152">
        <v>0.20833333333333301</v>
      </c>
      <c r="T74" s="153">
        <v>3687.5336348256101</v>
      </c>
      <c r="U74" s="153">
        <v>3221.8062494722999</v>
      </c>
      <c r="V74" s="153">
        <v>64.229370936169403</v>
      </c>
      <c r="W74" s="153">
        <v>440.738312009975</v>
      </c>
      <c r="X74" s="153">
        <v>191.380515098763</v>
      </c>
      <c r="Y74" s="153">
        <v>0</v>
      </c>
      <c r="Z74" s="153">
        <v>0</v>
      </c>
      <c r="AA74" s="153">
        <v>173.84484257232501</v>
      </c>
      <c r="AB74" s="153">
        <v>-1490.7276503117</v>
      </c>
      <c r="AC74" s="153">
        <v>-4.8848845196769597</v>
      </c>
      <c r="AD74" s="153">
        <v>-503.59283674983499</v>
      </c>
      <c r="AE74" s="153">
        <v>6283.9203900837701</v>
      </c>
      <c r="AF74" s="153">
        <v>5780.3275533339402</v>
      </c>
      <c r="AG74" s="153">
        <f t="shared" si="6"/>
        <v>6283.9203900837701</v>
      </c>
      <c r="AH74" s="153">
        <f t="shared" si="7"/>
        <v>0</v>
      </c>
      <c r="AI74" s="153">
        <f t="shared" si="8"/>
        <v>-1490.7276503117</v>
      </c>
      <c r="AK74" s="152">
        <v>0.25</v>
      </c>
      <c r="AL74" s="147">
        <v>3694.66595052905</v>
      </c>
      <c r="AM74" s="147">
        <v>1892.16340118314</v>
      </c>
      <c r="AN74" s="147">
        <v>61.601611037555301</v>
      </c>
      <c r="AO74" s="147">
        <v>471.63629562889099</v>
      </c>
      <c r="AP74" s="147">
        <v>220.778257268434</v>
      </c>
      <c r="AQ74" s="147">
        <v>0</v>
      </c>
      <c r="AR74" s="147">
        <v>7.65740691822863</v>
      </c>
      <c r="AS74" s="147">
        <v>176.14597279972301</v>
      </c>
      <c r="AT74" s="147">
        <v>-869.53949675646902</v>
      </c>
      <c r="AU74" s="147">
        <v>-5.2778352883087498</v>
      </c>
      <c r="AV74" s="147">
        <v>-392.73994577573598</v>
      </c>
      <c r="AW74" s="147">
        <v>5649.8315633202501</v>
      </c>
      <c r="AX74" s="147">
        <v>5257.09161754451</v>
      </c>
      <c r="AY74" s="147">
        <f t="shared" si="9"/>
        <v>5649.8315633202501</v>
      </c>
      <c r="AZ74" s="153">
        <f t="shared" si="10"/>
        <v>0</v>
      </c>
      <c r="BA74" s="153">
        <f t="shared" si="11"/>
        <v>-869.53949675646902</v>
      </c>
    </row>
    <row r="75" spans="1:53" s="147" customFormat="1">
      <c r="A75" s="152">
        <v>0.21875</v>
      </c>
      <c r="B75" s="153">
        <v>4168.8872809179802</v>
      </c>
      <c r="C75" s="153">
        <v>2881.3288806739702</v>
      </c>
      <c r="D75" s="153">
        <v>66.345442933346106</v>
      </c>
      <c r="E75" s="153">
        <v>425.49182505531502</v>
      </c>
      <c r="F75" s="153">
        <v>253.36996561809499</v>
      </c>
      <c r="G75" s="153">
        <v>0</v>
      </c>
      <c r="H75" s="153">
        <v>0</v>
      </c>
      <c r="I75" s="153">
        <v>145.82891599712201</v>
      </c>
      <c r="J75" s="153">
        <v>-2464.0242521411801</v>
      </c>
      <c r="K75" s="153">
        <v>-112.89549876407401</v>
      </c>
      <c r="L75" s="153">
        <v>-501.76846730888099</v>
      </c>
      <c r="M75" s="153">
        <v>5364.3325602905797</v>
      </c>
      <c r="N75" s="153">
        <v>4862.5640929817</v>
      </c>
      <c r="O75" s="153">
        <f t="shared" si="3"/>
        <v>5364.3325602905797</v>
      </c>
      <c r="P75" s="153">
        <f t="shared" si="4"/>
        <v>0</v>
      </c>
      <c r="Q75" s="153">
        <f t="shared" si="5"/>
        <v>-2464.0242521411801</v>
      </c>
      <c r="S75" s="152">
        <v>0.21875</v>
      </c>
      <c r="T75" s="153">
        <v>3687.5669282592798</v>
      </c>
      <c r="U75" s="153">
        <v>3222.9647711235002</v>
      </c>
      <c r="V75" s="153">
        <v>64.256110227647596</v>
      </c>
      <c r="W75" s="153">
        <v>445.24758615101001</v>
      </c>
      <c r="X75" s="153">
        <v>191.359899312626</v>
      </c>
      <c r="Y75" s="153">
        <v>0</v>
      </c>
      <c r="Z75" s="153">
        <v>0</v>
      </c>
      <c r="AA75" s="153">
        <v>176.05438022095601</v>
      </c>
      <c r="AB75" s="153">
        <v>-1539.85229292288</v>
      </c>
      <c r="AC75" s="153">
        <v>-4.8848845196769597</v>
      </c>
      <c r="AD75" s="153">
        <v>-503.96085821318201</v>
      </c>
      <c r="AE75" s="153">
        <v>6242.7124978524598</v>
      </c>
      <c r="AF75" s="153">
        <v>5738.7516396392703</v>
      </c>
      <c r="AG75" s="153">
        <f t="shared" si="6"/>
        <v>6242.7124978524598</v>
      </c>
      <c r="AH75" s="153">
        <f t="shared" si="7"/>
        <v>0</v>
      </c>
      <c r="AI75" s="153">
        <f t="shared" si="8"/>
        <v>-1539.85229292288</v>
      </c>
      <c r="AK75" s="152">
        <v>0.26041666666666669</v>
      </c>
      <c r="AL75" s="147">
        <v>3693.7055635429401</v>
      </c>
      <c r="AM75" s="147">
        <v>1917.18366200542</v>
      </c>
      <c r="AN75" s="147">
        <v>64.705438387334496</v>
      </c>
      <c r="AO75" s="147">
        <v>478.80547949307697</v>
      </c>
      <c r="AP75" s="147">
        <v>220.76456455447399</v>
      </c>
      <c r="AQ75" s="147">
        <v>0</v>
      </c>
      <c r="AR75" s="147">
        <v>10.414764388843899</v>
      </c>
      <c r="AS75" s="147">
        <v>172.10693019936301</v>
      </c>
      <c r="AT75" s="147">
        <v>-846.85917356603898</v>
      </c>
      <c r="AU75" s="147">
        <v>-5.2644056627496703</v>
      </c>
      <c r="AV75" s="147">
        <v>-395.24326179582698</v>
      </c>
      <c r="AW75" s="147">
        <v>5705.5628233426696</v>
      </c>
      <c r="AX75" s="147">
        <v>5310.3195615468403</v>
      </c>
      <c r="AY75" s="147">
        <f t="shared" si="9"/>
        <v>5705.5628233426696</v>
      </c>
      <c r="AZ75" s="153">
        <f t="shared" si="10"/>
        <v>0</v>
      </c>
      <c r="BA75" s="153">
        <f t="shared" si="11"/>
        <v>-846.85917356603898</v>
      </c>
    </row>
    <row r="76" spans="1:53" s="147" customFormat="1">
      <c r="A76" s="152">
        <v>0.22916666666666699</v>
      </c>
      <c r="B76" s="153">
        <v>4171.2880775897702</v>
      </c>
      <c r="C76" s="153">
        <v>2898.4436795135598</v>
      </c>
      <c r="D76" s="153">
        <v>66.365518916094899</v>
      </c>
      <c r="E76" s="153">
        <v>424.87313681368602</v>
      </c>
      <c r="F76" s="153">
        <v>253.29249428527601</v>
      </c>
      <c r="G76" s="153">
        <v>0</v>
      </c>
      <c r="H76" s="153">
        <v>0</v>
      </c>
      <c r="I76" s="153">
        <v>142.77578995079901</v>
      </c>
      <c r="J76" s="153">
        <v>-2471.22385140708</v>
      </c>
      <c r="K76" s="153">
        <v>-112.794831037751</v>
      </c>
      <c r="L76" s="153">
        <v>-503.31308740854502</v>
      </c>
      <c r="M76" s="153">
        <v>5373.0200146243496</v>
      </c>
      <c r="N76" s="153">
        <v>4869.7069272157996</v>
      </c>
      <c r="O76" s="153">
        <f t="shared" si="3"/>
        <v>5373.0200146243496</v>
      </c>
      <c r="P76" s="153">
        <f t="shared" si="4"/>
        <v>0</v>
      </c>
      <c r="Q76" s="153">
        <f t="shared" si="5"/>
        <v>-2471.22385140708</v>
      </c>
      <c r="S76" s="152">
        <v>0.22916666666666699</v>
      </c>
      <c r="T76" s="153">
        <v>3687.6603126776399</v>
      </c>
      <c r="U76" s="153">
        <v>3209.7323142186801</v>
      </c>
      <c r="V76" s="153">
        <v>64.302904944029805</v>
      </c>
      <c r="W76" s="153">
        <v>444.11544497033998</v>
      </c>
      <c r="X76" s="153">
        <v>191.36439413095101</v>
      </c>
      <c r="Y76" s="153">
        <v>0</v>
      </c>
      <c r="Z76" s="153">
        <v>0</v>
      </c>
      <c r="AA76" s="153">
        <v>180.09330661584099</v>
      </c>
      <c r="AB76" s="153">
        <v>-1553.5501478797501</v>
      </c>
      <c r="AC76" s="153">
        <v>-5.0127258600250997</v>
      </c>
      <c r="AD76" s="153">
        <v>-502.80685879582097</v>
      </c>
      <c r="AE76" s="153">
        <v>6218.7058038177101</v>
      </c>
      <c r="AF76" s="153">
        <v>5715.8989450218896</v>
      </c>
      <c r="AG76" s="153">
        <f t="shared" si="6"/>
        <v>6218.7058038177101</v>
      </c>
      <c r="AH76" s="153">
        <f t="shared" si="7"/>
        <v>0</v>
      </c>
      <c r="AI76" s="153">
        <f t="shared" si="8"/>
        <v>-1553.5501478797501</v>
      </c>
      <c r="AK76" s="152">
        <v>0.27083333333333331</v>
      </c>
      <c r="AL76" s="147">
        <v>3693.5788189038999</v>
      </c>
      <c r="AM76" s="147">
        <v>1944.15428307465</v>
      </c>
      <c r="AN76" s="147">
        <v>66.672087046825595</v>
      </c>
      <c r="AO76" s="147">
        <v>482.85605720498802</v>
      </c>
      <c r="AP76" s="147">
        <v>220.763360482623</v>
      </c>
      <c r="AQ76" s="147">
        <v>0</v>
      </c>
      <c r="AR76" s="147">
        <v>10.414500036989701</v>
      </c>
      <c r="AS76" s="147">
        <v>162.59530530900301</v>
      </c>
      <c r="AT76" s="147">
        <v>-825.53203025643097</v>
      </c>
      <c r="AU76" s="147">
        <v>-5.3181241329673004</v>
      </c>
      <c r="AV76" s="147">
        <v>-397.69354503886598</v>
      </c>
      <c r="AW76" s="147">
        <v>5750.1842576695799</v>
      </c>
      <c r="AX76" s="147">
        <v>5352.4907126307198</v>
      </c>
      <c r="AY76" s="147">
        <f t="shared" si="9"/>
        <v>5750.1842576695799</v>
      </c>
      <c r="AZ76" s="153">
        <f t="shared" si="10"/>
        <v>0</v>
      </c>
      <c r="BA76" s="153">
        <f t="shared" si="11"/>
        <v>-825.53203025643097</v>
      </c>
    </row>
    <row r="77" spans="1:53" s="147" customFormat="1">
      <c r="A77" s="152">
        <v>0.23958333333333301</v>
      </c>
      <c r="B77" s="153">
        <v>4173.6621408549699</v>
      </c>
      <c r="C77" s="153">
        <v>2894.4126961107499</v>
      </c>
      <c r="D77" s="153">
        <v>66.325366950597299</v>
      </c>
      <c r="E77" s="153">
        <v>427.20289251545103</v>
      </c>
      <c r="F77" s="153">
        <v>261.53805753516201</v>
      </c>
      <c r="G77" s="153">
        <v>0</v>
      </c>
      <c r="H77" s="153">
        <v>0</v>
      </c>
      <c r="I77" s="153">
        <v>140.59314116197501</v>
      </c>
      <c r="J77" s="153">
        <v>-2493.0819123113602</v>
      </c>
      <c r="K77" s="153">
        <v>-112.700875414823</v>
      </c>
      <c r="L77" s="153">
        <v>-503.24894044282797</v>
      </c>
      <c r="M77" s="153">
        <v>5357.9515074027204</v>
      </c>
      <c r="N77" s="153">
        <v>4854.7025669598897</v>
      </c>
      <c r="O77" s="153">
        <f t="shared" si="3"/>
        <v>5357.9515074027204</v>
      </c>
      <c r="P77" s="153">
        <f t="shared" si="4"/>
        <v>0</v>
      </c>
      <c r="Q77" s="153">
        <f t="shared" si="5"/>
        <v>-2493.0819123113602</v>
      </c>
      <c r="S77" s="152">
        <v>0.23958333333333301</v>
      </c>
      <c r="T77" s="153">
        <v>3688.00706908046</v>
      </c>
      <c r="U77" s="153">
        <v>3212.3516028761201</v>
      </c>
      <c r="V77" s="153">
        <v>64.169205426493704</v>
      </c>
      <c r="W77" s="153">
        <v>450.09254258986499</v>
      </c>
      <c r="X77" s="153">
        <v>191.360888843526</v>
      </c>
      <c r="Y77" s="153">
        <v>0</v>
      </c>
      <c r="Z77" s="153">
        <v>0</v>
      </c>
      <c r="AA77" s="153">
        <v>181.68719447692001</v>
      </c>
      <c r="AB77" s="153">
        <v>-1536.4163621105099</v>
      </c>
      <c r="AC77" s="153">
        <v>-4.9858118885701304</v>
      </c>
      <c r="AD77" s="153">
        <v>-503.38755723678003</v>
      </c>
      <c r="AE77" s="153">
        <v>6246.2663292943098</v>
      </c>
      <c r="AF77" s="153">
        <v>5742.8787720575301</v>
      </c>
      <c r="AG77" s="153">
        <f t="shared" si="6"/>
        <v>6246.2663292943098</v>
      </c>
      <c r="AH77" s="153">
        <f t="shared" si="7"/>
        <v>0</v>
      </c>
      <c r="AI77" s="153">
        <f t="shared" si="8"/>
        <v>-1536.4163621105099</v>
      </c>
      <c r="AK77" s="152">
        <v>0.28125</v>
      </c>
      <c r="AL77" s="147">
        <v>3693.5988466410599</v>
      </c>
      <c r="AM77" s="147">
        <v>1959.8683791144099</v>
      </c>
      <c r="AN77" s="147">
        <v>67.274124084906106</v>
      </c>
      <c r="AO77" s="147">
        <v>485.70933602625399</v>
      </c>
      <c r="AP77" s="147">
        <v>220.769883092844</v>
      </c>
      <c r="AQ77" s="147">
        <v>0</v>
      </c>
      <c r="AR77" s="147">
        <v>10.8330704749775</v>
      </c>
      <c r="AS77" s="147">
        <v>154.34963067148399</v>
      </c>
      <c r="AT77" s="147">
        <v>-858.05755106495303</v>
      </c>
      <c r="AU77" s="147">
        <v>-5.2576908659794697</v>
      </c>
      <c r="AV77" s="147">
        <v>-399.11633930962</v>
      </c>
      <c r="AW77" s="147">
        <v>5729.0880281749996</v>
      </c>
      <c r="AX77" s="147">
        <v>5329.9716888653802</v>
      </c>
      <c r="AY77" s="147">
        <f t="shared" si="9"/>
        <v>5729.0880281749996</v>
      </c>
      <c r="AZ77" s="153">
        <f t="shared" si="10"/>
        <v>0</v>
      </c>
      <c r="BA77" s="153">
        <f t="shared" si="11"/>
        <v>-858.05755106495303</v>
      </c>
    </row>
    <row r="78" spans="1:53" s="147" customFormat="1">
      <c r="A78" s="152">
        <v>0.25</v>
      </c>
      <c r="B78" s="153">
        <v>4173.3820750449304</v>
      </c>
      <c r="C78" s="153">
        <v>2857.1029068481498</v>
      </c>
      <c r="D78" s="153">
        <v>64.297662058978105</v>
      </c>
      <c r="E78" s="153">
        <v>447.31767065368899</v>
      </c>
      <c r="F78" s="153">
        <v>345.11435062875302</v>
      </c>
      <c r="G78" s="153">
        <v>0</v>
      </c>
      <c r="H78" s="153">
        <v>0</v>
      </c>
      <c r="I78" s="153">
        <v>132.84625089790899</v>
      </c>
      <c r="J78" s="153">
        <v>-2495.7948068987598</v>
      </c>
      <c r="K78" s="153">
        <v>-112.888786660679</v>
      </c>
      <c r="L78" s="153">
        <v>-501.56670611804901</v>
      </c>
      <c r="M78" s="153">
        <v>5411.3773225729701</v>
      </c>
      <c r="N78" s="153">
        <v>4909.8106164549199</v>
      </c>
      <c r="O78" s="153">
        <f t="shared" si="3"/>
        <v>5411.3773225729701</v>
      </c>
      <c r="P78" s="153">
        <f t="shared" si="4"/>
        <v>0</v>
      </c>
      <c r="Q78" s="153">
        <f t="shared" si="5"/>
        <v>-2495.7948068987598</v>
      </c>
      <c r="S78" s="152">
        <v>0.25</v>
      </c>
      <c r="T78" s="153">
        <v>3688.2538149390102</v>
      </c>
      <c r="U78" s="153">
        <v>3197.52692052047</v>
      </c>
      <c r="V78" s="153">
        <v>62.183764263174503</v>
      </c>
      <c r="W78" s="153">
        <v>480.90975017530502</v>
      </c>
      <c r="X78" s="153">
        <v>191.53649647577399</v>
      </c>
      <c r="Y78" s="153">
        <v>0</v>
      </c>
      <c r="Z78" s="153">
        <v>0</v>
      </c>
      <c r="AA78" s="153">
        <v>178.95455138665099</v>
      </c>
      <c r="AB78" s="153">
        <v>-1456.56444528975</v>
      </c>
      <c r="AC78" s="153">
        <v>-5.0934677743899996</v>
      </c>
      <c r="AD78" s="153">
        <v>-503.70905215865503</v>
      </c>
      <c r="AE78" s="153">
        <v>6337.7073846962503</v>
      </c>
      <c r="AF78" s="153">
        <v>5833.9983325375897</v>
      </c>
      <c r="AG78" s="153">
        <f t="shared" si="6"/>
        <v>6337.7073846962503</v>
      </c>
      <c r="AH78" s="153">
        <f t="shared" si="7"/>
        <v>0</v>
      </c>
      <c r="AI78" s="153">
        <f t="shared" si="8"/>
        <v>-1456.56444528975</v>
      </c>
      <c r="AK78" s="152">
        <v>0.29166666666666669</v>
      </c>
      <c r="AL78" s="147">
        <v>3695.4729543574299</v>
      </c>
      <c r="AM78" s="147">
        <v>1912.48378798776</v>
      </c>
      <c r="AN78" s="147">
        <v>60.183483158481501</v>
      </c>
      <c r="AO78" s="147">
        <v>481.81190534774299</v>
      </c>
      <c r="AP78" s="147">
        <v>227.32310179546101</v>
      </c>
      <c r="AQ78" s="147">
        <v>0</v>
      </c>
      <c r="AR78" s="147">
        <v>17.5516459166255</v>
      </c>
      <c r="AS78" s="147">
        <v>148.589989328678</v>
      </c>
      <c r="AT78" s="147">
        <v>-658.91269908635002</v>
      </c>
      <c r="AU78" s="147">
        <v>-5.2979797106380202</v>
      </c>
      <c r="AV78" s="147">
        <v>-394.86089986833503</v>
      </c>
      <c r="AW78" s="147">
        <v>5879.20618909519</v>
      </c>
      <c r="AX78" s="147">
        <v>5484.3452892268597</v>
      </c>
      <c r="AY78" s="147">
        <f t="shared" si="9"/>
        <v>5879.20618909519</v>
      </c>
      <c r="AZ78" s="153">
        <f t="shared" si="10"/>
        <v>0</v>
      </c>
      <c r="BA78" s="153">
        <f t="shared" si="11"/>
        <v>-658.91269908635002</v>
      </c>
    </row>
    <row r="79" spans="1:53" s="147" customFormat="1">
      <c r="A79" s="152">
        <v>0.26041666666666702</v>
      </c>
      <c r="B79" s="153">
        <v>4174.2223050370503</v>
      </c>
      <c r="C79" s="153">
        <v>2854.57699716562</v>
      </c>
      <c r="D79" s="153">
        <v>64.966871950551507</v>
      </c>
      <c r="E79" s="153">
        <v>455.05800585953398</v>
      </c>
      <c r="F79" s="153">
        <v>355.565673018609</v>
      </c>
      <c r="G79" s="153">
        <v>0</v>
      </c>
      <c r="H79" s="153">
        <v>0</v>
      </c>
      <c r="I79" s="153">
        <v>133.51532830382899</v>
      </c>
      <c r="J79" s="153">
        <v>-2508.94698936636</v>
      </c>
      <c r="K79" s="153">
        <v>-112.828386946525</v>
      </c>
      <c r="L79" s="153">
        <v>-501.89998388119102</v>
      </c>
      <c r="M79" s="153">
        <v>5416.1298050223204</v>
      </c>
      <c r="N79" s="153">
        <v>4914.2298211411298</v>
      </c>
      <c r="O79" s="153">
        <f t="shared" si="3"/>
        <v>5416.1298050223204</v>
      </c>
      <c r="P79" s="153">
        <f t="shared" si="4"/>
        <v>0</v>
      </c>
      <c r="Q79" s="153">
        <f t="shared" si="5"/>
        <v>-2508.94698936636</v>
      </c>
      <c r="S79" s="152">
        <v>0.26041666666666702</v>
      </c>
      <c r="T79" s="153">
        <v>3687.86705757456</v>
      </c>
      <c r="U79" s="153">
        <v>3218.0635332433199</v>
      </c>
      <c r="V79" s="153">
        <v>63.353637272971397</v>
      </c>
      <c r="W79" s="153">
        <v>486.02854528058498</v>
      </c>
      <c r="X79" s="153">
        <v>192.053427417862</v>
      </c>
      <c r="Y79" s="153">
        <v>0</v>
      </c>
      <c r="Z79" s="153">
        <v>6.8232808680141099</v>
      </c>
      <c r="AA79" s="153">
        <v>178.05933720109701</v>
      </c>
      <c r="AB79" s="153">
        <v>-1403.7127535652801</v>
      </c>
      <c r="AC79" s="153">
        <v>-4.9252554608174401</v>
      </c>
      <c r="AD79" s="153">
        <v>-505.81712379431002</v>
      </c>
      <c r="AE79" s="153">
        <v>6423.6108098323102</v>
      </c>
      <c r="AF79" s="153">
        <v>5917.7936860379996</v>
      </c>
      <c r="AG79" s="153">
        <f t="shared" si="6"/>
        <v>6423.6108098323102</v>
      </c>
      <c r="AH79" s="153">
        <f t="shared" si="7"/>
        <v>0</v>
      </c>
      <c r="AI79" s="153">
        <f t="shared" si="8"/>
        <v>-1403.7127535652801</v>
      </c>
      <c r="AK79" s="152">
        <v>0.30208333333333331</v>
      </c>
      <c r="AL79" s="147">
        <v>3696.8734956449898</v>
      </c>
      <c r="AM79" s="147">
        <v>1906.1168290631199</v>
      </c>
      <c r="AN79" s="147">
        <v>60.290511846169302</v>
      </c>
      <c r="AO79" s="147">
        <v>482.63453025709998</v>
      </c>
      <c r="AP79" s="147">
        <v>227.32705882348699</v>
      </c>
      <c r="AQ79" s="147">
        <v>0</v>
      </c>
      <c r="AR79" s="147">
        <v>41.355633850225701</v>
      </c>
      <c r="AS79" s="147">
        <v>135.54217453117499</v>
      </c>
      <c r="AT79" s="147">
        <v>-586.91593196217195</v>
      </c>
      <c r="AU79" s="147">
        <v>-5.2241168501097999</v>
      </c>
      <c r="AV79" s="147">
        <v>-394.45519141104302</v>
      </c>
      <c r="AW79" s="147">
        <v>5958.0001852039904</v>
      </c>
      <c r="AX79" s="147">
        <v>5563.5449937929397</v>
      </c>
      <c r="AY79" s="147">
        <f t="shared" si="9"/>
        <v>5958.0001852039904</v>
      </c>
      <c r="AZ79" s="153">
        <f t="shared" si="10"/>
        <v>0</v>
      </c>
      <c r="BA79" s="153">
        <f t="shared" si="11"/>
        <v>-586.91593196217195</v>
      </c>
    </row>
    <row r="80" spans="1:53" s="147" customFormat="1">
      <c r="A80" s="152">
        <v>0.27083333333333298</v>
      </c>
      <c r="B80" s="153">
        <v>4174.4890529867998</v>
      </c>
      <c r="C80" s="153">
        <v>2811.0218594723301</v>
      </c>
      <c r="D80" s="153">
        <v>65.227862789685005</v>
      </c>
      <c r="E80" s="153">
        <v>453.70652655001902</v>
      </c>
      <c r="F80" s="153">
        <v>358.29264200903299</v>
      </c>
      <c r="G80" s="153">
        <v>0</v>
      </c>
      <c r="H80" s="153">
        <v>0</v>
      </c>
      <c r="I80" s="153">
        <v>142.72278651511201</v>
      </c>
      <c r="J80" s="153">
        <v>-2505.7607907564502</v>
      </c>
      <c r="K80" s="153">
        <v>-112.73443132359699</v>
      </c>
      <c r="L80" s="153">
        <v>-498.19618922609101</v>
      </c>
      <c r="M80" s="153">
        <v>5386.9655082429299</v>
      </c>
      <c r="N80" s="153">
        <v>4888.7693190168402</v>
      </c>
      <c r="O80" s="153">
        <f t="shared" si="3"/>
        <v>5386.9655082429299</v>
      </c>
      <c r="P80" s="153">
        <f t="shared" si="4"/>
        <v>0</v>
      </c>
      <c r="Q80" s="153">
        <f t="shared" si="5"/>
        <v>-2505.7607907564502</v>
      </c>
      <c r="S80" s="152">
        <v>0.27083333333333298</v>
      </c>
      <c r="T80" s="153">
        <v>3687.2401967578799</v>
      </c>
      <c r="U80" s="153">
        <v>3252.4018391080199</v>
      </c>
      <c r="V80" s="153">
        <v>64.068930342070502</v>
      </c>
      <c r="W80" s="153">
        <v>488.79924064864099</v>
      </c>
      <c r="X80" s="153">
        <v>192.05147071834301</v>
      </c>
      <c r="Y80" s="153">
        <v>0</v>
      </c>
      <c r="Z80" s="153">
        <v>8.4981187307359392</v>
      </c>
      <c r="AA80" s="153">
        <v>179.80571231075999</v>
      </c>
      <c r="AB80" s="153">
        <v>-1352.4720887144199</v>
      </c>
      <c r="AC80" s="153">
        <v>-4.9252554608174401</v>
      </c>
      <c r="AD80" s="153">
        <v>-508.94870911993002</v>
      </c>
      <c r="AE80" s="153">
        <v>6515.4681644412103</v>
      </c>
      <c r="AF80" s="153">
        <v>6006.5194553212796</v>
      </c>
      <c r="AG80" s="153">
        <f t="shared" si="6"/>
        <v>6515.4681644412103</v>
      </c>
      <c r="AH80" s="153">
        <f t="shared" si="7"/>
        <v>0</v>
      </c>
      <c r="AI80" s="153">
        <f t="shared" si="8"/>
        <v>-1352.4720887144199</v>
      </c>
      <c r="AK80" s="152">
        <v>0.3125</v>
      </c>
      <c r="AL80" s="147">
        <v>3697.2536481485499</v>
      </c>
      <c r="AM80" s="147">
        <v>1922.3462885184499</v>
      </c>
      <c r="AN80" s="147">
        <v>60.290511335817499</v>
      </c>
      <c r="AO80" s="147">
        <v>484.17315739974998</v>
      </c>
      <c r="AP80" s="147">
        <v>227.312746334054</v>
      </c>
      <c r="AQ80" s="147">
        <v>0</v>
      </c>
      <c r="AR80" s="147">
        <v>83.545568381062907</v>
      </c>
      <c r="AS80" s="147">
        <v>127.018970954841</v>
      </c>
      <c r="AT80" s="147">
        <v>-586.14522841006396</v>
      </c>
      <c r="AU80" s="147">
        <v>-5.2241168501097999</v>
      </c>
      <c r="AV80" s="147">
        <v>-396.17653424865699</v>
      </c>
      <c r="AW80" s="147">
        <v>6010.5715458123595</v>
      </c>
      <c r="AX80" s="147">
        <v>5614.3950115636999</v>
      </c>
      <c r="AY80" s="147">
        <f t="shared" si="9"/>
        <v>6010.5715458123595</v>
      </c>
      <c r="AZ80" s="153">
        <f t="shared" si="10"/>
        <v>0</v>
      </c>
      <c r="BA80" s="153">
        <f t="shared" si="11"/>
        <v>-586.14522841006396</v>
      </c>
    </row>
    <row r="81" spans="1:53" s="147" customFormat="1">
      <c r="A81" s="152">
        <v>0.28125</v>
      </c>
      <c r="B81" s="153">
        <v>4174.0089262144502</v>
      </c>
      <c r="C81" s="153">
        <v>2780.2202648678499</v>
      </c>
      <c r="D81" s="153">
        <v>62.504180029494101</v>
      </c>
      <c r="E81" s="153">
        <v>455.78844336698501</v>
      </c>
      <c r="F81" s="153">
        <v>351.10467043184201</v>
      </c>
      <c r="G81" s="153">
        <v>0</v>
      </c>
      <c r="H81" s="153">
        <v>0</v>
      </c>
      <c r="I81" s="153">
        <v>149.786832380036</v>
      </c>
      <c r="J81" s="153">
        <v>-2477.4586890330202</v>
      </c>
      <c r="K81" s="153">
        <v>-112.68745376814501</v>
      </c>
      <c r="L81" s="153">
        <v>-495.60633296122199</v>
      </c>
      <c r="M81" s="153">
        <v>5383.2671744894897</v>
      </c>
      <c r="N81" s="153">
        <v>4887.6608415282699</v>
      </c>
      <c r="O81" s="153">
        <f t="shared" si="3"/>
        <v>5383.2671744894897</v>
      </c>
      <c r="P81" s="153">
        <f t="shared" si="4"/>
        <v>0</v>
      </c>
      <c r="Q81" s="153">
        <f t="shared" si="5"/>
        <v>-2477.4586890330202</v>
      </c>
      <c r="S81" s="152">
        <v>0.28125</v>
      </c>
      <c r="T81" s="153">
        <v>3688.7939663044699</v>
      </c>
      <c r="U81" s="153">
        <v>3272.78721687795</v>
      </c>
      <c r="V81" s="153">
        <v>64.2360555677799</v>
      </c>
      <c r="W81" s="153">
        <v>494.56679482845601</v>
      </c>
      <c r="X81" s="153">
        <v>192.05527677843699</v>
      </c>
      <c r="Y81" s="153">
        <v>0</v>
      </c>
      <c r="Z81" s="153">
        <v>8.4674373760732191</v>
      </c>
      <c r="AA81" s="153">
        <v>184.19912122432001</v>
      </c>
      <c r="AB81" s="153">
        <v>-1368.35785315409</v>
      </c>
      <c r="AC81" s="153">
        <v>-4.9925404054968299</v>
      </c>
      <c r="AD81" s="153">
        <v>-511.15524948603297</v>
      </c>
      <c r="AE81" s="153">
        <v>6531.7554753979102</v>
      </c>
      <c r="AF81" s="153">
        <v>6020.6002259118704</v>
      </c>
      <c r="AG81" s="153">
        <f t="shared" si="6"/>
        <v>6531.7554753979102</v>
      </c>
      <c r="AH81" s="153">
        <f t="shared" si="7"/>
        <v>0</v>
      </c>
      <c r="AI81" s="153">
        <f t="shared" si="8"/>
        <v>-1368.35785315409</v>
      </c>
      <c r="AK81" s="152">
        <v>0.32291666666666669</v>
      </c>
      <c r="AL81" s="147">
        <v>3698.14073036012</v>
      </c>
      <c r="AM81" s="147">
        <v>1923.1359188302399</v>
      </c>
      <c r="AN81" s="147">
        <v>60.350714733414399</v>
      </c>
      <c r="AO81" s="147">
        <v>485.93914712043897</v>
      </c>
      <c r="AP81" s="147">
        <v>229.826076688591</v>
      </c>
      <c r="AQ81" s="147">
        <v>0</v>
      </c>
      <c r="AR81" s="147">
        <v>143.95493790542301</v>
      </c>
      <c r="AS81" s="147">
        <v>119.31766433164201</v>
      </c>
      <c r="AT81" s="147">
        <v>-595.69068750165195</v>
      </c>
      <c r="AU81" s="147">
        <v>-5.2375464436502002</v>
      </c>
      <c r="AV81" s="147">
        <v>-396.77234533971898</v>
      </c>
      <c r="AW81" s="147">
        <v>6059.7369560245797</v>
      </c>
      <c r="AX81" s="147">
        <v>5662.9646106848604</v>
      </c>
      <c r="AY81" s="147">
        <f t="shared" si="9"/>
        <v>6059.7369560245797</v>
      </c>
      <c r="AZ81" s="153">
        <f t="shared" si="10"/>
        <v>0</v>
      </c>
      <c r="BA81" s="153">
        <f t="shared" si="11"/>
        <v>-595.69068750165195</v>
      </c>
    </row>
    <row r="82" spans="1:53" s="147" customFormat="1">
      <c r="A82" s="152">
        <v>0.29166666666666702</v>
      </c>
      <c r="B82" s="153">
        <v>4174.0688728667301</v>
      </c>
      <c r="C82" s="153">
        <v>2768.6914261900802</v>
      </c>
      <c r="D82" s="153">
        <v>66.211601006088102</v>
      </c>
      <c r="E82" s="153">
        <v>466.86322753576701</v>
      </c>
      <c r="F82" s="153">
        <v>319.24687321244897</v>
      </c>
      <c r="G82" s="153">
        <v>0</v>
      </c>
      <c r="H82" s="153">
        <v>2.3657318531836702</v>
      </c>
      <c r="I82" s="153">
        <v>151.38970344123999</v>
      </c>
      <c r="J82" s="153">
        <v>-2407.3816543263802</v>
      </c>
      <c r="K82" s="153">
        <v>-112.452560870656</v>
      </c>
      <c r="L82" s="153">
        <v>-495.07063924408402</v>
      </c>
      <c r="M82" s="153">
        <v>5429.0032209085002</v>
      </c>
      <c r="N82" s="153">
        <v>4933.9325816644196</v>
      </c>
      <c r="O82" s="153">
        <f t="shared" si="3"/>
        <v>5429.0032209085002</v>
      </c>
      <c r="P82" s="153">
        <f t="shared" si="4"/>
        <v>0</v>
      </c>
      <c r="Q82" s="153">
        <f t="shared" si="5"/>
        <v>-2407.3816543263802</v>
      </c>
      <c r="S82" s="152">
        <v>0.29166666666666702</v>
      </c>
      <c r="T82" s="153">
        <v>3688.2271476312599</v>
      </c>
      <c r="U82" s="153">
        <v>3346.15278580008</v>
      </c>
      <c r="V82" s="153">
        <v>61.241180713702398</v>
      </c>
      <c r="W82" s="153">
        <v>494.3943323972</v>
      </c>
      <c r="X82" s="153">
        <v>204.07936192476899</v>
      </c>
      <c r="Y82" s="153">
        <v>0</v>
      </c>
      <c r="Z82" s="153">
        <v>8.5281737647181597</v>
      </c>
      <c r="AA82" s="153">
        <v>182.285811594216</v>
      </c>
      <c r="AB82" s="153">
        <v>-1339.01771525244</v>
      </c>
      <c r="AC82" s="153">
        <v>-5.0059974072662898</v>
      </c>
      <c r="AD82" s="153">
        <v>-517.49768686007701</v>
      </c>
      <c r="AE82" s="153">
        <v>6640.8850811662496</v>
      </c>
      <c r="AF82" s="153">
        <v>6123.3873943061699</v>
      </c>
      <c r="AG82" s="153">
        <f t="shared" si="6"/>
        <v>6640.8850811662496</v>
      </c>
      <c r="AH82" s="153">
        <f t="shared" si="7"/>
        <v>0</v>
      </c>
      <c r="AI82" s="153">
        <f t="shared" si="8"/>
        <v>-1339.01771525244</v>
      </c>
      <c r="AK82" s="152">
        <v>0.33333333333333331</v>
      </c>
      <c r="AL82" s="147">
        <v>3698.0006501790299</v>
      </c>
      <c r="AM82" s="147">
        <v>1876.20766972604</v>
      </c>
      <c r="AN82" s="147">
        <v>60.2570646635846</v>
      </c>
      <c r="AO82" s="147">
        <v>482.41241158447701</v>
      </c>
      <c r="AP82" s="147">
        <v>282.73897204949998</v>
      </c>
      <c r="AQ82" s="147">
        <v>0</v>
      </c>
      <c r="AR82" s="147">
        <v>218.10170380703801</v>
      </c>
      <c r="AS82" s="147">
        <v>108.86787170156499</v>
      </c>
      <c r="AT82" s="147">
        <v>-469.263612397651</v>
      </c>
      <c r="AU82" s="147">
        <v>-5.2509760692092797</v>
      </c>
      <c r="AV82" s="147">
        <v>-393.39307293789398</v>
      </c>
      <c r="AW82" s="147">
        <v>6252.0717552443703</v>
      </c>
      <c r="AX82" s="147">
        <v>5858.6786823064804</v>
      </c>
      <c r="AY82" s="147">
        <f t="shared" si="9"/>
        <v>6252.0717552443703</v>
      </c>
      <c r="AZ82" s="153">
        <f t="shared" si="10"/>
        <v>0</v>
      </c>
      <c r="BA82" s="153">
        <f t="shared" si="11"/>
        <v>-469.263612397651</v>
      </c>
    </row>
    <row r="83" spans="1:53" s="147" customFormat="1">
      <c r="A83" s="152">
        <v>0.30208333333333298</v>
      </c>
      <c r="B83" s="153">
        <v>4174.4423265087898</v>
      </c>
      <c r="C83" s="153">
        <v>2745.9716022041398</v>
      </c>
      <c r="D83" s="153">
        <v>66.131295543393406</v>
      </c>
      <c r="E83" s="153">
        <v>465.25863757715899</v>
      </c>
      <c r="F83" s="153">
        <v>314.34661354017601</v>
      </c>
      <c r="G83" s="153">
        <v>0</v>
      </c>
      <c r="H83" s="153">
        <v>3.4694702460557001</v>
      </c>
      <c r="I83" s="153">
        <v>144.135761096729</v>
      </c>
      <c r="J83" s="153">
        <v>-2384.7382320146398</v>
      </c>
      <c r="K83" s="153">
        <v>-112.49282785878</v>
      </c>
      <c r="L83" s="153">
        <v>-492.92447734006498</v>
      </c>
      <c r="M83" s="153">
        <v>5416.5246468430196</v>
      </c>
      <c r="N83" s="153">
        <v>4923.6001695029499</v>
      </c>
      <c r="O83" s="153">
        <f t="shared" si="3"/>
        <v>5416.5246468430196</v>
      </c>
      <c r="P83" s="153">
        <f t="shared" si="4"/>
        <v>0</v>
      </c>
      <c r="Q83" s="153">
        <f t="shared" si="5"/>
        <v>-2384.7382320146398</v>
      </c>
      <c r="S83" s="152">
        <v>0.30208333333333298</v>
      </c>
      <c r="T83" s="153">
        <v>3689.2674005593199</v>
      </c>
      <c r="U83" s="153">
        <v>3406.41228783002</v>
      </c>
      <c r="V83" s="153">
        <v>63.413801762598702</v>
      </c>
      <c r="W83" s="153">
        <v>494.76829884778903</v>
      </c>
      <c r="X83" s="153">
        <v>204.04617741903201</v>
      </c>
      <c r="Y83" s="153">
        <v>0</v>
      </c>
      <c r="Z83" s="153">
        <v>10.019415094444501</v>
      </c>
      <c r="AA83" s="153">
        <v>188.47178424163701</v>
      </c>
      <c r="AB83" s="153">
        <v>-1320.54702218586</v>
      </c>
      <c r="AC83" s="153">
        <v>-4.9117984911319201</v>
      </c>
      <c r="AD83" s="153">
        <v>-522.89962006045505</v>
      </c>
      <c r="AE83" s="153">
        <v>6730.94034507786</v>
      </c>
      <c r="AF83" s="153">
        <v>6208.0407250174003</v>
      </c>
      <c r="AG83" s="153">
        <f t="shared" si="6"/>
        <v>6730.94034507786</v>
      </c>
      <c r="AH83" s="153">
        <f t="shared" si="7"/>
        <v>0</v>
      </c>
      <c r="AI83" s="153">
        <f t="shared" si="8"/>
        <v>-1320.54702218586</v>
      </c>
      <c r="AK83" s="152">
        <v>0.34375</v>
      </c>
      <c r="AL83" s="147">
        <v>3698.4875358671802</v>
      </c>
      <c r="AM83" s="147">
        <v>1903.8332770458701</v>
      </c>
      <c r="AN83" s="147">
        <v>60.263754610453397</v>
      </c>
      <c r="AO83" s="147">
        <v>466.842774354455</v>
      </c>
      <c r="AP83" s="147">
        <v>287.963111629357</v>
      </c>
      <c r="AQ83" s="147">
        <v>0</v>
      </c>
      <c r="AR83" s="147">
        <v>297.553594354236</v>
      </c>
      <c r="AS83" s="147">
        <v>95.706862488907802</v>
      </c>
      <c r="AT83" s="147">
        <v>-372.02954145178802</v>
      </c>
      <c r="AU83" s="147">
        <v>-5.2644056627496703</v>
      </c>
      <c r="AV83" s="147">
        <v>-395.46511366974102</v>
      </c>
      <c r="AW83" s="147">
        <v>6433.3569632359204</v>
      </c>
      <c r="AX83" s="147">
        <v>6037.8918495661701</v>
      </c>
      <c r="AY83" s="147">
        <f t="shared" si="9"/>
        <v>6433.3569632359204</v>
      </c>
      <c r="AZ83" s="153">
        <f t="shared" si="10"/>
        <v>0</v>
      </c>
      <c r="BA83" s="153">
        <f t="shared" si="11"/>
        <v>-372.02954145178802</v>
      </c>
    </row>
    <row r="84" spans="1:53" s="147" customFormat="1">
      <c r="A84" s="152">
        <v>0.3125</v>
      </c>
      <c r="B84" s="153">
        <v>4173.6287647992503</v>
      </c>
      <c r="C84" s="153">
        <v>2739.1984090794099</v>
      </c>
      <c r="D84" s="153">
        <v>64.418119742453698</v>
      </c>
      <c r="E84" s="153">
        <v>458.93220644129599</v>
      </c>
      <c r="F84" s="153">
        <v>304.20443980782198</v>
      </c>
      <c r="G84" s="153">
        <v>0</v>
      </c>
      <c r="H84" s="153">
        <v>3.4735264912767101</v>
      </c>
      <c r="I84" s="153">
        <v>145.28058023959699</v>
      </c>
      <c r="J84" s="153">
        <v>-2377.4961125637601</v>
      </c>
      <c r="K84" s="153">
        <v>-112.372026382383</v>
      </c>
      <c r="L84" s="153">
        <v>-491.87225843204698</v>
      </c>
      <c r="M84" s="153">
        <v>5399.2679076549603</v>
      </c>
      <c r="N84" s="153">
        <v>4907.3956492229099</v>
      </c>
      <c r="O84" s="153">
        <f t="shared" si="3"/>
        <v>5399.2679076549603</v>
      </c>
      <c r="P84" s="153">
        <f t="shared" si="4"/>
        <v>0</v>
      </c>
      <c r="Q84" s="153">
        <f t="shared" si="5"/>
        <v>-2377.4961125637601</v>
      </c>
      <c r="S84" s="152">
        <v>0.3125</v>
      </c>
      <c r="T84" s="153">
        <v>3689.1607150478999</v>
      </c>
      <c r="U84" s="153">
        <v>3452.2002938086098</v>
      </c>
      <c r="V84" s="153">
        <v>64.182575454750904</v>
      </c>
      <c r="W84" s="153">
        <v>501.95814831705502</v>
      </c>
      <c r="X84" s="153">
        <v>204.02964833960601</v>
      </c>
      <c r="Y84" s="153">
        <v>0</v>
      </c>
      <c r="Z84" s="153">
        <v>15.3109770189439</v>
      </c>
      <c r="AA84" s="153">
        <v>197.22056841849201</v>
      </c>
      <c r="AB84" s="153">
        <v>-1299.99282653002</v>
      </c>
      <c r="AC84" s="153">
        <v>-4.8781560027502504</v>
      </c>
      <c r="AD84" s="153">
        <v>-527.40291566222697</v>
      </c>
      <c r="AE84" s="153">
        <v>6819.1919438725899</v>
      </c>
      <c r="AF84" s="153">
        <v>6291.7890282103599</v>
      </c>
      <c r="AG84" s="153">
        <f t="shared" si="6"/>
        <v>6819.1919438725899</v>
      </c>
      <c r="AH84" s="153">
        <f t="shared" si="7"/>
        <v>0</v>
      </c>
      <c r="AI84" s="153">
        <f t="shared" si="8"/>
        <v>-1299.99282653002</v>
      </c>
      <c r="AK84" s="152">
        <v>0.35416666666666669</v>
      </c>
      <c r="AL84" s="147">
        <v>3697.6071621334099</v>
      </c>
      <c r="AM84" s="147">
        <v>1900.2809902873801</v>
      </c>
      <c r="AN84" s="147">
        <v>60.183482392953799</v>
      </c>
      <c r="AO84" s="147">
        <v>487.084208449404</v>
      </c>
      <c r="AP84" s="147">
        <v>287.033514941737</v>
      </c>
      <c r="AQ84" s="147">
        <v>0</v>
      </c>
      <c r="AR84" s="147">
        <v>373.06472245772102</v>
      </c>
      <c r="AS84" s="147">
        <v>98.720654273605106</v>
      </c>
      <c r="AT84" s="147">
        <v>-416.672135082159</v>
      </c>
      <c r="AU84" s="147">
        <v>-5.2308316468799996</v>
      </c>
      <c r="AV84" s="147">
        <v>-396.78433087426498</v>
      </c>
      <c r="AW84" s="147">
        <v>6482.07176820718</v>
      </c>
      <c r="AX84" s="147">
        <v>6085.2874373329096</v>
      </c>
      <c r="AY84" s="147">
        <f t="shared" si="9"/>
        <v>6482.07176820718</v>
      </c>
      <c r="AZ84" s="153">
        <f t="shared" si="10"/>
        <v>0</v>
      </c>
      <c r="BA84" s="153">
        <f t="shared" si="11"/>
        <v>-416.672135082159</v>
      </c>
    </row>
    <row r="85" spans="1:53" s="147" customFormat="1">
      <c r="A85" s="152">
        <v>0.32291666666666702</v>
      </c>
      <c r="B85" s="153">
        <v>4173.85549404414</v>
      </c>
      <c r="C85" s="153">
        <v>2762.4341601363599</v>
      </c>
      <c r="D85" s="153">
        <v>64.036669688145295</v>
      </c>
      <c r="E85" s="153">
        <v>463.32598451286202</v>
      </c>
      <c r="F85" s="153">
        <v>309.796859303416</v>
      </c>
      <c r="G85" s="153">
        <v>0</v>
      </c>
      <c r="H85" s="153">
        <v>3.4782488923065502</v>
      </c>
      <c r="I85" s="153">
        <v>145.575119174055</v>
      </c>
      <c r="J85" s="153">
        <v>-2428.7761351926201</v>
      </c>
      <c r="K85" s="153">
        <v>-112.40558177913501</v>
      </c>
      <c r="L85" s="153">
        <v>-494.17748361608</v>
      </c>
      <c r="M85" s="153">
        <v>5381.3208187795199</v>
      </c>
      <c r="N85" s="153">
        <v>4887.1433351634396</v>
      </c>
      <c r="O85" s="153">
        <f t="shared" si="3"/>
        <v>5381.3208187795199</v>
      </c>
      <c r="P85" s="153">
        <f t="shared" si="4"/>
        <v>0</v>
      </c>
      <c r="Q85" s="153">
        <f t="shared" si="5"/>
        <v>-2428.7761351926201</v>
      </c>
      <c r="S85" s="152">
        <v>0.32291666666666702</v>
      </c>
      <c r="T85" s="153">
        <v>3688.7405828477399</v>
      </c>
      <c r="U85" s="153">
        <v>3462.6018710602398</v>
      </c>
      <c r="V85" s="153">
        <v>64.189260086361401</v>
      </c>
      <c r="W85" s="153">
        <v>507.09627679363098</v>
      </c>
      <c r="X85" s="153">
        <v>211.42451897511199</v>
      </c>
      <c r="Y85" s="153">
        <v>0</v>
      </c>
      <c r="Z85" s="153">
        <v>29.0988092445454</v>
      </c>
      <c r="AA85" s="153">
        <v>199.21143487485</v>
      </c>
      <c r="AB85" s="153">
        <v>-1285.2004636666099</v>
      </c>
      <c r="AC85" s="153">
        <v>-4.85124203129529</v>
      </c>
      <c r="AD85" s="153">
        <v>-528.77574929927005</v>
      </c>
      <c r="AE85" s="153">
        <v>6872.3110481845797</v>
      </c>
      <c r="AF85" s="153">
        <v>6343.5352988853101</v>
      </c>
      <c r="AG85" s="153">
        <f t="shared" si="6"/>
        <v>6872.3110481845797</v>
      </c>
      <c r="AH85" s="153">
        <f t="shared" si="7"/>
        <v>0</v>
      </c>
      <c r="AI85" s="153">
        <f t="shared" si="8"/>
        <v>-1285.2004636666099</v>
      </c>
      <c r="AK85" s="152">
        <v>0.36458333333333331</v>
      </c>
      <c r="AL85" s="147">
        <v>3698.7142726475799</v>
      </c>
      <c r="AM85" s="147">
        <v>1887.43914806456</v>
      </c>
      <c r="AN85" s="147">
        <v>60.451053729409402</v>
      </c>
      <c r="AO85" s="147">
        <v>470.075846086078</v>
      </c>
      <c r="AP85" s="147">
        <v>285.94370573973998</v>
      </c>
      <c r="AQ85" s="147">
        <v>0</v>
      </c>
      <c r="AR85" s="147">
        <v>452.27151966832599</v>
      </c>
      <c r="AS85" s="147">
        <v>93.912190547000193</v>
      </c>
      <c r="AT85" s="147">
        <v>-331.59155261490503</v>
      </c>
      <c r="AU85" s="147">
        <v>-5.2241168501097999</v>
      </c>
      <c r="AV85" s="147">
        <v>-395.366039042669</v>
      </c>
      <c r="AW85" s="147">
        <v>6611.9920670176698</v>
      </c>
      <c r="AX85" s="147">
        <v>6216.6260279750004</v>
      </c>
      <c r="AY85" s="147">
        <f t="shared" si="9"/>
        <v>6611.9920670176698</v>
      </c>
      <c r="AZ85" s="153">
        <f t="shared" si="10"/>
        <v>0</v>
      </c>
      <c r="BA85" s="153">
        <f t="shared" si="11"/>
        <v>-331.59155261490503</v>
      </c>
    </row>
    <row r="86" spans="1:53" s="147" customFormat="1">
      <c r="A86" s="152">
        <v>0.33333333333333298</v>
      </c>
      <c r="B86" s="153">
        <v>4173.5820708832398</v>
      </c>
      <c r="C86" s="153">
        <v>2752.2225560936499</v>
      </c>
      <c r="D86" s="153">
        <v>60.362708938082598</v>
      </c>
      <c r="E86" s="153">
        <v>471.89130069870902</v>
      </c>
      <c r="F86" s="153">
        <v>359.92809286846102</v>
      </c>
      <c r="G86" s="153">
        <v>0</v>
      </c>
      <c r="H86" s="153">
        <v>6.3447139385767501</v>
      </c>
      <c r="I86" s="153">
        <v>157.38387276126701</v>
      </c>
      <c r="J86" s="153">
        <v>-2435.7278456632298</v>
      </c>
      <c r="K86" s="153">
        <v>-112.12371388630601</v>
      </c>
      <c r="L86" s="153">
        <v>-494.253768636453</v>
      </c>
      <c r="M86" s="153">
        <v>5433.8637566324496</v>
      </c>
      <c r="N86" s="153">
        <v>4939.6099879959902</v>
      </c>
      <c r="O86" s="153">
        <f t="shared" si="3"/>
        <v>5433.8637566324496</v>
      </c>
      <c r="P86" s="153">
        <f t="shared" si="4"/>
        <v>0</v>
      </c>
      <c r="Q86" s="153">
        <f t="shared" si="5"/>
        <v>-2435.7278456632298</v>
      </c>
      <c r="S86" s="152">
        <v>0.33333333333333298</v>
      </c>
      <c r="T86" s="153">
        <v>3680.6584512301501</v>
      </c>
      <c r="U86" s="153">
        <v>3458.4632878386901</v>
      </c>
      <c r="V86" s="153">
        <v>61.435045740914198</v>
      </c>
      <c r="W86" s="153">
        <v>495.87677986829902</v>
      </c>
      <c r="X86" s="153">
        <v>284.34227277865301</v>
      </c>
      <c r="Y86" s="153">
        <v>0</v>
      </c>
      <c r="Z86" s="153">
        <v>55.5060147100995</v>
      </c>
      <c r="AA86" s="153">
        <v>201.80924872105899</v>
      </c>
      <c r="AB86" s="153">
        <v>-1183.5875144189499</v>
      </c>
      <c r="AC86" s="153">
        <v>-0.63247815273005503</v>
      </c>
      <c r="AD86" s="153">
        <v>-528.20995791187499</v>
      </c>
      <c r="AE86" s="153">
        <v>7053.8711083161797</v>
      </c>
      <c r="AF86" s="153">
        <v>6525.6611504043103</v>
      </c>
      <c r="AG86" s="153">
        <f t="shared" si="6"/>
        <v>7053.8711083161797</v>
      </c>
      <c r="AH86" s="153">
        <f t="shared" si="7"/>
        <v>0</v>
      </c>
      <c r="AI86" s="153">
        <f t="shared" si="8"/>
        <v>-1183.5875144189499</v>
      </c>
      <c r="AK86" s="152">
        <v>0.375</v>
      </c>
      <c r="AL86" s="147">
        <v>3699.6213337481699</v>
      </c>
      <c r="AM86" s="147">
        <v>1942.17458103945</v>
      </c>
      <c r="AN86" s="147">
        <v>62.083239494210602</v>
      </c>
      <c r="AO86" s="147">
        <v>486.60064691461702</v>
      </c>
      <c r="AP86" s="147">
        <v>274.52279153042502</v>
      </c>
      <c r="AQ86" s="147">
        <v>0</v>
      </c>
      <c r="AR86" s="147">
        <v>537.91359588889395</v>
      </c>
      <c r="AS86" s="147">
        <v>81.531901526737101</v>
      </c>
      <c r="AT86" s="147">
        <v>-407.09816727062901</v>
      </c>
      <c r="AU86" s="147">
        <v>-5.1032503161341598</v>
      </c>
      <c r="AV86" s="147">
        <v>-401.448463825256</v>
      </c>
      <c r="AW86" s="147">
        <v>6672.2466725557497</v>
      </c>
      <c r="AX86" s="147">
        <v>6270.7982087304899</v>
      </c>
      <c r="AY86" s="147">
        <f t="shared" si="9"/>
        <v>6672.2466725557497</v>
      </c>
      <c r="AZ86" s="153">
        <f t="shared" si="10"/>
        <v>0</v>
      </c>
      <c r="BA86" s="153">
        <f t="shared" si="11"/>
        <v>-407.09816727062901</v>
      </c>
    </row>
    <row r="87" spans="1:53" s="147" customFormat="1">
      <c r="A87" s="152">
        <v>0.34375</v>
      </c>
      <c r="B87" s="153">
        <v>4174.44242419481</v>
      </c>
      <c r="C87" s="153">
        <v>2722.54104137681</v>
      </c>
      <c r="D87" s="153">
        <v>60.262327492639102</v>
      </c>
      <c r="E87" s="153">
        <v>476.15428993931801</v>
      </c>
      <c r="F87" s="153">
        <v>369.36423933218299</v>
      </c>
      <c r="G87" s="153">
        <v>0</v>
      </c>
      <c r="H87" s="153">
        <v>23.209206026018499</v>
      </c>
      <c r="I87" s="153">
        <v>171.78226942322999</v>
      </c>
      <c r="J87" s="153">
        <v>-2399.8694475665902</v>
      </c>
      <c r="K87" s="153">
        <v>-118.586582121083</v>
      </c>
      <c r="L87" s="153">
        <v>-492.48692046099001</v>
      </c>
      <c r="M87" s="153">
        <v>5479.2997680973403</v>
      </c>
      <c r="N87" s="153">
        <v>4986.8128476363499</v>
      </c>
      <c r="O87" s="153">
        <f t="shared" si="3"/>
        <v>5479.2997680973403</v>
      </c>
      <c r="P87" s="153">
        <f t="shared" si="4"/>
        <v>0</v>
      </c>
      <c r="Q87" s="153">
        <f t="shared" si="5"/>
        <v>-2399.8694475665902</v>
      </c>
      <c r="S87" s="152">
        <v>0.34375</v>
      </c>
      <c r="T87" s="153">
        <v>3683.9993048455399</v>
      </c>
      <c r="U87" s="153">
        <v>3429.4564270773199</v>
      </c>
      <c r="V87" s="153">
        <v>61.348140684748202</v>
      </c>
      <c r="W87" s="153">
        <v>489.82627282632097</v>
      </c>
      <c r="X87" s="153">
        <v>291.27973415333997</v>
      </c>
      <c r="Y87" s="153">
        <v>0</v>
      </c>
      <c r="Z87" s="153">
        <v>71.443797967701499</v>
      </c>
      <c r="AA87" s="153">
        <v>199.57936618082999</v>
      </c>
      <c r="AB87" s="153">
        <v>-1057.09536098952</v>
      </c>
      <c r="AC87" s="153">
        <v>0</v>
      </c>
      <c r="AD87" s="153">
        <v>-525.74598655867499</v>
      </c>
      <c r="AE87" s="153">
        <v>7169.8376827462898</v>
      </c>
      <c r="AF87" s="153">
        <v>6644.0916961876101</v>
      </c>
      <c r="AG87" s="153">
        <f t="shared" si="6"/>
        <v>7169.8376827462898</v>
      </c>
      <c r="AH87" s="153">
        <f t="shared" si="7"/>
        <v>0</v>
      </c>
      <c r="AI87" s="153">
        <f t="shared" si="8"/>
        <v>-1057.09536098952</v>
      </c>
      <c r="AK87" s="152">
        <v>0.38541666666666669</v>
      </c>
      <c r="AL87" s="147">
        <v>3697.7939411357802</v>
      </c>
      <c r="AM87" s="147">
        <v>1882.63084294839</v>
      </c>
      <c r="AN87" s="147">
        <v>60.297201027510297</v>
      </c>
      <c r="AO87" s="147">
        <v>468.444532405102</v>
      </c>
      <c r="AP87" s="147">
        <v>272.61666374487498</v>
      </c>
      <c r="AQ87" s="147">
        <v>0</v>
      </c>
      <c r="AR87" s="147">
        <v>606.624805676508</v>
      </c>
      <c r="AS87" s="147">
        <v>76.110344090653498</v>
      </c>
      <c r="AT87" s="147">
        <v>-282.32772302661402</v>
      </c>
      <c r="AU87" s="147">
        <v>-4.9823838461958703</v>
      </c>
      <c r="AV87" s="147">
        <v>-395.65565666039203</v>
      </c>
      <c r="AW87" s="147">
        <v>6777.2082241560101</v>
      </c>
      <c r="AX87" s="147">
        <v>6381.5525674956198</v>
      </c>
      <c r="AY87" s="147">
        <f t="shared" si="9"/>
        <v>6777.2082241560101</v>
      </c>
      <c r="AZ87" s="153">
        <f t="shared" si="10"/>
        <v>0</v>
      </c>
      <c r="BA87" s="153">
        <f t="shared" si="11"/>
        <v>-282.32772302661402</v>
      </c>
    </row>
    <row r="88" spans="1:53" s="147" customFormat="1">
      <c r="A88" s="152">
        <v>0.35416666666666702</v>
      </c>
      <c r="B88" s="153">
        <v>4174.5423895519498</v>
      </c>
      <c r="C88" s="153">
        <v>2716.3401993253501</v>
      </c>
      <c r="D88" s="153">
        <v>60.208790772792597</v>
      </c>
      <c r="E88" s="153">
        <v>477.75269784400302</v>
      </c>
      <c r="F88" s="153">
        <v>369.28674168958599</v>
      </c>
      <c r="G88" s="153">
        <v>0</v>
      </c>
      <c r="H88" s="153">
        <v>59.458558942130402</v>
      </c>
      <c r="I88" s="153">
        <v>173.43746734149499</v>
      </c>
      <c r="J88" s="153">
        <v>-2371.8900170946799</v>
      </c>
      <c r="K88" s="153">
        <v>-117.089989408976</v>
      </c>
      <c r="L88" s="153">
        <v>-492.68419515090898</v>
      </c>
      <c r="M88" s="153">
        <v>5542.0468389636499</v>
      </c>
      <c r="N88" s="153">
        <v>5049.3626438127403</v>
      </c>
      <c r="O88" s="153">
        <f t="shared" si="3"/>
        <v>5542.0468389636499</v>
      </c>
      <c r="P88" s="153">
        <f t="shared" si="4"/>
        <v>0</v>
      </c>
      <c r="Q88" s="153">
        <f t="shared" si="5"/>
        <v>-2371.8900170946799</v>
      </c>
      <c r="S88" s="152">
        <v>0.35416666666666702</v>
      </c>
      <c r="T88" s="153">
        <v>3682.0454768414402</v>
      </c>
      <c r="U88" s="153">
        <v>3461.7660609641098</v>
      </c>
      <c r="V88" s="153">
        <v>64.276165142527404</v>
      </c>
      <c r="W88" s="153">
        <v>478.294544849148</v>
      </c>
      <c r="X88" s="153">
        <v>291.19955755194297</v>
      </c>
      <c r="Y88" s="153">
        <v>0</v>
      </c>
      <c r="Z88" s="153">
        <v>76.160949993155896</v>
      </c>
      <c r="AA88" s="153">
        <v>202.75306163058599</v>
      </c>
      <c r="AB88" s="153">
        <v>-985.368491343698</v>
      </c>
      <c r="AC88" s="153">
        <v>0</v>
      </c>
      <c r="AD88" s="153">
        <v>-527.94176324651801</v>
      </c>
      <c r="AE88" s="153">
        <v>7271.1273256292197</v>
      </c>
      <c r="AF88" s="153">
        <v>6743.1855623826996</v>
      </c>
      <c r="AG88" s="153">
        <f t="shared" si="6"/>
        <v>7271.1273256292197</v>
      </c>
      <c r="AH88" s="153">
        <f t="shared" si="7"/>
        <v>0</v>
      </c>
      <c r="AI88" s="153">
        <f t="shared" si="8"/>
        <v>-985.368491343698</v>
      </c>
      <c r="AK88" s="152">
        <v>0.39583333333333331</v>
      </c>
      <c r="AL88" s="147">
        <v>3696.26659007833</v>
      </c>
      <c r="AM88" s="147">
        <v>1886.3386701402901</v>
      </c>
      <c r="AN88" s="147">
        <v>60.230307938220498</v>
      </c>
      <c r="AO88" s="147">
        <v>465.03974062488697</v>
      </c>
      <c r="AP88" s="147">
        <v>272.61512705649102</v>
      </c>
      <c r="AQ88" s="147">
        <v>0</v>
      </c>
      <c r="AR88" s="147">
        <v>641.16495810930905</v>
      </c>
      <c r="AS88" s="147">
        <v>76.231148395988598</v>
      </c>
      <c r="AT88" s="147">
        <v>-214.48868110753801</v>
      </c>
      <c r="AU88" s="147">
        <v>-4.9488097983075203</v>
      </c>
      <c r="AV88" s="147">
        <v>-395.974264724894</v>
      </c>
      <c r="AW88" s="147">
        <v>6878.4490514376703</v>
      </c>
      <c r="AX88" s="147">
        <v>6482.4747867127699</v>
      </c>
      <c r="AY88" s="147">
        <f t="shared" si="9"/>
        <v>6878.4490514376703</v>
      </c>
      <c r="AZ88" s="153">
        <f t="shared" si="10"/>
        <v>0</v>
      </c>
      <c r="BA88" s="153">
        <f t="shared" si="11"/>
        <v>-214.48868110753801</v>
      </c>
    </row>
    <row r="89" spans="1:53" s="147" customFormat="1">
      <c r="A89" s="152">
        <v>0.36458333333333298</v>
      </c>
      <c r="B89" s="153">
        <v>4174.1756762450505</v>
      </c>
      <c r="C89" s="153">
        <v>2717.4289111297599</v>
      </c>
      <c r="D89" s="153">
        <v>60.202099289109398</v>
      </c>
      <c r="E89" s="153">
        <v>480.02348524737499</v>
      </c>
      <c r="F89" s="153">
        <v>366.37191650166301</v>
      </c>
      <c r="G89" s="153">
        <v>0</v>
      </c>
      <c r="H89" s="153">
        <v>115.446936262417</v>
      </c>
      <c r="I89" s="153">
        <v>170.40565403367401</v>
      </c>
      <c r="J89" s="153">
        <v>-2381.9296184720201</v>
      </c>
      <c r="K89" s="153">
        <v>-117.143678555802</v>
      </c>
      <c r="L89" s="153">
        <v>-493.78812633771997</v>
      </c>
      <c r="M89" s="153">
        <v>5584.9813816812202</v>
      </c>
      <c r="N89" s="153">
        <v>5091.1932553434999</v>
      </c>
      <c r="O89" s="153">
        <f t="shared" si="3"/>
        <v>5584.9813816812202</v>
      </c>
      <c r="P89" s="153">
        <f t="shared" si="4"/>
        <v>0</v>
      </c>
      <c r="Q89" s="153">
        <f t="shared" si="5"/>
        <v>-2381.9296184720201</v>
      </c>
      <c r="S89" s="152">
        <v>0.36458333333333298</v>
      </c>
      <c r="T89" s="153">
        <v>3683.6792645916898</v>
      </c>
      <c r="U89" s="153">
        <v>3485.6189679774302</v>
      </c>
      <c r="V89" s="153">
        <v>64.249426106061307</v>
      </c>
      <c r="W89" s="153">
        <v>505.03113243560801</v>
      </c>
      <c r="X89" s="153">
        <v>291.06877175605899</v>
      </c>
      <c r="Y89" s="153">
        <v>0</v>
      </c>
      <c r="Z89" s="153">
        <v>99.805417787313502</v>
      </c>
      <c r="AA89" s="153">
        <v>202.77203693762399</v>
      </c>
      <c r="AB89" s="153">
        <v>-860.54986841196899</v>
      </c>
      <c r="AC89" s="153">
        <v>-101.61367582299501</v>
      </c>
      <c r="AD89" s="153">
        <v>-531.76262581080096</v>
      </c>
      <c r="AE89" s="153">
        <v>7370.06147335683</v>
      </c>
      <c r="AF89" s="153">
        <v>6838.2988475460297</v>
      </c>
      <c r="AG89" s="153">
        <f t="shared" si="6"/>
        <v>7370.06147335683</v>
      </c>
      <c r="AH89" s="153">
        <f t="shared" si="7"/>
        <v>0</v>
      </c>
      <c r="AI89" s="153">
        <f t="shared" si="8"/>
        <v>-860.54986841196899</v>
      </c>
      <c r="AK89" s="152">
        <v>0.40625</v>
      </c>
      <c r="AL89" s="147">
        <v>3694.4725444624401</v>
      </c>
      <c r="AM89" s="147">
        <v>1907.4593767404101</v>
      </c>
      <c r="AN89" s="147">
        <v>60.350714733414399</v>
      </c>
      <c r="AO89" s="147">
        <v>462.85110896126298</v>
      </c>
      <c r="AP89" s="147">
        <v>272.63329013665998</v>
      </c>
      <c r="AQ89" s="147">
        <v>0</v>
      </c>
      <c r="AR89" s="147">
        <v>664.01936627386397</v>
      </c>
      <c r="AS89" s="147">
        <v>73.167473498167297</v>
      </c>
      <c r="AT89" s="147">
        <v>-212.22308041460801</v>
      </c>
      <c r="AU89" s="147">
        <v>-4.8950913921272496</v>
      </c>
      <c r="AV89" s="147">
        <v>-397.72386507183597</v>
      </c>
      <c r="AW89" s="147">
        <v>6917.8357029994804</v>
      </c>
      <c r="AX89" s="147">
        <v>6520.1118379276404</v>
      </c>
      <c r="AY89" s="147">
        <f t="shared" si="9"/>
        <v>6917.8357029994804</v>
      </c>
      <c r="AZ89" s="153">
        <f t="shared" si="10"/>
        <v>0</v>
      </c>
      <c r="BA89" s="153">
        <f t="shared" si="11"/>
        <v>-212.22308041460801</v>
      </c>
    </row>
    <row r="90" spans="1:53" s="147" customFormat="1">
      <c r="A90" s="152">
        <v>0.375</v>
      </c>
      <c r="B90" s="153">
        <v>4174.0022184413001</v>
      </c>
      <c r="C90" s="153">
        <v>2638.9837595532599</v>
      </c>
      <c r="D90" s="153">
        <v>60.1686385520117</v>
      </c>
      <c r="E90" s="153">
        <v>478.77272354877101</v>
      </c>
      <c r="F90" s="153">
        <v>298.57176087119501</v>
      </c>
      <c r="G90" s="153">
        <v>0</v>
      </c>
      <c r="H90" s="153">
        <v>176.56906029728501</v>
      </c>
      <c r="I90" s="153">
        <v>182.69608656558</v>
      </c>
      <c r="J90" s="153">
        <v>-2281.5287993352199</v>
      </c>
      <c r="K90" s="153">
        <v>-49.935406553914902</v>
      </c>
      <c r="L90" s="153">
        <v>-487.60328625490899</v>
      </c>
      <c r="M90" s="153">
        <v>5678.3000419402697</v>
      </c>
      <c r="N90" s="153">
        <v>5190.6967556853597</v>
      </c>
      <c r="O90" s="153">
        <f t="shared" si="3"/>
        <v>5678.3000419402697</v>
      </c>
      <c r="P90" s="153">
        <f t="shared" si="4"/>
        <v>0</v>
      </c>
      <c r="Q90" s="153">
        <f t="shared" si="5"/>
        <v>-2281.5287993352199</v>
      </c>
      <c r="S90" s="152">
        <v>0.375</v>
      </c>
      <c r="T90" s="153">
        <v>3683.9926135979899</v>
      </c>
      <c r="U90" s="153">
        <v>3611.5041904334498</v>
      </c>
      <c r="V90" s="153">
        <v>64.2561099726355</v>
      </c>
      <c r="W90" s="153">
        <v>504.47447179301298</v>
      </c>
      <c r="X90" s="153">
        <v>286.40226478861899</v>
      </c>
      <c r="Y90" s="153">
        <v>0</v>
      </c>
      <c r="Z90" s="153">
        <v>122.660538561777</v>
      </c>
      <c r="AA90" s="153">
        <v>209.60760887249799</v>
      </c>
      <c r="AB90" s="153">
        <v>-856.56550867509395</v>
      </c>
      <c r="AC90" s="153">
        <v>-108.718961463719</v>
      </c>
      <c r="AD90" s="153">
        <v>-542.91970665762699</v>
      </c>
      <c r="AE90" s="153">
        <v>7517.6133278811703</v>
      </c>
      <c r="AF90" s="153">
        <v>6974.6936212235496</v>
      </c>
      <c r="AG90" s="153">
        <f t="shared" si="6"/>
        <v>7517.6133278811703</v>
      </c>
      <c r="AH90" s="153">
        <f t="shared" si="7"/>
        <v>0</v>
      </c>
      <c r="AI90" s="153">
        <f t="shared" si="8"/>
        <v>-856.56550867509395</v>
      </c>
      <c r="AK90" s="152">
        <v>0.41666666666666669</v>
      </c>
      <c r="AL90" s="147">
        <v>3693.2253863326</v>
      </c>
      <c r="AM90" s="147">
        <v>1972.70760727989</v>
      </c>
      <c r="AN90" s="147">
        <v>65.595112519662294</v>
      </c>
      <c r="AO90" s="147">
        <v>456.29637512316202</v>
      </c>
      <c r="AP90" s="147">
        <v>268.237530924579</v>
      </c>
      <c r="AQ90" s="147">
        <v>0</v>
      </c>
      <c r="AR90" s="147">
        <v>648.77309023716998</v>
      </c>
      <c r="AS90" s="147">
        <v>65.286242367025494</v>
      </c>
      <c r="AT90" s="147">
        <v>-84.555262314381594</v>
      </c>
      <c r="AU90" s="147">
        <v>-44.860930007843798</v>
      </c>
      <c r="AV90" s="147">
        <v>-402.76766901880501</v>
      </c>
      <c r="AW90" s="147">
        <v>7040.7051524618701</v>
      </c>
      <c r="AX90" s="147">
        <v>6637.93748344306</v>
      </c>
      <c r="AY90" s="147">
        <f t="shared" si="9"/>
        <v>7040.7051524618701</v>
      </c>
      <c r="AZ90" s="153">
        <f t="shared" si="10"/>
        <v>0</v>
      </c>
      <c r="BA90" s="153">
        <f t="shared" si="11"/>
        <v>-84.555262314381594</v>
      </c>
    </row>
    <row r="91" spans="1:53" s="147" customFormat="1">
      <c r="A91" s="152">
        <v>0.38541666666666702</v>
      </c>
      <c r="B91" s="153">
        <v>4173.7821318455499</v>
      </c>
      <c r="C91" s="153">
        <v>2609.2027760502101</v>
      </c>
      <c r="D91" s="153">
        <v>60.242251509890302</v>
      </c>
      <c r="E91" s="153">
        <v>480.37985967982303</v>
      </c>
      <c r="F91" s="153">
        <v>289.46187099790399</v>
      </c>
      <c r="G91" s="153">
        <v>0</v>
      </c>
      <c r="H91" s="153">
        <v>240.88736512725899</v>
      </c>
      <c r="I91" s="153">
        <v>183.07587747761599</v>
      </c>
      <c r="J91" s="153">
        <v>-2203.2454660060298</v>
      </c>
      <c r="K91" s="153">
        <v>-56.306389176863199</v>
      </c>
      <c r="L91" s="153">
        <v>-486.13963847966602</v>
      </c>
      <c r="M91" s="153">
        <v>5777.4802775053704</v>
      </c>
      <c r="N91" s="153">
        <v>5291.3406390256996</v>
      </c>
      <c r="O91" s="153">
        <f t="shared" si="3"/>
        <v>5777.4802775053704</v>
      </c>
      <c r="P91" s="153">
        <f t="shared" si="4"/>
        <v>0</v>
      </c>
      <c r="Q91" s="153">
        <f t="shared" si="5"/>
        <v>-2203.2454660060298</v>
      </c>
      <c r="S91" s="152">
        <v>0.38541666666666702</v>
      </c>
      <c r="T91" s="153">
        <v>3685.1063237254298</v>
      </c>
      <c r="U91" s="153">
        <v>3664.4466570539598</v>
      </c>
      <c r="V91" s="153">
        <v>64.1758913331646</v>
      </c>
      <c r="W91" s="153">
        <v>507.57999869993898</v>
      </c>
      <c r="X91" s="153">
        <v>286.147549471969</v>
      </c>
      <c r="Y91" s="153">
        <v>0</v>
      </c>
      <c r="Z91" s="153">
        <v>167.933557891437</v>
      </c>
      <c r="AA91" s="153">
        <v>203.510749433624</v>
      </c>
      <c r="AB91" s="153">
        <v>-821.04740435651104</v>
      </c>
      <c r="AC91" s="153">
        <v>-108.752605460046</v>
      </c>
      <c r="AD91" s="153">
        <v>-548.11976103652898</v>
      </c>
      <c r="AE91" s="153">
        <v>7649.1007177929696</v>
      </c>
      <c r="AF91" s="153">
        <v>7100.9809567564398</v>
      </c>
      <c r="AG91" s="153">
        <f t="shared" si="6"/>
        <v>7649.1007177929696</v>
      </c>
      <c r="AH91" s="153">
        <f t="shared" si="7"/>
        <v>0</v>
      </c>
      <c r="AI91" s="153">
        <f t="shared" si="8"/>
        <v>-821.04740435651104</v>
      </c>
      <c r="AK91" s="152">
        <v>0.42708333333333331</v>
      </c>
      <c r="AL91" s="147">
        <v>3693.87897443783</v>
      </c>
      <c r="AM91" s="147">
        <v>2000.0449846156801</v>
      </c>
      <c r="AN91" s="147">
        <v>68.351096570662094</v>
      </c>
      <c r="AO91" s="147">
        <v>461.54126249558601</v>
      </c>
      <c r="AP91" s="147">
        <v>268.33814299105399</v>
      </c>
      <c r="AQ91" s="147">
        <v>0</v>
      </c>
      <c r="AR91" s="147">
        <v>669.52660090804898</v>
      </c>
      <c r="AS91" s="147">
        <v>64.453808880345903</v>
      </c>
      <c r="AT91" s="147">
        <v>-37.048952885912101</v>
      </c>
      <c r="AU91" s="147">
        <v>-51.240179307742203</v>
      </c>
      <c r="AV91" s="147">
        <v>-405.62689635188099</v>
      </c>
      <c r="AW91" s="147">
        <v>7137.8457387055496</v>
      </c>
      <c r="AX91" s="147">
        <v>6732.21884235367</v>
      </c>
      <c r="AY91" s="147">
        <f t="shared" si="9"/>
        <v>7137.8457387055496</v>
      </c>
      <c r="AZ91" s="153">
        <f t="shared" si="10"/>
        <v>0</v>
      </c>
      <c r="BA91" s="153">
        <f t="shared" si="11"/>
        <v>-37.048952885912101</v>
      </c>
    </row>
    <row r="92" spans="1:53" s="147" customFormat="1">
      <c r="A92" s="152">
        <v>0.39583333333333298</v>
      </c>
      <c r="B92" s="153">
        <v>4172.8018852294199</v>
      </c>
      <c r="C92" s="153">
        <v>2610.4671683945198</v>
      </c>
      <c r="D92" s="153">
        <v>60.630392792598698</v>
      </c>
      <c r="E92" s="153">
        <v>472.03090482721598</v>
      </c>
      <c r="F92" s="153">
        <v>289.503692581986</v>
      </c>
      <c r="G92" s="153">
        <v>0</v>
      </c>
      <c r="H92" s="153">
        <v>310.72921016286602</v>
      </c>
      <c r="I92" s="153">
        <v>176.86279761184301</v>
      </c>
      <c r="J92" s="153">
        <v>-2175.62666430237</v>
      </c>
      <c r="K92" s="153">
        <v>-56.316743296541503</v>
      </c>
      <c r="L92" s="153">
        <v>-486.88541131363701</v>
      </c>
      <c r="M92" s="153">
        <v>5861.0826440015398</v>
      </c>
      <c r="N92" s="153">
        <v>5374.1972326879104</v>
      </c>
      <c r="O92" s="153">
        <f t="shared" si="3"/>
        <v>5861.0826440015398</v>
      </c>
      <c r="P92" s="153">
        <f t="shared" si="4"/>
        <v>0</v>
      </c>
      <c r="Q92" s="153">
        <f t="shared" si="5"/>
        <v>-2175.62666430237</v>
      </c>
      <c r="S92" s="152">
        <v>0.39583333333333298</v>
      </c>
      <c r="T92" s="153">
        <v>3688.0004103937299</v>
      </c>
      <c r="U92" s="153">
        <v>3678.4040922037402</v>
      </c>
      <c r="V92" s="153">
        <v>64.189260596385594</v>
      </c>
      <c r="W92" s="153">
        <v>504.21465554704099</v>
      </c>
      <c r="X92" s="153">
        <v>285.92775621022798</v>
      </c>
      <c r="Y92" s="153">
        <v>0</v>
      </c>
      <c r="Z92" s="153">
        <v>213.947364478135</v>
      </c>
      <c r="AA92" s="153">
        <v>192.13759623208799</v>
      </c>
      <c r="AB92" s="153">
        <v>-770.856844805332</v>
      </c>
      <c r="AC92" s="153">
        <v>-108.840076051758</v>
      </c>
      <c r="AD92" s="153">
        <v>-549.64526879046002</v>
      </c>
      <c r="AE92" s="153">
        <v>7747.1242148042602</v>
      </c>
      <c r="AF92" s="153">
        <v>7197.4789460137999</v>
      </c>
      <c r="AG92" s="153">
        <f t="shared" si="6"/>
        <v>7747.1242148042602</v>
      </c>
      <c r="AH92" s="153">
        <f t="shared" si="7"/>
        <v>0</v>
      </c>
      <c r="AI92" s="153">
        <f t="shared" si="8"/>
        <v>-770.856844805332</v>
      </c>
      <c r="AK92" s="152">
        <v>0.4375</v>
      </c>
      <c r="AL92" s="147">
        <v>3693.5788351866099</v>
      </c>
      <c r="AM92" s="147">
        <v>2034.87391247394</v>
      </c>
      <c r="AN92" s="147">
        <v>68.331029536990897</v>
      </c>
      <c r="AO92" s="147">
        <v>464.25637359109197</v>
      </c>
      <c r="AP92" s="147">
        <v>268.35330697881301</v>
      </c>
      <c r="AQ92" s="147">
        <v>0</v>
      </c>
      <c r="AR92" s="147">
        <v>693.94874325271599</v>
      </c>
      <c r="AS92" s="147">
        <v>61.671630457728803</v>
      </c>
      <c r="AT92" s="147">
        <v>-93.042645561854798</v>
      </c>
      <c r="AU92" s="147">
        <v>-34.256146367362298</v>
      </c>
      <c r="AV92" s="147">
        <v>-408.91560464991699</v>
      </c>
      <c r="AW92" s="147">
        <v>7157.7150395486797</v>
      </c>
      <c r="AX92" s="147">
        <v>6748.7994348987604</v>
      </c>
      <c r="AY92" s="147">
        <f t="shared" si="9"/>
        <v>7157.7150395486797</v>
      </c>
      <c r="AZ92" s="153">
        <f t="shared" si="10"/>
        <v>0</v>
      </c>
      <c r="BA92" s="153">
        <f t="shared" si="11"/>
        <v>-93.042645561854798</v>
      </c>
    </row>
    <row r="93" spans="1:53" s="147" customFormat="1">
      <c r="A93" s="152">
        <v>0.40625</v>
      </c>
      <c r="B93" s="153">
        <v>4174.0888985001702</v>
      </c>
      <c r="C93" s="153">
        <v>2621.2581423801198</v>
      </c>
      <c r="D93" s="153">
        <v>60.309172473519297</v>
      </c>
      <c r="E93" s="153">
        <v>470.91876045038902</v>
      </c>
      <c r="F93" s="153">
        <v>289.34375653979401</v>
      </c>
      <c r="G93" s="153">
        <v>0</v>
      </c>
      <c r="H93" s="153">
        <v>374.34729391170401</v>
      </c>
      <c r="I93" s="153">
        <v>173.89118649534601</v>
      </c>
      <c r="J93" s="153">
        <v>-2160.3221806146098</v>
      </c>
      <c r="K93" s="153">
        <v>-85.123915210104997</v>
      </c>
      <c r="L93" s="153">
        <v>-488.88918614875098</v>
      </c>
      <c r="M93" s="153">
        <v>5918.7111149263301</v>
      </c>
      <c r="N93" s="153">
        <v>5429.8219287775801</v>
      </c>
      <c r="O93" s="153">
        <f t="shared" si="3"/>
        <v>5918.7111149263301</v>
      </c>
      <c r="P93" s="153">
        <f t="shared" si="4"/>
        <v>0</v>
      </c>
      <c r="Q93" s="153">
        <f t="shared" si="5"/>
        <v>-2160.3221806146098</v>
      </c>
      <c r="S93" s="152">
        <v>0.40625</v>
      </c>
      <c r="T93" s="153">
        <v>3687.39355819807</v>
      </c>
      <c r="U93" s="153">
        <v>3708.1605836782701</v>
      </c>
      <c r="V93" s="153">
        <v>64.195945993032296</v>
      </c>
      <c r="W93" s="153">
        <v>504.91861578885801</v>
      </c>
      <c r="X93" s="153">
        <v>281.98321881412602</v>
      </c>
      <c r="Y93" s="153">
        <v>0</v>
      </c>
      <c r="Z93" s="153">
        <v>240.422155807802</v>
      </c>
      <c r="AA93" s="153">
        <v>187.431004540245</v>
      </c>
      <c r="AB93" s="153">
        <v>-753.99502651728301</v>
      </c>
      <c r="AC93" s="153">
        <v>-108.651676037781</v>
      </c>
      <c r="AD93" s="153">
        <v>-552.41420316345898</v>
      </c>
      <c r="AE93" s="153">
        <v>7811.8583802653402</v>
      </c>
      <c r="AF93" s="153">
        <v>7259.4441771018901</v>
      </c>
      <c r="AG93" s="153">
        <f t="shared" si="6"/>
        <v>7811.8583802653402</v>
      </c>
      <c r="AH93" s="153">
        <f t="shared" si="7"/>
        <v>0</v>
      </c>
      <c r="AI93" s="153">
        <f t="shared" si="8"/>
        <v>-753.99502651728301</v>
      </c>
      <c r="AK93" s="152">
        <v>0.44791666666666669</v>
      </c>
      <c r="AL93" s="147">
        <v>3694.3858390149899</v>
      </c>
      <c r="AM93" s="147">
        <v>2096.8179343182201</v>
      </c>
      <c r="AN93" s="147">
        <v>68.304272811626802</v>
      </c>
      <c r="AO93" s="147">
        <v>485.37169585169403</v>
      </c>
      <c r="AP93" s="147">
        <v>268.304012099837</v>
      </c>
      <c r="AQ93" s="147">
        <v>0</v>
      </c>
      <c r="AR93" s="147">
        <v>698.54057640506005</v>
      </c>
      <c r="AS93" s="147">
        <v>61.437252014524198</v>
      </c>
      <c r="AT93" s="147">
        <v>-220.648844137878</v>
      </c>
      <c r="AU93" s="147">
        <v>0</v>
      </c>
      <c r="AV93" s="147">
        <v>-415.46486697816198</v>
      </c>
      <c r="AW93" s="147">
        <v>7152.51273837808</v>
      </c>
      <c r="AX93" s="147">
        <v>6737.04787139992</v>
      </c>
      <c r="AY93" s="147">
        <f t="shared" si="9"/>
        <v>7152.51273837808</v>
      </c>
      <c r="AZ93" s="153">
        <f t="shared" si="10"/>
        <v>0</v>
      </c>
      <c r="BA93" s="153">
        <f t="shared" si="11"/>
        <v>-220.648844137878</v>
      </c>
    </row>
    <row r="94" spans="1:53" s="147" customFormat="1">
      <c r="A94" s="152">
        <v>0.41666666666666702</v>
      </c>
      <c r="B94" s="153">
        <v>4173.1352876046103</v>
      </c>
      <c r="C94" s="153">
        <v>2653.7225345028201</v>
      </c>
      <c r="D94" s="153">
        <v>60.329248711551301</v>
      </c>
      <c r="E94" s="153">
        <v>470.39819615385602</v>
      </c>
      <c r="F94" s="153">
        <v>293.24341371027703</v>
      </c>
      <c r="G94" s="153">
        <v>0</v>
      </c>
      <c r="H94" s="153">
        <v>437.82248101508299</v>
      </c>
      <c r="I94" s="153">
        <v>179.69565893159901</v>
      </c>
      <c r="J94" s="153">
        <v>-2111.4403579012301</v>
      </c>
      <c r="K94" s="153">
        <v>-147.376930766264</v>
      </c>
      <c r="L94" s="153">
        <v>-492.82598884855702</v>
      </c>
      <c r="M94" s="153">
        <v>6009.5295319623001</v>
      </c>
      <c r="N94" s="153">
        <v>5516.7035431137401</v>
      </c>
      <c r="O94" s="153">
        <f t="shared" si="3"/>
        <v>6009.5295319623001</v>
      </c>
      <c r="P94" s="153">
        <f t="shared" si="4"/>
        <v>0</v>
      </c>
      <c r="Q94" s="153">
        <f t="shared" si="5"/>
        <v>-2111.4403579012301</v>
      </c>
      <c r="S94" s="152">
        <v>0.41666666666666702</v>
      </c>
      <c r="T94" s="153">
        <v>3687.5269272976502</v>
      </c>
      <c r="U94" s="153">
        <v>3772.09853229499</v>
      </c>
      <c r="V94" s="153">
        <v>64.262795114270205</v>
      </c>
      <c r="W94" s="153">
        <v>500.812991531259</v>
      </c>
      <c r="X94" s="153">
        <v>214.64111271671399</v>
      </c>
      <c r="Y94" s="153">
        <v>0</v>
      </c>
      <c r="Z94" s="153">
        <v>238.58916744563399</v>
      </c>
      <c r="AA94" s="153">
        <v>187.52704358208999</v>
      </c>
      <c r="AB94" s="153">
        <v>-697.45992516076899</v>
      </c>
      <c r="AC94" s="153">
        <v>0</v>
      </c>
      <c r="AD94" s="153">
        <v>-557.20421158434897</v>
      </c>
      <c r="AE94" s="153">
        <v>7967.9986448218397</v>
      </c>
      <c r="AF94" s="153">
        <v>7410.79443323749</v>
      </c>
      <c r="AG94" s="153">
        <f t="shared" si="6"/>
        <v>7967.9986448218397</v>
      </c>
      <c r="AH94" s="153">
        <f t="shared" si="7"/>
        <v>0</v>
      </c>
      <c r="AI94" s="153">
        <f t="shared" si="8"/>
        <v>-697.45992516076899</v>
      </c>
      <c r="AK94" s="152">
        <v>0.45833333333333331</v>
      </c>
      <c r="AL94" s="147">
        <v>3692.1249028826801</v>
      </c>
      <c r="AM94" s="147">
        <v>2174.1936455336599</v>
      </c>
      <c r="AN94" s="147">
        <v>68.284204246900103</v>
      </c>
      <c r="AO94" s="147">
        <v>477.32144660889799</v>
      </c>
      <c r="AP94" s="147">
        <v>262.85562134442301</v>
      </c>
      <c r="AQ94" s="147">
        <v>0</v>
      </c>
      <c r="AR94" s="147">
        <v>737.35036271556498</v>
      </c>
      <c r="AS94" s="147">
        <v>60.6300531089136</v>
      </c>
      <c r="AT94" s="147">
        <v>-220.080636346533</v>
      </c>
      <c r="AU94" s="147">
        <v>0</v>
      </c>
      <c r="AV94" s="147">
        <v>-421.83930805233598</v>
      </c>
      <c r="AW94" s="147">
        <v>7252.6796000945096</v>
      </c>
      <c r="AX94" s="147">
        <v>6830.8402920421704</v>
      </c>
      <c r="AY94" s="147">
        <f t="shared" si="9"/>
        <v>7252.6796000945096</v>
      </c>
      <c r="AZ94" s="153">
        <f t="shared" si="10"/>
        <v>0</v>
      </c>
      <c r="BA94" s="153">
        <f t="shared" si="11"/>
        <v>-220.080636346533</v>
      </c>
    </row>
    <row r="95" spans="1:53" s="147" customFormat="1">
      <c r="A95" s="152">
        <v>0.42708333333333298</v>
      </c>
      <c r="B95" s="153">
        <v>4172.4818332765199</v>
      </c>
      <c r="C95" s="153">
        <v>2644.4811245552601</v>
      </c>
      <c r="D95" s="153">
        <v>60.362708682799401</v>
      </c>
      <c r="E95" s="153">
        <v>471.51030886843398</v>
      </c>
      <c r="F95" s="153">
        <v>294.340194893047</v>
      </c>
      <c r="G95" s="153">
        <v>0</v>
      </c>
      <c r="H95" s="153">
        <v>499.43483343701598</v>
      </c>
      <c r="I95" s="153">
        <v>177.75174004092</v>
      </c>
      <c r="J95" s="153">
        <v>-2137.7691703248101</v>
      </c>
      <c r="K95" s="153">
        <v>-113.24448154658801</v>
      </c>
      <c r="L95" s="153">
        <v>-493.09615823104201</v>
      </c>
      <c r="M95" s="153">
        <v>6069.3490918826001</v>
      </c>
      <c r="N95" s="153">
        <v>5576.2529336515599</v>
      </c>
      <c r="O95" s="153">
        <f t="shared" si="3"/>
        <v>6069.3490918826001</v>
      </c>
      <c r="P95" s="153">
        <f t="shared" si="4"/>
        <v>0</v>
      </c>
      <c r="Q95" s="153">
        <f t="shared" si="5"/>
        <v>-2137.7691703248101</v>
      </c>
      <c r="S95" s="152">
        <v>0.42708333333333298</v>
      </c>
      <c r="T95" s="153">
        <v>3686.2065862361501</v>
      </c>
      <c r="U95" s="153">
        <v>3789.9807302020799</v>
      </c>
      <c r="V95" s="153">
        <v>64.262795114270205</v>
      </c>
      <c r="W95" s="153">
        <v>499.84297278844798</v>
      </c>
      <c r="X95" s="153">
        <v>211.32228757484501</v>
      </c>
      <c r="Y95" s="153">
        <v>0</v>
      </c>
      <c r="Z95" s="153">
        <v>227.95232861690101</v>
      </c>
      <c r="AA95" s="153">
        <v>200.576956812232</v>
      </c>
      <c r="AB95" s="153">
        <v>-612.71873502303299</v>
      </c>
      <c r="AC95" s="153">
        <v>0</v>
      </c>
      <c r="AD95" s="153">
        <v>-558.64259691418602</v>
      </c>
      <c r="AE95" s="153">
        <v>8067.4259223218896</v>
      </c>
      <c r="AF95" s="153">
        <v>7508.7833254077004</v>
      </c>
      <c r="AG95" s="153">
        <f t="shared" si="6"/>
        <v>8067.4259223218896</v>
      </c>
      <c r="AH95" s="153">
        <f t="shared" si="7"/>
        <v>0</v>
      </c>
      <c r="AI95" s="153">
        <f t="shared" si="8"/>
        <v>-612.71873502303299</v>
      </c>
      <c r="AK95" s="152">
        <v>0.46875</v>
      </c>
      <c r="AL95" s="147">
        <v>3693.5321689307698</v>
      </c>
      <c r="AM95" s="147">
        <v>2183.0040965685498</v>
      </c>
      <c r="AN95" s="147">
        <v>68.391233189763796</v>
      </c>
      <c r="AO95" s="147">
        <v>477.91362023911802</v>
      </c>
      <c r="AP95" s="147">
        <v>262.83191576408501</v>
      </c>
      <c r="AQ95" s="147">
        <v>0</v>
      </c>
      <c r="AR95" s="147">
        <v>735.26199504462204</v>
      </c>
      <c r="AS95" s="147">
        <v>53.007623846408499</v>
      </c>
      <c r="AT95" s="147">
        <v>-132.905889308388</v>
      </c>
      <c r="AU95" s="147">
        <v>0</v>
      </c>
      <c r="AV95" s="147">
        <v>-422.602194735946</v>
      </c>
      <c r="AW95" s="147">
        <v>7341.0367642749297</v>
      </c>
      <c r="AX95" s="147">
        <v>6918.4345695389802</v>
      </c>
      <c r="AY95" s="147">
        <f t="shared" si="9"/>
        <v>7341.0367642749297</v>
      </c>
      <c r="AZ95" s="153">
        <f t="shared" si="10"/>
        <v>0</v>
      </c>
      <c r="BA95" s="153">
        <f t="shared" si="11"/>
        <v>-132.905889308388</v>
      </c>
    </row>
    <row r="96" spans="1:53" s="147" customFormat="1">
      <c r="A96" s="152">
        <v>0.4375</v>
      </c>
      <c r="B96" s="153">
        <v>4171.8415665607099</v>
      </c>
      <c r="C96" s="153">
        <v>2654.4557734868699</v>
      </c>
      <c r="D96" s="153">
        <v>60.342632955333798</v>
      </c>
      <c r="E96" s="153">
        <v>468.23682820255698</v>
      </c>
      <c r="F96" s="153">
        <v>294.39844474080002</v>
      </c>
      <c r="G96" s="153">
        <v>0</v>
      </c>
      <c r="H96" s="153">
        <v>547.74060441936797</v>
      </c>
      <c r="I96" s="153">
        <v>169.50490372104201</v>
      </c>
      <c r="J96" s="153">
        <v>-2127.1593648534899</v>
      </c>
      <c r="K96" s="153">
        <v>-113.304882796809</v>
      </c>
      <c r="L96" s="153">
        <v>-494.48598664658402</v>
      </c>
      <c r="M96" s="153">
        <v>6126.05650643638</v>
      </c>
      <c r="N96" s="153">
        <v>5631.5705197897896</v>
      </c>
      <c r="O96" s="153">
        <f t="shared" si="3"/>
        <v>6126.05650643638</v>
      </c>
      <c r="P96" s="153">
        <f t="shared" si="4"/>
        <v>0</v>
      </c>
      <c r="Q96" s="153">
        <f t="shared" si="5"/>
        <v>-2127.1593648534899</v>
      </c>
      <c r="S96" s="152">
        <v>0.4375</v>
      </c>
      <c r="T96" s="153">
        <v>3685.8331625255701</v>
      </c>
      <c r="U96" s="153">
        <v>3772.1545256368699</v>
      </c>
      <c r="V96" s="153">
        <v>64.262794859258094</v>
      </c>
      <c r="W96" s="153">
        <v>499.95231293284502</v>
      </c>
      <c r="X96" s="153">
        <v>211.23833398431799</v>
      </c>
      <c r="Y96" s="153">
        <v>0</v>
      </c>
      <c r="Z96" s="153">
        <v>214.34393285473701</v>
      </c>
      <c r="AA96" s="153">
        <v>199.737547046663</v>
      </c>
      <c r="AB96" s="153">
        <v>-562.69406848864696</v>
      </c>
      <c r="AC96" s="153">
        <v>0</v>
      </c>
      <c r="AD96" s="153">
        <v>-556.93580786076097</v>
      </c>
      <c r="AE96" s="153">
        <v>8084.8285413516196</v>
      </c>
      <c r="AF96" s="153">
        <v>7527.8927334908603</v>
      </c>
      <c r="AG96" s="153">
        <f t="shared" si="6"/>
        <v>8084.8285413516196</v>
      </c>
      <c r="AH96" s="153">
        <f t="shared" si="7"/>
        <v>0</v>
      </c>
      <c r="AI96" s="153">
        <f t="shared" si="8"/>
        <v>-562.69406848864696</v>
      </c>
      <c r="AK96" s="152">
        <v>0.47916666666666669</v>
      </c>
      <c r="AL96" s="147">
        <v>3691.5313491407901</v>
      </c>
      <c r="AM96" s="147">
        <v>2193.92540292787</v>
      </c>
      <c r="AN96" s="147">
        <v>68.290893428241105</v>
      </c>
      <c r="AO96" s="147">
        <v>478.27548031923499</v>
      </c>
      <c r="AP96" s="147">
        <v>262.835158775286</v>
      </c>
      <c r="AQ96" s="147">
        <v>0</v>
      </c>
      <c r="AR96" s="147">
        <v>717.65933808375303</v>
      </c>
      <c r="AS96" s="147">
        <v>50.0418096151135</v>
      </c>
      <c r="AT96" s="147">
        <v>-138.04272124387299</v>
      </c>
      <c r="AU96" s="147">
        <v>0</v>
      </c>
      <c r="AV96" s="147">
        <v>-423.287351053988</v>
      </c>
      <c r="AW96" s="147">
        <v>7324.5167110464099</v>
      </c>
      <c r="AX96" s="147">
        <v>6901.2293599924196</v>
      </c>
      <c r="AY96" s="147">
        <f t="shared" si="9"/>
        <v>7324.5167110464099</v>
      </c>
      <c r="AZ96" s="153">
        <f t="shared" si="10"/>
        <v>0</v>
      </c>
      <c r="BA96" s="153">
        <f t="shared" si="11"/>
        <v>-138.04272124387299</v>
      </c>
    </row>
    <row r="97" spans="1:53" s="147" customFormat="1">
      <c r="A97" s="152">
        <v>0.44791666666666702</v>
      </c>
      <c r="B97" s="153">
        <v>4171.1080096988899</v>
      </c>
      <c r="C97" s="153">
        <v>2661.7490536076298</v>
      </c>
      <c r="D97" s="153">
        <v>62.069193510622398</v>
      </c>
      <c r="E97" s="153">
        <v>470.42115392218199</v>
      </c>
      <c r="F97" s="153">
        <v>297.13327487354297</v>
      </c>
      <c r="G97" s="153">
        <v>0</v>
      </c>
      <c r="H97" s="153">
        <v>582.77694749901605</v>
      </c>
      <c r="I97" s="153">
        <v>174.14717887235199</v>
      </c>
      <c r="J97" s="153">
        <v>-2177.0043474190402</v>
      </c>
      <c r="K97" s="153">
        <v>-113.11696847881799</v>
      </c>
      <c r="L97" s="153">
        <v>-495.90035647959201</v>
      </c>
      <c r="M97" s="153">
        <v>6129.2834960863702</v>
      </c>
      <c r="N97" s="153">
        <v>5633.3831396067699</v>
      </c>
      <c r="O97" s="153">
        <f t="shared" si="3"/>
        <v>6129.2834960863702</v>
      </c>
      <c r="P97" s="153">
        <f t="shared" si="4"/>
        <v>0</v>
      </c>
      <c r="Q97" s="153">
        <f t="shared" si="5"/>
        <v>-2177.0043474190402</v>
      </c>
      <c r="S97" s="152">
        <v>0.44791666666666702</v>
      </c>
      <c r="T97" s="153">
        <v>3684.3260851881601</v>
      </c>
      <c r="U97" s="153">
        <v>3768.0515337145598</v>
      </c>
      <c r="V97" s="153">
        <v>64.082301135363906</v>
      </c>
      <c r="W97" s="153">
        <v>501.47358571994999</v>
      </c>
      <c r="X97" s="153">
        <v>215.387158637054</v>
      </c>
      <c r="Y97" s="153">
        <v>0</v>
      </c>
      <c r="Z97" s="153">
        <v>221.25786119030101</v>
      </c>
      <c r="AA97" s="153">
        <v>202.683475253399</v>
      </c>
      <c r="AB97" s="153">
        <v>-524.32753714151397</v>
      </c>
      <c r="AC97" s="153">
        <v>0</v>
      </c>
      <c r="AD97" s="153">
        <v>-556.71543753640401</v>
      </c>
      <c r="AE97" s="153">
        <v>8132.9344636972801</v>
      </c>
      <c r="AF97" s="153">
        <v>7576.2190261608803</v>
      </c>
      <c r="AG97" s="153">
        <f t="shared" si="6"/>
        <v>8132.9344636972801</v>
      </c>
      <c r="AH97" s="153">
        <f t="shared" si="7"/>
        <v>0</v>
      </c>
      <c r="AI97" s="153">
        <f t="shared" si="8"/>
        <v>-524.32753714151397</v>
      </c>
      <c r="AK97" s="152">
        <v>0.48958333333333331</v>
      </c>
      <c r="AL97" s="147">
        <v>3691.5513443125101</v>
      </c>
      <c r="AM97" s="147">
        <v>2186.0187883591798</v>
      </c>
      <c r="AN97" s="147">
        <v>68.364475954047805</v>
      </c>
      <c r="AO97" s="147">
        <v>479.17817425714497</v>
      </c>
      <c r="AP97" s="147">
        <v>263.71422325042602</v>
      </c>
      <c r="AQ97" s="147">
        <v>0</v>
      </c>
      <c r="AR97" s="147">
        <v>730.47867293114598</v>
      </c>
      <c r="AS97" s="147">
        <v>45.704184303702299</v>
      </c>
      <c r="AT97" s="147">
        <v>-130.623627642353</v>
      </c>
      <c r="AU97" s="147">
        <v>0</v>
      </c>
      <c r="AV97" s="147">
        <v>-422.70637106192999</v>
      </c>
      <c r="AW97" s="147">
        <v>7334.3862357258104</v>
      </c>
      <c r="AX97" s="147">
        <v>6911.6798646638799</v>
      </c>
      <c r="AY97" s="147">
        <f t="shared" si="9"/>
        <v>7334.3862357258104</v>
      </c>
      <c r="AZ97" s="153">
        <f t="shared" si="10"/>
        <v>0</v>
      </c>
      <c r="BA97" s="153">
        <f t="shared" si="11"/>
        <v>-130.623627642353</v>
      </c>
    </row>
    <row r="98" spans="1:53" s="147" customFormat="1">
      <c r="A98" s="152">
        <v>0.45833333333333298</v>
      </c>
      <c r="B98" s="153">
        <v>4169.28737028061</v>
      </c>
      <c r="C98" s="153">
        <v>2711.7543236851502</v>
      </c>
      <c r="D98" s="153">
        <v>66.024223380116396</v>
      </c>
      <c r="E98" s="153">
        <v>466.58535437021197</v>
      </c>
      <c r="F98" s="153">
        <v>297.86824618633</v>
      </c>
      <c r="G98" s="153">
        <v>0</v>
      </c>
      <c r="H98" s="153">
        <v>618.65787068423799</v>
      </c>
      <c r="I98" s="153">
        <v>166.01342739843</v>
      </c>
      <c r="J98" s="153">
        <v>-2314.5574855935001</v>
      </c>
      <c r="K98" s="153">
        <v>-4.9998302793939002</v>
      </c>
      <c r="L98" s="153">
        <v>-500.51440750913798</v>
      </c>
      <c r="M98" s="153">
        <v>6176.6335001121897</v>
      </c>
      <c r="N98" s="153">
        <v>5676.1190926030504</v>
      </c>
      <c r="O98" s="153">
        <f t="shared" si="3"/>
        <v>6176.6335001121897</v>
      </c>
      <c r="P98" s="153">
        <f t="shared" si="4"/>
        <v>0</v>
      </c>
      <c r="Q98" s="153">
        <f t="shared" si="5"/>
        <v>-2314.5574855935001</v>
      </c>
      <c r="S98" s="152">
        <v>0.45833333333333298</v>
      </c>
      <c r="T98" s="153">
        <v>3682.9390432964601</v>
      </c>
      <c r="U98" s="153">
        <v>3699.0133150264801</v>
      </c>
      <c r="V98" s="153">
        <v>63.741366307346702</v>
      </c>
      <c r="W98" s="153">
        <v>508.76811881273102</v>
      </c>
      <c r="X98" s="153">
        <v>262.06483504692898</v>
      </c>
      <c r="Y98" s="153">
        <v>0</v>
      </c>
      <c r="Z98" s="153">
        <v>229.54372506659101</v>
      </c>
      <c r="AA98" s="153">
        <v>196.40685579076799</v>
      </c>
      <c r="AB98" s="153">
        <v>-340.98130593098603</v>
      </c>
      <c r="AC98" s="153">
        <v>-101.06193820502</v>
      </c>
      <c r="AD98" s="153">
        <v>-551.42263004664699</v>
      </c>
      <c r="AE98" s="153">
        <v>8200.4340152113</v>
      </c>
      <c r="AF98" s="153">
        <v>7649.0113851646502</v>
      </c>
      <c r="AG98" s="153">
        <f t="shared" si="6"/>
        <v>8200.4340152113</v>
      </c>
      <c r="AH98" s="153">
        <f t="shared" si="7"/>
        <v>0</v>
      </c>
      <c r="AI98" s="153">
        <f t="shared" si="8"/>
        <v>-340.98130593098603</v>
      </c>
      <c r="AK98" s="152">
        <v>0.5</v>
      </c>
      <c r="AL98" s="147">
        <v>3693.4854701095001</v>
      </c>
      <c r="AM98" s="147">
        <v>2066.0990124062</v>
      </c>
      <c r="AN98" s="147">
        <v>68.290894448944698</v>
      </c>
      <c r="AO98" s="147">
        <v>471.24346947112502</v>
      </c>
      <c r="AP98" s="147">
        <v>273.44356064291298</v>
      </c>
      <c r="AQ98" s="147">
        <v>0</v>
      </c>
      <c r="AR98" s="147">
        <v>734.74333167581096</v>
      </c>
      <c r="AS98" s="147">
        <v>46.2872984417642</v>
      </c>
      <c r="AT98" s="147">
        <v>100.25156203830601</v>
      </c>
      <c r="AU98" s="147">
        <v>-148.49139468520301</v>
      </c>
      <c r="AV98" s="147">
        <v>-412.14562727559502</v>
      </c>
      <c r="AW98" s="147">
        <v>7305.3532045493603</v>
      </c>
      <c r="AX98" s="147">
        <v>6893.2075772737699</v>
      </c>
      <c r="AY98" s="147">
        <f t="shared" si="9"/>
        <v>7305.3532045493603</v>
      </c>
      <c r="AZ98" s="153">
        <f t="shared" si="10"/>
        <v>100.25156203830601</v>
      </c>
      <c r="BA98" s="153">
        <f t="shared" si="11"/>
        <v>0</v>
      </c>
    </row>
    <row r="99" spans="1:53" s="147" customFormat="1">
      <c r="A99" s="152">
        <v>0.46875</v>
      </c>
      <c r="B99" s="153">
        <v>4170.8878905411302</v>
      </c>
      <c r="C99" s="153">
        <v>2677.3414001984802</v>
      </c>
      <c r="D99" s="153">
        <v>66.338751449662894</v>
      </c>
      <c r="E99" s="153">
        <v>463.51494744749198</v>
      </c>
      <c r="F99" s="153">
        <v>297.880174381779</v>
      </c>
      <c r="G99" s="153">
        <v>0</v>
      </c>
      <c r="H99" s="153">
        <v>648.15087705604299</v>
      </c>
      <c r="I99" s="153">
        <v>169.49495259032801</v>
      </c>
      <c r="J99" s="153">
        <v>-2230.36404070857</v>
      </c>
      <c r="K99" s="153">
        <v>-4.9461408125541402</v>
      </c>
      <c r="L99" s="153">
        <v>-498.00393625985299</v>
      </c>
      <c r="M99" s="153">
        <v>6258.2988121438002</v>
      </c>
      <c r="N99" s="153">
        <v>5760.2948758839402</v>
      </c>
      <c r="O99" s="153">
        <f t="shared" si="3"/>
        <v>6258.2988121438002</v>
      </c>
      <c r="P99" s="153">
        <f t="shared" si="4"/>
        <v>0</v>
      </c>
      <c r="Q99" s="153">
        <f t="shared" si="5"/>
        <v>-2230.36404070857</v>
      </c>
      <c r="S99" s="152">
        <v>0.46875</v>
      </c>
      <c r="T99" s="153">
        <v>3683.9059529880001</v>
      </c>
      <c r="U99" s="153">
        <v>3765.7990648018699</v>
      </c>
      <c r="V99" s="153">
        <v>64.409865680111906</v>
      </c>
      <c r="W99" s="153">
        <v>519.29268914675799</v>
      </c>
      <c r="X99" s="153">
        <v>270.69269137274301</v>
      </c>
      <c r="Y99" s="153">
        <v>0</v>
      </c>
      <c r="Z99" s="153">
        <v>228.92904152881499</v>
      </c>
      <c r="AA99" s="153">
        <v>194.45659300600201</v>
      </c>
      <c r="AB99" s="153">
        <v>-326.44727321088101</v>
      </c>
      <c r="AC99" s="153">
        <v>-108.50364943540799</v>
      </c>
      <c r="AD99" s="153">
        <v>-557.86074010922096</v>
      </c>
      <c r="AE99" s="153">
        <v>8292.5349758780103</v>
      </c>
      <c r="AF99" s="153">
        <v>7734.6742357687899</v>
      </c>
      <c r="AG99" s="153">
        <f t="shared" si="6"/>
        <v>8292.5349758780103</v>
      </c>
      <c r="AH99" s="153">
        <f t="shared" si="7"/>
        <v>0</v>
      </c>
      <c r="AI99" s="153">
        <f t="shared" si="8"/>
        <v>-326.44727321088101</v>
      </c>
      <c r="AK99" s="152">
        <v>0.51041666666666663</v>
      </c>
      <c r="AL99" s="147">
        <v>3693.5388122777299</v>
      </c>
      <c r="AM99" s="147">
        <v>2041.8942248687499</v>
      </c>
      <c r="AN99" s="147">
        <v>68.264137723580603</v>
      </c>
      <c r="AO99" s="147">
        <v>471.87662769089798</v>
      </c>
      <c r="AP99" s="147">
        <v>274.73725601884797</v>
      </c>
      <c r="AQ99" s="147">
        <v>0</v>
      </c>
      <c r="AR99" s="147">
        <v>726.01345269845797</v>
      </c>
      <c r="AS99" s="147">
        <v>44.617370042461602</v>
      </c>
      <c r="AT99" s="147">
        <v>178.43221528178699</v>
      </c>
      <c r="AU99" s="147">
        <v>-229.763320633549</v>
      </c>
      <c r="AV99" s="147">
        <v>-410.01504726758702</v>
      </c>
      <c r="AW99" s="147">
        <v>7269.6107759689603</v>
      </c>
      <c r="AX99" s="147">
        <v>6859.5957287013798</v>
      </c>
      <c r="AY99" s="147">
        <f t="shared" si="9"/>
        <v>7269.6107759689603</v>
      </c>
      <c r="AZ99" s="153">
        <f t="shared" si="10"/>
        <v>178.43221528178699</v>
      </c>
      <c r="BA99" s="153">
        <f t="shared" si="11"/>
        <v>0</v>
      </c>
    </row>
    <row r="100" spans="1:53" s="147" customFormat="1">
      <c r="A100" s="152">
        <v>0.47916666666666702</v>
      </c>
      <c r="B100" s="153">
        <v>4169.2941431777699</v>
      </c>
      <c r="C100" s="153">
        <v>2647.6957668425998</v>
      </c>
      <c r="D100" s="153">
        <v>63.8292145477254</v>
      </c>
      <c r="E100" s="153">
        <v>467.44560181745197</v>
      </c>
      <c r="F100" s="153">
        <v>288.13224170534397</v>
      </c>
      <c r="G100" s="153">
        <v>0</v>
      </c>
      <c r="H100" s="153">
        <v>652.34703268978501</v>
      </c>
      <c r="I100" s="153">
        <v>175.56589669552801</v>
      </c>
      <c r="J100" s="153">
        <v>-2194.5316109897399</v>
      </c>
      <c r="K100" s="153">
        <v>-4.9729855459740202</v>
      </c>
      <c r="L100" s="153">
        <v>-495.59725841567899</v>
      </c>
      <c r="M100" s="153">
        <v>6264.8053009405003</v>
      </c>
      <c r="N100" s="153">
        <v>5769.2080425248196</v>
      </c>
      <c r="O100" s="153">
        <f t="shared" si="3"/>
        <v>6264.8053009405003</v>
      </c>
      <c r="P100" s="153">
        <f t="shared" si="4"/>
        <v>0</v>
      </c>
      <c r="Q100" s="153">
        <f t="shared" si="5"/>
        <v>-2194.5316109897399</v>
      </c>
      <c r="S100" s="152">
        <v>0.47916666666666702</v>
      </c>
      <c r="T100" s="153">
        <v>3683.2591486719398</v>
      </c>
      <c r="U100" s="153">
        <v>3751.4641597844602</v>
      </c>
      <c r="V100" s="153">
        <v>64.216000907912104</v>
      </c>
      <c r="W100" s="153">
        <v>538.64306303685703</v>
      </c>
      <c r="X100" s="153">
        <v>270.37243444898701</v>
      </c>
      <c r="Y100" s="153">
        <v>0</v>
      </c>
      <c r="Z100" s="153">
        <v>217.78342830603401</v>
      </c>
      <c r="AA100" s="153">
        <v>192.67299513034499</v>
      </c>
      <c r="AB100" s="153">
        <v>-373.20775459846999</v>
      </c>
      <c r="AC100" s="153">
        <v>-108.301794697622</v>
      </c>
      <c r="AD100" s="153">
        <v>-557.47911609157597</v>
      </c>
      <c r="AE100" s="153">
        <v>8236.9016809904406</v>
      </c>
      <c r="AF100" s="153">
        <v>7679.4225648988604</v>
      </c>
      <c r="AG100" s="153">
        <f t="shared" si="6"/>
        <v>8236.9016809904406</v>
      </c>
      <c r="AH100" s="153">
        <f t="shared" si="7"/>
        <v>0</v>
      </c>
      <c r="AI100" s="153">
        <f t="shared" si="8"/>
        <v>-373.20775459846999</v>
      </c>
      <c r="AK100" s="152">
        <v>0.52083333333333337</v>
      </c>
      <c r="AL100" s="147">
        <v>3693.8722985254399</v>
      </c>
      <c r="AM100" s="147">
        <v>2041.5479467252301</v>
      </c>
      <c r="AN100" s="147">
        <v>68.424680627524396</v>
      </c>
      <c r="AO100" s="147">
        <v>473.95005922032999</v>
      </c>
      <c r="AP100" s="147">
        <v>274.75882176615301</v>
      </c>
      <c r="AQ100" s="147">
        <v>0</v>
      </c>
      <c r="AR100" s="147">
        <v>722.01147177929602</v>
      </c>
      <c r="AS100" s="147">
        <v>49.387535543187802</v>
      </c>
      <c r="AT100" s="147">
        <v>176.094242015395</v>
      </c>
      <c r="AU100" s="147">
        <v>-256.91781315129299</v>
      </c>
      <c r="AV100" s="147">
        <v>-410.14239290818398</v>
      </c>
      <c r="AW100" s="147">
        <v>7243.1292430512704</v>
      </c>
      <c r="AX100" s="147">
        <v>6832.9868501430901</v>
      </c>
      <c r="AY100" s="147">
        <f t="shared" si="9"/>
        <v>7243.1292430512704</v>
      </c>
      <c r="AZ100" s="153">
        <f t="shared" si="10"/>
        <v>176.094242015395</v>
      </c>
      <c r="BA100" s="153">
        <f t="shared" si="11"/>
        <v>0</v>
      </c>
    </row>
    <row r="101" spans="1:53" s="147" customFormat="1">
      <c r="A101" s="152">
        <v>0.48958333333333298</v>
      </c>
      <c r="B101" s="153">
        <v>4168.6339485145299</v>
      </c>
      <c r="C101" s="153">
        <v>2646.7795072192998</v>
      </c>
      <c r="D101" s="153">
        <v>63.507994483929302</v>
      </c>
      <c r="E101" s="153">
        <v>468.96791742461198</v>
      </c>
      <c r="F101" s="153">
        <v>292.47502569113198</v>
      </c>
      <c r="G101" s="153">
        <v>0</v>
      </c>
      <c r="H101" s="153">
        <v>652.29003988564398</v>
      </c>
      <c r="I101" s="153">
        <v>176.041580600869</v>
      </c>
      <c r="J101" s="153">
        <v>-2245.6982464586499</v>
      </c>
      <c r="K101" s="153">
        <v>-4.9998302793939002</v>
      </c>
      <c r="L101" s="153">
        <v>-495.59651771965002</v>
      </c>
      <c r="M101" s="153">
        <v>6217.9979370819701</v>
      </c>
      <c r="N101" s="153">
        <v>5722.4014193623198</v>
      </c>
      <c r="O101" s="153">
        <f t="shared" si="3"/>
        <v>6217.9979370819701</v>
      </c>
      <c r="P101" s="153">
        <f t="shared" si="4"/>
        <v>0</v>
      </c>
      <c r="Q101" s="153">
        <f t="shared" si="5"/>
        <v>-2245.6982464586499</v>
      </c>
      <c r="S101" s="152">
        <v>0.48958333333333298</v>
      </c>
      <c r="T101" s="153">
        <v>3682.37224090366</v>
      </c>
      <c r="U101" s="153">
        <v>3725.4434715826301</v>
      </c>
      <c r="V101" s="153">
        <v>64.149150511613897</v>
      </c>
      <c r="W101" s="153">
        <v>535.65013583894597</v>
      </c>
      <c r="X101" s="153">
        <v>275.31455652017399</v>
      </c>
      <c r="Y101" s="153">
        <v>0</v>
      </c>
      <c r="Z101" s="153">
        <v>223.606729754898</v>
      </c>
      <c r="AA101" s="153">
        <v>188.451777645627</v>
      </c>
      <c r="AB101" s="153">
        <v>-362.019066850505</v>
      </c>
      <c r="AC101" s="153">
        <v>-108.20759623066201</v>
      </c>
      <c r="AD101" s="153">
        <v>-555.06922484836196</v>
      </c>
      <c r="AE101" s="153">
        <v>8224.7613996763794</v>
      </c>
      <c r="AF101" s="153">
        <v>7669.6921748280201</v>
      </c>
      <c r="AG101" s="153">
        <f t="shared" si="6"/>
        <v>8224.7613996763794</v>
      </c>
      <c r="AH101" s="153">
        <f t="shared" si="7"/>
        <v>0</v>
      </c>
      <c r="AI101" s="153">
        <f t="shared" si="8"/>
        <v>-362.019066850505</v>
      </c>
      <c r="AK101" s="152">
        <v>0.53125</v>
      </c>
      <c r="AL101" s="147">
        <v>3693.7122557380399</v>
      </c>
      <c r="AM101" s="147">
        <v>2038.0841518401801</v>
      </c>
      <c r="AN101" s="147">
        <v>68.424679096468907</v>
      </c>
      <c r="AO101" s="147">
        <v>475.59313343042498</v>
      </c>
      <c r="AP101" s="147">
        <v>271.32316904758198</v>
      </c>
      <c r="AQ101" s="147">
        <v>0</v>
      </c>
      <c r="AR101" s="147">
        <v>708.68232761341699</v>
      </c>
      <c r="AS101" s="147">
        <v>51.817459146952402</v>
      </c>
      <c r="AT101" s="147">
        <v>145.372241545072</v>
      </c>
      <c r="AU101" s="147">
        <v>-257.08216783609703</v>
      </c>
      <c r="AV101" s="147">
        <v>-409.82177649946499</v>
      </c>
      <c r="AW101" s="147">
        <v>7195.9272496220401</v>
      </c>
      <c r="AX101" s="147">
        <v>6786.1054731225704</v>
      </c>
      <c r="AY101" s="147">
        <f t="shared" si="9"/>
        <v>7195.9272496220401</v>
      </c>
      <c r="AZ101" s="153">
        <f t="shared" si="10"/>
        <v>145.372241545072</v>
      </c>
      <c r="BA101" s="153">
        <f t="shared" si="11"/>
        <v>0</v>
      </c>
    </row>
    <row r="102" spans="1:53" s="147" customFormat="1">
      <c r="A102" s="152">
        <v>0.5</v>
      </c>
      <c r="B102" s="153">
        <v>4165.9331255232901</v>
      </c>
      <c r="C102" s="153">
        <v>2629.3596525656299</v>
      </c>
      <c r="D102" s="153">
        <v>62.383722601301798</v>
      </c>
      <c r="E102" s="153">
        <v>460.595413775049</v>
      </c>
      <c r="F102" s="153">
        <v>319.55477873295598</v>
      </c>
      <c r="G102" s="153">
        <v>0</v>
      </c>
      <c r="H102" s="153">
        <v>651.83120430351596</v>
      </c>
      <c r="I102" s="153">
        <v>171.29411333852801</v>
      </c>
      <c r="J102" s="153">
        <v>-2195.2534671742001</v>
      </c>
      <c r="K102" s="153">
        <v>0</v>
      </c>
      <c r="L102" s="153">
        <v>-493.61138046831502</v>
      </c>
      <c r="M102" s="153">
        <v>6265.6985436660798</v>
      </c>
      <c r="N102" s="153">
        <v>5772.0871631977598</v>
      </c>
      <c r="O102" s="153">
        <f t="shared" si="3"/>
        <v>6265.6985436660798</v>
      </c>
      <c r="P102" s="153">
        <f t="shared" si="4"/>
        <v>0</v>
      </c>
      <c r="Q102" s="153">
        <f t="shared" si="5"/>
        <v>-2195.2534671742001</v>
      </c>
      <c r="S102" s="152">
        <v>0.5</v>
      </c>
      <c r="T102" s="153">
        <v>3682.50557744242</v>
      </c>
      <c r="U102" s="153">
        <v>3668.3884215134699</v>
      </c>
      <c r="V102" s="153">
        <v>64.256109717623502</v>
      </c>
      <c r="W102" s="153">
        <v>501.748350656475</v>
      </c>
      <c r="X102" s="153">
        <v>328.71032816254802</v>
      </c>
      <c r="Y102" s="153">
        <v>0</v>
      </c>
      <c r="Z102" s="153">
        <v>253.17023980508301</v>
      </c>
      <c r="AA102" s="153">
        <v>178.066490615063</v>
      </c>
      <c r="AB102" s="153">
        <v>-454.34690690884202</v>
      </c>
      <c r="AC102" s="153">
        <v>0</v>
      </c>
      <c r="AD102" s="153">
        <v>-548.92419014755001</v>
      </c>
      <c r="AE102" s="153">
        <v>8222.4986110038408</v>
      </c>
      <c r="AF102" s="153">
        <v>7673.5744208562901</v>
      </c>
      <c r="AG102" s="153">
        <f t="shared" si="6"/>
        <v>8222.4986110038408</v>
      </c>
      <c r="AH102" s="153">
        <f t="shared" si="7"/>
        <v>0</v>
      </c>
      <c r="AI102" s="153">
        <f t="shared" si="8"/>
        <v>-454.34690690884202</v>
      </c>
      <c r="AK102" s="152">
        <v>0.54166666666666663</v>
      </c>
      <c r="AL102" s="147">
        <v>3692.6051126584498</v>
      </c>
      <c r="AM102" s="147">
        <v>2028.14304459443</v>
      </c>
      <c r="AN102" s="147">
        <v>68.150418578672301</v>
      </c>
      <c r="AO102" s="147">
        <v>477.96938264383499</v>
      </c>
      <c r="AP102" s="147">
        <v>228.964204053342</v>
      </c>
      <c r="AQ102" s="147">
        <v>0</v>
      </c>
      <c r="AR102" s="147">
        <v>699.47352883773999</v>
      </c>
      <c r="AS102" s="147">
        <v>47.658198547535299</v>
      </c>
      <c r="AT102" s="147">
        <v>212.94114126646599</v>
      </c>
      <c r="AU102" s="147">
        <v>-256.88819100856801</v>
      </c>
      <c r="AV102" s="147">
        <v>-408.55690613401902</v>
      </c>
      <c r="AW102" s="147">
        <v>7199.0168401719002</v>
      </c>
      <c r="AX102" s="147">
        <v>6790.45993403788</v>
      </c>
      <c r="AY102" s="147">
        <f t="shared" si="9"/>
        <v>7199.0168401719002</v>
      </c>
      <c r="AZ102" s="153">
        <f t="shared" si="10"/>
        <v>212.94114126646599</v>
      </c>
      <c r="BA102" s="153">
        <f t="shared" si="11"/>
        <v>0</v>
      </c>
    </row>
    <row r="103" spans="1:53" s="147" customFormat="1">
      <c r="A103" s="152">
        <v>0.51041666666666696</v>
      </c>
      <c r="B103" s="153">
        <v>4163.8724389998397</v>
      </c>
      <c r="C103" s="153">
        <v>2643.7737927490102</v>
      </c>
      <c r="D103" s="153">
        <v>62.223111420629202</v>
      </c>
      <c r="E103" s="153">
        <v>455.82505811828503</v>
      </c>
      <c r="F103" s="153">
        <v>322.73334190213001</v>
      </c>
      <c r="G103" s="153">
        <v>0</v>
      </c>
      <c r="H103" s="153">
        <v>628.21350303480597</v>
      </c>
      <c r="I103" s="153">
        <v>171.15013822577399</v>
      </c>
      <c r="J103" s="153">
        <v>-2168.3596281525301</v>
      </c>
      <c r="K103" s="153">
        <v>0</v>
      </c>
      <c r="L103" s="153">
        <v>-494.10944844391503</v>
      </c>
      <c r="M103" s="153">
        <v>6279.4317562979504</v>
      </c>
      <c r="N103" s="153">
        <v>5785.3223078540304</v>
      </c>
      <c r="O103" s="153">
        <f t="shared" si="3"/>
        <v>6279.4317562979504</v>
      </c>
      <c r="P103" s="153">
        <f t="shared" si="4"/>
        <v>0</v>
      </c>
      <c r="Q103" s="153">
        <f t="shared" si="5"/>
        <v>-2168.3596281525301</v>
      </c>
      <c r="S103" s="152">
        <v>0.51041666666666696</v>
      </c>
      <c r="T103" s="153">
        <v>3682.7256559932098</v>
      </c>
      <c r="U103" s="153">
        <v>3639.2680022128502</v>
      </c>
      <c r="V103" s="153">
        <v>64.329644235508098</v>
      </c>
      <c r="W103" s="153">
        <v>498.28395449477301</v>
      </c>
      <c r="X103" s="153">
        <v>335.41640031508501</v>
      </c>
      <c r="Y103" s="153">
        <v>0</v>
      </c>
      <c r="Z103" s="153">
        <v>279.90094797056702</v>
      </c>
      <c r="AA103" s="153">
        <v>155.44364774945501</v>
      </c>
      <c r="AB103" s="153">
        <v>-475.71588252714201</v>
      </c>
      <c r="AC103" s="153">
        <v>0</v>
      </c>
      <c r="AD103" s="153">
        <v>-546.30147401069496</v>
      </c>
      <c r="AE103" s="153">
        <v>8179.6523704443098</v>
      </c>
      <c r="AF103" s="153">
        <v>7633.3508964336197</v>
      </c>
      <c r="AG103" s="153">
        <f t="shared" si="6"/>
        <v>8179.6523704443098</v>
      </c>
      <c r="AH103" s="153">
        <f t="shared" si="7"/>
        <v>0</v>
      </c>
      <c r="AI103" s="153">
        <f t="shared" si="8"/>
        <v>-475.71588252714201</v>
      </c>
      <c r="AK103" s="152">
        <v>0.55208333333333337</v>
      </c>
      <c r="AL103" s="147">
        <v>3692.29833006028</v>
      </c>
      <c r="AM103" s="147">
        <v>2007.5735662766101</v>
      </c>
      <c r="AN103" s="147">
        <v>67.341015643140395</v>
      </c>
      <c r="AO103" s="147">
        <v>477.346811705861</v>
      </c>
      <c r="AP103" s="147">
        <v>227.03914262598801</v>
      </c>
      <c r="AQ103" s="147">
        <v>0</v>
      </c>
      <c r="AR103" s="147">
        <v>720.13459709054496</v>
      </c>
      <c r="AS103" s="147">
        <v>45.483583929412703</v>
      </c>
      <c r="AT103" s="147">
        <v>236.436849088191</v>
      </c>
      <c r="AU103" s="147">
        <v>-256.75226378562701</v>
      </c>
      <c r="AV103" s="147">
        <v>-406.83374033019902</v>
      </c>
      <c r="AW103" s="147">
        <v>7216.9016326343999</v>
      </c>
      <c r="AX103" s="147">
        <v>6810.0678923041996</v>
      </c>
      <c r="AY103" s="147">
        <f t="shared" si="9"/>
        <v>7216.9016326343999</v>
      </c>
      <c r="AZ103" s="153">
        <f t="shared" si="10"/>
        <v>236.436849088191</v>
      </c>
      <c r="BA103" s="153">
        <f t="shared" si="11"/>
        <v>0</v>
      </c>
    </row>
    <row r="104" spans="1:53" s="147" customFormat="1">
      <c r="A104" s="152">
        <v>0.52083333333333304</v>
      </c>
      <c r="B104" s="153">
        <v>4162.0985911835896</v>
      </c>
      <c r="C104" s="153">
        <v>2677.6178183820298</v>
      </c>
      <c r="D104" s="153">
        <v>66.044298597015597</v>
      </c>
      <c r="E104" s="153">
        <v>458.16790615960099</v>
      </c>
      <c r="F104" s="153">
        <v>333.12153178799502</v>
      </c>
      <c r="G104" s="153">
        <v>0</v>
      </c>
      <c r="H104" s="153">
        <v>610.62230923225798</v>
      </c>
      <c r="I104" s="153">
        <v>172.80377929670101</v>
      </c>
      <c r="J104" s="153">
        <v>-2226.28067913938</v>
      </c>
      <c r="K104" s="153">
        <v>0</v>
      </c>
      <c r="L104" s="153">
        <v>-496.91939257144202</v>
      </c>
      <c r="M104" s="153">
        <v>6254.1955554998003</v>
      </c>
      <c r="N104" s="153">
        <v>5757.2761629283596</v>
      </c>
      <c r="O104" s="153">
        <f t="shared" si="3"/>
        <v>6254.1955554998003</v>
      </c>
      <c r="P104" s="153">
        <f t="shared" si="4"/>
        <v>0</v>
      </c>
      <c r="Q104" s="153">
        <f t="shared" si="5"/>
        <v>-2226.28067913938</v>
      </c>
      <c r="S104" s="152">
        <v>0.52083333333333304</v>
      </c>
      <c r="T104" s="153">
        <v>3683.3791841176399</v>
      </c>
      <c r="U104" s="153">
        <v>3597.0185637220502</v>
      </c>
      <c r="V104" s="153">
        <v>63.006016793295302</v>
      </c>
      <c r="W104" s="153">
        <v>495.30274662725498</v>
      </c>
      <c r="X104" s="153">
        <v>327.19520988192198</v>
      </c>
      <c r="Y104" s="153">
        <v>0</v>
      </c>
      <c r="Z104" s="153">
        <v>299.54027855563101</v>
      </c>
      <c r="AA104" s="153">
        <v>152.12062862742701</v>
      </c>
      <c r="AB104" s="153">
        <v>-479.57200081665297</v>
      </c>
      <c r="AC104" s="153">
        <v>0</v>
      </c>
      <c r="AD104" s="153">
        <v>-542.606692356606</v>
      </c>
      <c r="AE104" s="153">
        <v>8137.9906275085696</v>
      </c>
      <c r="AF104" s="153">
        <v>7595.38393515197</v>
      </c>
      <c r="AG104" s="153">
        <f t="shared" si="6"/>
        <v>8137.9906275085696</v>
      </c>
      <c r="AH104" s="153">
        <f t="shared" si="7"/>
        <v>0</v>
      </c>
      <c r="AI104" s="153">
        <f t="shared" si="8"/>
        <v>-479.57200081665297</v>
      </c>
      <c r="AK104" s="152">
        <v>0.5625</v>
      </c>
      <c r="AL104" s="147">
        <v>3690.9044158369602</v>
      </c>
      <c r="AM104" s="147">
        <v>1975.2521628685699</v>
      </c>
      <c r="AN104" s="147">
        <v>63.875967652603698</v>
      </c>
      <c r="AO104" s="147">
        <v>474.455445705817</v>
      </c>
      <c r="AP104" s="147">
        <v>227.01183480859399</v>
      </c>
      <c r="AQ104" s="147">
        <v>0</v>
      </c>
      <c r="AR104" s="147">
        <v>696.09871748248304</v>
      </c>
      <c r="AS104" s="147">
        <v>48.549754552204902</v>
      </c>
      <c r="AT104" s="147">
        <v>252.472124044206</v>
      </c>
      <c r="AU104" s="147">
        <v>-256.22925791402503</v>
      </c>
      <c r="AV104" s="147">
        <v>-403.62240423221601</v>
      </c>
      <c r="AW104" s="147">
        <v>7172.3911650374203</v>
      </c>
      <c r="AX104" s="147">
        <v>6768.7687608052001</v>
      </c>
      <c r="AY104" s="147">
        <f t="shared" si="9"/>
        <v>7172.3911650374203</v>
      </c>
      <c r="AZ104" s="153">
        <f t="shared" si="10"/>
        <v>252.472124044206</v>
      </c>
      <c r="BA104" s="153">
        <f t="shared" si="11"/>
        <v>0</v>
      </c>
    </row>
    <row r="105" spans="1:53" s="147" customFormat="1">
      <c r="A105" s="152">
        <v>0.53125</v>
      </c>
      <c r="B105" s="153">
        <v>4163.7124293043898</v>
      </c>
      <c r="C105" s="153">
        <v>2683.5394636127699</v>
      </c>
      <c r="D105" s="153">
        <v>66.419055891224701</v>
      </c>
      <c r="E105" s="153">
        <v>461.03582245222998</v>
      </c>
      <c r="F105" s="153">
        <v>331.93568871910298</v>
      </c>
      <c r="G105" s="153">
        <v>0</v>
      </c>
      <c r="H105" s="153">
        <v>569.85331783879099</v>
      </c>
      <c r="I105" s="153">
        <v>161.59407108620999</v>
      </c>
      <c r="J105" s="153">
        <v>-2179.76602372551</v>
      </c>
      <c r="K105" s="153">
        <v>0</v>
      </c>
      <c r="L105" s="153">
        <v>-496.82780479738801</v>
      </c>
      <c r="M105" s="153">
        <v>6258.32382517921</v>
      </c>
      <c r="N105" s="153">
        <v>5761.49602038183</v>
      </c>
      <c r="O105" s="153">
        <f t="shared" si="3"/>
        <v>6258.32382517921</v>
      </c>
      <c r="P105" s="153">
        <f t="shared" si="4"/>
        <v>0</v>
      </c>
      <c r="Q105" s="153">
        <f t="shared" si="5"/>
        <v>-2179.76602372551</v>
      </c>
      <c r="S105" s="152">
        <v>0.53125</v>
      </c>
      <c r="T105" s="153">
        <v>3682.7189973064801</v>
      </c>
      <c r="U105" s="153">
        <v>3589.9897071649998</v>
      </c>
      <c r="V105" s="153">
        <v>63.066182557983097</v>
      </c>
      <c r="W105" s="153">
        <v>497.61201098032001</v>
      </c>
      <c r="X105" s="153">
        <v>328.29798113260603</v>
      </c>
      <c r="Y105" s="153">
        <v>0</v>
      </c>
      <c r="Z105" s="153">
        <v>302.346932625779</v>
      </c>
      <c r="AA105" s="153">
        <v>143.45513179904901</v>
      </c>
      <c r="AB105" s="153">
        <v>-434.99882527544099</v>
      </c>
      <c r="AC105" s="153">
        <v>-111.147947219089</v>
      </c>
      <c r="AD105" s="153">
        <v>-542.02616307604706</v>
      </c>
      <c r="AE105" s="153">
        <v>8061.3401710726903</v>
      </c>
      <c r="AF105" s="153">
        <v>7519.3140079966397</v>
      </c>
      <c r="AG105" s="153">
        <f t="shared" si="6"/>
        <v>8061.3401710726903</v>
      </c>
      <c r="AH105" s="153">
        <f t="shared" si="7"/>
        <v>0</v>
      </c>
      <c r="AI105" s="153">
        <f t="shared" si="8"/>
        <v>-434.99882527544099</v>
      </c>
      <c r="AK105" s="152">
        <v>0.57291666666666663</v>
      </c>
      <c r="AL105" s="147">
        <v>3690.7243615951202</v>
      </c>
      <c r="AM105" s="147">
        <v>1965.7945838416099</v>
      </c>
      <c r="AN105" s="147">
        <v>62.758857016690499</v>
      </c>
      <c r="AO105" s="147">
        <v>472.91498472659401</v>
      </c>
      <c r="AP105" s="147">
        <v>226.98057772422601</v>
      </c>
      <c r="AQ105" s="147">
        <v>0</v>
      </c>
      <c r="AR105" s="147">
        <v>623.04425104718405</v>
      </c>
      <c r="AS105" s="147">
        <v>67.588019587839796</v>
      </c>
      <c r="AT105" s="147">
        <v>449.71575265980499</v>
      </c>
      <c r="AU105" s="147">
        <v>-433.54221365330898</v>
      </c>
      <c r="AV105" s="147">
        <v>-402.37479211694699</v>
      </c>
      <c r="AW105" s="147">
        <v>7125.9791745457596</v>
      </c>
      <c r="AX105" s="147">
        <v>6723.6043824288099</v>
      </c>
      <c r="AY105" s="147">
        <f t="shared" si="9"/>
        <v>7125.9791745457596</v>
      </c>
      <c r="AZ105" s="153">
        <f t="shared" si="10"/>
        <v>449.71575265980499</v>
      </c>
      <c r="BA105" s="153">
        <f t="shared" si="11"/>
        <v>0</v>
      </c>
    </row>
    <row r="106" spans="1:53" s="147" customFormat="1">
      <c r="A106" s="152">
        <v>0.54166666666666696</v>
      </c>
      <c r="B106" s="153">
        <v>4163.3790269292103</v>
      </c>
      <c r="C106" s="153">
        <v>2670.0913415380301</v>
      </c>
      <c r="D106" s="153">
        <v>62.356953603170403</v>
      </c>
      <c r="E106" s="153">
        <v>467.65279165285102</v>
      </c>
      <c r="F106" s="153">
        <v>296.81009543085901</v>
      </c>
      <c r="G106" s="153">
        <v>0</v>
      </c>
      <c r="H106" s="153">
        <v>523.03413457556201</v>
      </c>
      <c r="I106" s="153">
        <v>152.123070658367</v>
      </c>
      <c r="J106" s="153">
        <v>-1998.5272381596899</v>
      </c>
      <c r="K106" s="153">
        <v>0</v>
      </c>
      <c r="L106" s="153">
        <v>-494.75993068055902</v>
      </c>
      <c r="M106" s="153">
        <v>6336.9201762283601</v>
      </c>
      <c r="N106" s="153">
        <v>5842.1602455477996</v>
      </c>
      <c r="O106" s="153">
        <f t="shared" si="3"/>
        <v>6336.9201762283601</v>
      </c>
      <c r="P106" s="153">
        <f t="shared" si="4"/>
        <v>0</v>
      </c>
      <c r="Q106" s="153">
        <f t="shared" si="5"/>
        <v>-1998.5272381596899</v>
      </c>
      <c r="S106" s="152">
        <v>0.54166666666666696</v>
      </c>
      <c r="T106" s="153">
        <v>3683.0390864015499</v>
      </c>
      <c r="U106" s="153">
        <v>3502.1338761617199</v>
      </c>
      <c r="V106" s="153">
        <v>60.993836083485803</v>
      </c>
      <c r="W106" s="153">
        <v>489.97663314413501</v>
      </c>
      <c r="X106" s="153">
        <v>318.06422573148802</v>
      </c>
      <c r="Y106" s="153">
        <v>0</v>
      </c>
      <c r="Z106" s="153">
        <v>322.85781554543399</v>
      </c>
      <c r="AA106" s="153">
        <v>146.10230707201001</v>
      </c>
      <c r="AB106" s="153">
        <v>-280.18058963280498</v>
      </c>
      <c r="AC106" s="153">
        <v>-111.02683417108</v>
      </c>
      <c r="AD106" s="153">
        <v>-534.17090848355997</v>
      </c>
      <c r="AE106" s="153">
        <v>8131.9603563359397</v>
      </c>
      <c r="AF106" s="153">
        <v>7597.7894478523804</v>
      </c>
      <c r="AG106" s="153">
        <f t="shared" si="6"/>
        <v>8131.9603563359397</v>
      </c>
      <c r="AH106" s="153">
        <f t="shared" si="7"/>
        <v>0</v>
      </c>
      <c r="AI106" s="153">
        <f t="shared" si="8"/>
        <v>-280.18058963280498</v>
      </c>
      <c r="AK106" s="152">
        <v>0.58333333333333337</v>
      </c>
      <c r="AL106" s="147">
        <v>3691.1778677213401</v>
      </c>
      <c r="AM106" s="147">
        <v>1995.3054654022201</v>
      </c>
      <c r="AN106" s="147">
        <v>68.331028516287205</v>
      </c>
      <c r="AO106" s="147">
        <v>472.63626962344102</v>
      </c>
      <c r="AP106" s="147">
        <v>225.88181448514899</v>
      </c>
      <c r="AQ106" s="147">
        <v>0</v>
      </c>
      <c r="AR106" s="147">
        <v>588.10472345086703</v>
      </c>
      <c r="AS106" s="147">
        <v>70.960745297842095</v>
      </c>
      <c r="AT106" s="147">
        <v>551.38880912568095</v>
      </c>
      <c r="AU106" s="147">
        <v>-557.81281041760201</v>
      </c>
      <c r="AV106" s="147">
        <v>-404.773188086132</v>
      </c>
      <c r="AW106" s="147">
        <v>7105.97391320523</v>
      </c>
      <c r="AX106" s="147">
        <v>6701.2007251190998</v>
      </c>
      <c r="AY106" s="147">
        <f t="shared" si="9"/>
        <v>7105.97391320523</v>
      </c>
      <c r="AZ106" s="153">
        <f t="shared" si="10"/>
        <v>551.38880912568095</v>
      </c>
      <c r="BA106" s="153">
        <f t="shared" si="11"/>
        <v>0</v>
      </c>
    </row>
    <row r="107" spans="1:53" s="147" customFormat="1">
      <c r="A107" s="152">
        <v>0.55208333333333304</v>
      </c>
      <c r="B107" s="153">
        <v>4163.4056952117799</v>
      </c>
      <c r="C107" s="153">
        <v>2664.6611938572601</v>
      </c>
      <c r="D107" s="153">
        <v>60.663853274413199</v>
      </c>
      <c r="E107" s="153">
        <v>468.53922641771499</v>
      </c>
      <c r="F107" s="153">
        <v>289.26707669278602</v>
      </c>
      <c r="G107" s="153">
        <v>0</v>
      </c>
      <c r="H107" s="153">
        <v>485.90423747822399</v>
      </c>
      <c r="I107" s="153">
        <v>159.41803659554199</v>
      </c>
      <c r="J107" s="153">
        <v>-1975.8401954451001</v>
      </c>
      <c r="K107" s="153">
        <v>0</v>
      </c>
      <c r="L107" s="153">
        <v>-493.70878773923499</v>
      </c>
      <c r="M107" s="153">
        <v>6316.0191240826198</v>
      </c>
      <c r="N107" s="153">
        <v>5822.3103363433802</v>
      </c>
      <c r="O107" s="153">
        <f t="shared" si="3"/>
        <v>6316.0191240826198</v>
      </c>
      <c r="P107" s="153">
        <f t="shared" si="4"/>
        <v>0</v>
      </c>
      <c r="Q107" s="153">
        <f t="shared" si="5"/>
        <v>-1975.8401954451001</v>
      </c>
      <c r="S107" s="152">
        <v>0.55208333333333304</v>
      </c>
      <c r="T107" s="153">
        <v>3682.6856550315902</v>
      </c>
      <c r="U107" s="153">
        <v>3491.74123282342</v>
      </c>
      <c r="V107" s="153">
        <v>62.6985079284634</v>
      </c>
      <c r="W107" s="153">
        <v>490.067251557546</v>
      </c>
      <c r="X107" s="153">
        <v>328.60516283111599</v>
      </c>
      <c r="Y107" s="153">
        <v>0</v>
      </c>
      <c r="Z107" s="153">
        <v>329.14244286601598</v>
      </c>
      <c r="AA107" s="153">
        <v>139.81548235916</v>
      </c>
      <c r="AB107" s="153">
        <v>-207.641069912223</v>
      </c>
      <c r="AC107" s="153">
        <v>-145.124373786218</v>
      </c>
      <c r="AD107" s="153">
        <v>-533.35231244003398</v>
      </c>
      <c r="AE107" s="153">
        <v>8171.9902916988603</v>
      </c>
      <c r="AF107" s="153">
        <v>7638.6379792588295</v>
      </c>
      <c r="AG107" s="153">
        <f t="shared" si="6"/>
        <v>8171.9902916988603</v>
      </c>
      <c r="AH107" s="153">
        <f t="shared" si="7"/>
        <v>0</v>
      </c>
      <c r="AI107" s="153">
        <f t="shared" si="8"/>
        <v>-207.641069912223</v>
      </c>
      <c r="AK107" s="152">
        <v>0.59375</v>
      </c>
      <c r="AL107" s="147">
        <v>3690.0440698403499</v>
      </c>
      <c r="AM107" s="147">
        <v>1996.43726375506</v>
      </c>
      <c r="AN107" s="147">
        <v>68.224002125182693</v>
      </c>
      <c r="AO107" s="147">
        <v>472.23326171936202</v>
      </c>
      <c r="AP107" s="147">
        <v>225.88755766396</v>
      </c>
      <c r="AQ107" s="147">
        <v>0</v>
      </c>
      <c r="AR107" s="147">
        <v>510.82217584763799</v>
      </c>
      <c r="AS107" s="147">
        <v>69.242925786080306</v>
      </c>
      <c r="AT107" s="147">
        <v>458.33757661828997</v>
      </c>
      <c r="AU107" s="147">
        <v>-465.91222482179597</v>
      </c>
      <c r="AV107" s="147">
        <v>-404.18247386935701</v>
      </c>
      <c r="AW107" s="147">
        <v>7025.31660853413</v>
      </c>
      <c r="AX107" s="147">
        <v>6621.1341346647696</v>
      </c>
      <c r="AY107" s="147">
        <f t="shared" si="9"/>
        <v>7025.31660853413</v>
      </c>
      <c r="AZ107" s="153">
        <f t="shared" si="10"/>
        <v>458.33757661828997</v>
      </c>
      <c r="BA107" s="153">
        <f t="shared" si="11"/>
        <v>0</v>
      </c>
    </row>
    <row r="108" spans="1:53" s="147" customFormat="1">
      <c r="A108" s="152">
        <v>0.5625</v>
      </c>
      <c r="B108" s="153">
        <v>4163.0255012345697</v>
      </c>
      <c r="C108" s="153">
        <v>2675.4844835538001</v>
      </c>
      <c r="D108" s="153">
        <v>63.909520520986497</v>
      </c>
      <c r="E108" s="153">
        <v>468.03156184872398</v>
      </c>
      <c r="F108" s="153">
        <v>296.17311159626701</v>
      </c>
      <c r="G108" s="153">
        <v>0</v>
      </c>
      <c r="H108" s="153">
        <v>450.33602539762097</v>
      </c>
      <c r="I108" s="153">
        <v>158.76491610715601</v>
      </c>
      <c r="J108" s="153">
        <v>-1987.32005483082</v>
      </c>
      <c r="K108" s="153">
        <v>0</v>
      </c>
      <c r="L108" s="153">
        <v>-494.07047462744998</v>
      </c>
      <c r="M108" s="153">
        <v>6288.4050654283001</v>
      </c>
      <c r="N108" s="153">
        <v>5794.3345908008496</v>
      </c>
      <c r="O108" s="153">
        <f t="shared" si="3"/>
        <v>6288.4050654283001</v>
      </c>
      <c r="P108" s="153">
        <f t="shared" si="4"/>
        <v>0</v>
      </c>
      <c r="Q108" s="153">
        <f t="shared" si="5"/>
        <v>-1987.32005483082</v>
      </c>
      <c r="S108" s="152">
        <v>0.5625</v>
      </c>
      <c r="T108" s="153">
        <v>3681.42530727232</v>
      </c>
      <c r="U108" s="153">
        <v>3511.34732313738</v>
      </c>
      <c r="V108" s="153">
        <v>64.209314746229197</v>
      </c>
      <c r="W108" s="153">
        <v>492.40901087525498</v>
      </c>
      <c r="X108" s="153">
        <v>337.37534277129402</v>
      </c>
      <c r="Y108" s="153">
        <v>0</v>
      </c>
      <c r="Z108" s="153">
        <v>304.54633031141498</v>
      </c>
      <c r="AA108" s="153">
        <v>132.98017849791</v>
      </c>
      <c r="AB108" s="153">
        <v>-239.66737171956001</v>
      </c>
      <c r="AC108" s="153">
        <v>-162.40464774822399</v>
      </c>
      <c r="AD108" s="153">
        <v>-534.86139945420302</v>
      </c>
      <c r="AE108" s="153">
        <v>8122.2207881440199</v>
      </c>
      <c r="AF108" s="153">
        <v>7587.3593886898198</v>
      </c>
      <c r="AG108" s="153">
        <f t="shared" si="6"/>
        <v>8122.2207881440199</v>
      </c>
      <c r="AH108" s="153">
        <f t="shared" si="7"/>
        <v>0</v>
      </c>
      <c r="AI108" s="153">
        <f t="shared" si="8"/>
        <v>-239.66737171956001</v>
      </c>
      <c r="AK108" s="152">
        <v>0.60416666666666663</v>
      </c>
      <c r="AL108" s="147">
        <v>3689.5038745493998</v>
      </c>
      <c r="AM108" s="147">
        <v>1986.9284009446999</v>
      </c>
      <c r="AN108" s="147">
        <v>62.571556877030901</v>
      </c>
      <c r="AO108" s="147">
        <v>462.94836606306302</v>
      </c>
      <c r="AP108" s="147">
        <v>225.79857941510301</v>
      </c>
      <c r="AQ108" s="147">
        <v>0</v>
      </c>
      <c r="AR108" s="147">
        <v>436.076683539675</v>
      </c>
      <c r="AS108" s="147">
        <v>70.537089488090601</v>
      </c>
      <c r="AT108" s="147">
        <v>446.71576280440502</v>
      </c>
      <c r="AU108" s="147">
        <v>-404.41916269085101</v>
      </c>
      <c r="AV108" s="147">
        <v>-402.215634278327</v>
      </c>
      <c r="AW108" s="147">
        <v>6976.6611509906097</v>
      </c>
      <c r="AX108" s="147">
        <v>6574.4455167122896</v>
      </c>
      <c r="AY108" s="147">
        <f t="shared" si="9"/>
        <v>6976.6611509906097</v>
      </c>
      <c r="AZ108" s="153">
        <f t="shared" si="10"/>
        <v>446.71576280440502</v>
      </c>
      <c r="BA108" s="153">
        <f t="shared" si="11"/>
        <v>0</v>
      </c>
    </row>
    <row r="109" spans="1:53" s="147" customFormat="1">
      <c r="A109" s="152">
        <v>0.57291666666666696</v>
      </c>
      <c r="B109" s="153">
        <v>4161.9052054324202</v>
      </c>
      <c r="C109" s="153">
        <v>2714.8946976586799</v>
      </c>
      <c r="D109" s="153">
        <v>66.378903415160593</v>
      </c>
      <c r="E109" s="153">
        <v>468.016860011566</v>
      </c>
      <c r="F109" s="153">
        <v>303.70978748544002</v>
      </c>
      <c r="G109" s="153">
        <v>0</v>
      </c>
      <c r="H109" s="153">
        <v>399.70618744921097</v>
      </c>
      <c r="I109" s="153">
        <v>156.91038236272601</v>
      </c>
      <c r="J109" s="153">
        <v>-1964.5555195644999</v>
      </c>
      <c r="K109" s="153">
        <v>0</v>
      </c>
      <c r="L109" s="153">
        <v>-496.62151554206099</v>
      </c>
      <c r="M109" s="153">
        <v>6306.9665042507004</v>
      </c>
      <c r="N109" s="153">
        <v>5810.3449887086399</v>
      </c>
      <c r="O109" s="153">
        <f t="shared" si="3"/>
        <v>6306.9665042507004</v>
      </c>
      <c r="P109" s="153">
        <f t="shared" si="4"/>
        <v>0</v>
      </c>
      <c r="Q109" s="153">
        <f t="shared" si="5"/>
        <v>-1964.5555195644999</v>
      </c>
      <c r="S109" s="152">
        <v>0.57291666666666696</v>
      </c>
      <c r="T109" s="153">
        <v>3682.1054701436801</v>
      </c>
      <c r="U109" s="153">
        <v>3465.0343655442098</v>
      </c>
      <c r="V109" s="153">
        <v>64.175890568128395</v>
      </c>
      <c r="W109" s="153">
        <v>493.39946041806797</v>
      </c>
      <c r="X109" s="153">
        <v>333.298911528323</v>
      </c>
      <c r="Y109" s="153">
        <v>0</v>
      </c>
      <c r="Z109" s="153">
        <v>298.71571687335</v>
      </c>
      <c r="AA109" s="153">
        <v>124.54580265199</v>
      </c>
      <c r="AB109" s="153">
        <v>-219.806859292193</v>
      </c>
      <c r="AC109" s="153">
        <v>-162.10660174539299</v>
      </c>
      <c r="AD109" s="153">
        <v>-530.75594953096504</v>
      </c>
      <c r="AE109" s="153">
        <v>8079.3621566901602</v>
      </c>
      <c r="AF109" s="153">
        <v>7548.6062071591996</v>
      </c>
      <c r="AG109" s="153">
        <f t="shared" si="6"/>
        <v>8079.3621566901602</v>
      </c>
      <c r="AH109" s="153">
        <f t="shared" si="7"/>
        <v>0</v>
      </c>
      <c r="AI109" s="153">
        <f t="shared" si="8"/>
        <v>-219.806859292193</v>
      </c>
      <c r="AK109" s="152">
        <v>0.61458333333333337</v>
      </c>
      <c r="AL109" s="147">
        <v>3691.09119483933</v>
      </c>
      <c r="AM109" s="147">
        <v>1973.6406890153</v>
      </c>
      <c r="AN109" s="147">
        <v>60.323957242522603</v>
      </c>
      <c r="AO109" s="147">
        <v>458.91011509963198</v>
      </c>
      <c r="AP109" s="147">
        <v>225.77503903431</v>
      </c>
      <c r="AQ109" s="147">
        <v>0</v>
      </c>
      <c r="AR109" s="147">
        <v>386.17206499709999</v>
      </c>
      <c r="AS109" s="147">
        <v>65.861210217982503</v>
      </c>
      <c r="AT109" s="147">
        <v>535.35226124195299</v>
      </c>
      <c r="AU109" s="147">
        <v>-403.57981434330497</v>
      </c>
      <c r="AV109" s="147">
        <v>-400.47641881647502</v>
      </c>
      <c r="AW109" s="147">
        <v>6993.5467173448196</v>
      </c>
      <c r="AX109" s="147">
        <v>6593.0702985283497</v>
      </c>
      <c r="AY109" s="147">
        <f t="shared" si="9"/>
        <v>6993.5467173448196</v>
      </c>
      <c r="AZ109" s="153">
        <f t="shared" si="10"/>
        <v>535.35226124195299</v>
      </c>
      <c r="BA109" s="153">
        <f t="shared" si="11"/>
        <v>0</v>
      </c>
    </row>
    <row r="110" spans="1:53" s="147" customFormat="1">
      <c r="A110" s="152">
        <v>0.58333333333333304</v>
      </c>
      <c r="B110" s="153">
        <v>4162.6254118719498</v>
      </c>
      <c r="C110" s="153">
        <v>2675.15477335787</v>
      </c>
      <c r="D110" s="153">
        <v>63.173389921067397</v>
      </c>
      <c r="E110" s="153">
        <v>468.94433168836701</v>
      </c>
      <c r="F110" s="153">
        <v>278.02365459666299</v>
      </c>
      <c r="G110" s="153">
        <v>0</v>
      </c>
      <c r="H110" s="153">
        <v>343.32890447762099</v>
      </c>
      <c r="I110" s="153">
        <v>161.085274747358</v>
      </c>
      <c r="J110" s="153">
        <v>-1767.96477914551</v>
      </c>
      <c r="K110" s="153">
        <v>0</v>
      </c>
      <c r="L110" s="153">
        <v>-492.10634403636101</v>
      </c>
      <c r="M110" s="153">
        <v>6384.3709615153803</v>
      </c>
      <c r="N110" s="153">
        <v>5892.2646174790198</v>
      </c>
      <c r="O110" s="153">
        <f t="shared" si="3"/>
        <v>6384.3709615153803</v>
      </c>
      <c r="P110" s="153">
        <f t="shared" si="4"/>
        <v>0</v>
      </c>
      <c r="Q110" s="153">
        <f t="shared" si="5"/>
        <v>-1767.96477914551</v>
      </c>
      <c r="S110" s="152">
        <v>0.58333333333333304</v>
      </c>
      <c r="T110" s="153">
        <v>3683.3324919084598</v>
      </c>
      <c r="U110" s="153">
        <v>3362.7088990532102</v>
      </c>
      <c r="V110" s="153">
        <v>63.360321904581902</v>
      </c>
      <c r="W110" s="153">
        <v>484.02396338145502</v>
      </c>
      <c r="X110" s="153">
        <v>355.50570458059502</v>
      </c>
      <c r="Y110" s="153">
        <v>0</v>
      </c>
      <c r="Z110" s="153">
        <v>296.13690375516802</v>
      </c>
      <c r="AA110" s="153">
        <v>124.675565663344</v>
      </c>
      <c r="AB110" s="153">
        <v>-113.05312197256799</v>
      </c>
      <c r="AC110" s="153">
        <v>-162.452878389994</v>
      </c>
      <c r="AD110" s="153">
        <v>-521.60097751982005</v>
      </c>
      <c r="AE110" s="153">
        <v>8094.23784988426</v>
      </c>
      <c r="AF110" s="153">
        <v>7572.63687236444</v>
      </c>
      <c r="AG110" s="153">
        <f t="shared" si="6"/>
        <v>8094.23784988426</v>
      </c>
      <c r="AH110" s="153">
        <f t="shared" si="7"/>
        <v>0</v>
      </c>
      <c r="AI110" s="153">
        <f t="shared" si="8"/>
        <v>-113.05312197256799</v>
      </c>
      <c r="AK110" s="152">
        <v>0.625</v>
      </c>
      <c r="AL110" s="147">
        <v>3691.9915474621098</v>
      </c>
      <c r="AM110" s="147">
        <v>2034.14258770573</v>
      </c>
      <c r="AN110" s="147">
        <v>62.130063508421799</v>
      </c>
      <c r="AO110" s="147">
        <v>465.313956579619</v>
      </c>
      <c r="AP110" s="147">
        <v>224.707050585628</v>
      </c>
      <c r="AQ110" s="147">
        <v>0</v>
      </c>
      <c r="AR110" s="147">
        <v>338.35818862078298</v>
      </c>
      <c r="AS110" s="147">
        <v>63.799041374702703</v>
      </c>
      <c r="AT110" s="147">
        <v>527.03264267704299</v>
      </c>
      <c r="AU110" s="147">
        <v>-404.882489847599</v>
      </c>
      <c r="AV110" s="147">
        <v>-405.72151921473301</v>
      </c>
      <c r="AW110" s="147">
        <v>7002.59258866644</v>
      </c>
      <c r="AX110" s="147">
        <v>6596.8710694517104</v>
      </c>
      <c r="AY110" s="147">
        <f t="shared" si="9"/>
        <v>7002.59258866644</v>
      </c>
      <c r="AZ110" s="153">
        <f t="shared" si="10"/>
        <v>527.03264267704299</v>
      </c>
      <c r="BA110" s="153">
        <f t="shared" si="11"/>
        <v>0</v>
      </c>
    </row>
    <row r="111" spans="1:53" s="147" customFormat="1">
      <c r="A111" s="152">
        <v>0.59375</v>
      </c>
      <c r="B111" s="153">
        <v>4162.0319041961502</v>
      </c>
      <c r="C111" s="153">
        <v>2675.4043688588799</v>
      </c>
      <c r="D111" s="153">
        <v>61.112224292350596</v>
      </c>
      <c r="E111" s="153">
        <v>471.06580256865698</v>
      </c>
      <c r="F111" s="153">
        <v>269.98324183812701</v>
      </c>
      <c r="G111" s="153">
        <v>0</v>
      </c>
      <c r="H111" s="153">
        <v>292.47016563751799</v>
      </c>
      <c r="I111" s="153">
        <v>159.573921948677</v>
      </c>
      <c r="J111" s="153">
        <v>-1715.13311762799</v>
      </c>
      <c r="K111" s="153">
        <v>0</v>
      </c>
      <c r="L111" s="153">
        <v>-491.22748823010602</v>
      </c>
      <c r="M111" s="153">
        <v>6376.5085117123699</v>
      </c>
      <c r="N111" s="153">
        <v>5885.28102348226</v>
      </c>
      <c r="O111" s="153">
        <f t="shared" si="3"/>
        <v>6376.5085117123699</v>
      </c>
      <c r="P111" s="153">
        <f t="shared" si="4"/>
        <v>0</v>
      </c>
      <c r="Q111" s="153">
        <f t="shared" si="5"/>
        <v>-1715.13311762799</v>
      </c>
      <c r="S111" s="152">
        <v>0.59375</v>
      </c>
      <c r="T111" s="153">
        <v>3681.8320895381999</v>
      </c>
      <c r="U111" s="153">
        <v>3322.7086734887398</v>
      </c>
      <c r="V111" s="153">
        <v>63.687886194317699</v>
      </c>
      <c r="W111" s="153">
        <v>481.915878349781</v>
      </c>
      <c r="X111" s="153">
        <v>361.83327501430699</v>
      </c>
      <c r="Y111" s="153">
        <v>0</v>
      </c>
      <c r="Z111" s="153">
        <v>282.56796561541199</v>
      </c>
      <c r="AA111" s="153">
        <v>132.57342777327699</v>
      </c>
      <c r="AB111" s="153">
        <v>-205.156462024614</v>
      </c>
      <c r="AC111" s="153">
        <v>-161.53550133736201</v>
      </c>
      <c r="AD111" s="153">
        <v>-517.94938109750899</v>
      </c>
      <c r="AE111" s="153">
        <v>7960.4272326120599</v>
      </c>
      <c r="AF111" s="153">
        <v>7442.4778515145499</v>
      </c>
      <c r="AG111" s="153">
        <f t="shared" si="6"/>
        <v>7960.4272326120599</v>
      </c>
      <c r="AH111" s="153">
        <f t="shared" si="7"/>
        <v>0</v>
      </c>
      <c r="AI111" s="153">
        <f t="shared" si="8"/>
        <v>-205.156462024614</v>
      </c>
      <c r="AK111" s="152">
        <v>0.63541666666666663</v>
      </c>
      <c r="AL111" s="147">
        <v>3691.8381154562398</v>
      </c>
      <c r="AM111" s="147">
        <v>2041.7382179266399</v>
      </c>
      <c r="AN111" s="147">
        <v>60.243686045726598</v>
      </c>
      <c r="AO111" s="147">
        <v>470.54949113046803</v>
      </c>
      <c r="AP111" s="147">
        <v>224.863577708815</v>
      </c>
      <c r="AQ111" s="147">
        <v>0</v>
      </c>
      <c r="AR111" s="147">
        <v>302.26422893075301</v>
      </c>
      <c r="AS111" s="147">
        <v>71.893740987788505</v>
      </c>
      <c r="AT111" s="147">
        <v>574.09092094989398</v>
      </c>
      <c r="AU111" s="147">
        <v>-402.53230258913601</v>
      </c>
      <c r="AV111" s="147">
        <v>-406.44898701057298</v>
      </c>
      <c r="AW111" s="147">
        <v>7034.9496765471904</v>
      </c>
      <c r="AX111" s="147">
        <v>6628.5006895366196</v>
      </c>
      <c r="AY111" s="147">
        <f t="shared" si="9"/>
        <v>7034.9496765471904</v>
      </c>
      <c r="AZ111" s="153">
        <f t="shared" si="10"/>
        <v>574.09092094989398</v>
      </c>
      <c r="BA111" s="153">
        <f t="shared" si="11"/>
        <v>0</v>
      </c>
    </row>
    <row r="112" spans="1:53" s="147" customFormat="1">
      <c r="A112" s="152">
        <v>0.60416666666666696</v>
      </c>
      <c r="B112" s="153">
        <v>4160.7047745345199</v>
      </c>
      <c r="C112" s="153">
        <v>2736.3655804503701</v>
      </c>
      <c r="D112" s="153">
        <v>66.291906979349207</v>
      </c>
      <c r="E112" s="153">
        <v>467.012536143288</v>
      </c>
      <c r="F112" s="153">
        <v>283.57605253546302</v>
      </c>
      <c r="G112" s="153">
        <v>0</v>
      </c>
      <c r="H112" s="153">
        <v>234.02133870692799</v>
      </c>
      <c r="I112" s="153">
        <v>158.22908016533501</v>
      </c>
      <c r="J112" s="153">
        <v>-1779.14915722296</v>
      </c>
      <c r="K112" s="153">
        <v>0</v>
      </c>
      <c r="L112" s="153">
        <v>-495.37307557664201</v>
      </c>
      <c r="M112" s="153">
        <v>6327.0521122922901</v>
      </c>
      <c r="N112" s="153">
        <v>5831.67903671565</v>
      </c>
      <c r="O112" s="153">
        <f t="shared" si="3"/>
        <v>6327.0521122922901</v>
      </c>
      <c r="P112" s="153">
        <f t="shared" si="4"/>
        <v>0</v>
      </c>
      <c r="Q112" s="153">
        <f t="shared" si="5"/>
        <v>-1779.14915722296</v>
      </c>
      <c r="S112" s="152">
        <v>0.60416666666666696</v>
      </c>
      <c r="T112" s="153">
        <v>3682.6122955146502</v>
      </c>
      <c r="U112" s="153">
        <v>3322.6192862374301</v>
      </c>
      <c r="V112" s="153">
        <v>64.195946248044393</v>
      </c>
      <c r="W112" s="153">
        <v>482.048551439356</v>
      </c>
      <c r="X112" s="153">
        <v>366.42927594843201</v>
      </c>
      <c r="Y112" s="153">
        <v>0</v>
      </c>
      <c r="Z112" s="153">
        <v>277.88493233647</v>
      </c>
      <c r="AA112" s="153">
        <v>138.654043898266</v>
      </c>
      <c r="AB112" s="153">
        <v>-345.03410673248601</v>
      </c>
      <c r="AC112" s="153">
        <v>-144.51606575375399</v>
      </c>
      <c r="AD112" s="153">
        <v>-518.05258282161697</v>
      </c>
      <c r="AE112" s="153">
        <v>7844.8941591364101</v>
      </c>
      <c r="AF112" s="153">
        <v>7326.8415763147996</v>
      </c>
      <c r="AG112" s="153">
        <f t="shared" si="6"/>
        <v>7844.8941591364101</v>
      </c>
      <c r="AH112" s="153">
        <f t="shared" si="7"/>
        <v>0</v>
      </c>
      <c r="AI112" s="153">
        <f t="shared" si="8"/>
        <v>-345.03410673248601</v>
      </c>
      <c r="AK112" s="152">
        <v>0.64583333333333337</v>
      </c>
      <c r="AL112" s="147">
        <v>3692.5317427530599</v>
      </c>
      <c r="AM112" s="147">
        <v>2079.7916538825898</v>
      </c>
      <c r="AN112" s="147">
        <v>64.284013328276203</v>
      </c>
      <c r="AO112" s="147">
        <v>473.61859134689098</v>
      </c>
      <c r="AP112" s="147">
        <v>225.104171443382</v>
      </c>
      <c r="AQ112" s="147">
        <v>0</v>
      </c>
      <c r="AR112" s="147">
        <v>257.78279191279398</v>
      </c>
      <c r="AS112" s="147">
        <v>73.195734541307999</v>
      </c>
      <c r="AT112" s="147">
        <v>499.80679285379699</v>
      </c>
      <c r="AU112" s="147">
        <v>-339.41316300012897</v>
      </c>
      <c r="AV112" s="147">
        <v>-409.67090266367899</v>
      </c>
      <c r="AW112" s="147">
        <v>7026.70232906198</v>
      </c>
      <c r="AX112" s="147">
        <v>6617.0314263983</v>
      </c>
      <c r="AY112" s="147">
        <f t="shared" si="9"/>
        <v>7026.70232906198</v>
      </c>
      <c r="AZ112" s="153">
        <f t="shared" si="10"/>
        <v>499.80679285379699</v>
      </c>
      <c r="BA112" s="153">
        <f t="shared" si="11"/>
        <v>0</v>
      </c>
    </row>
    <row r="113" spans="1:53" s="147" customFormat="1">
      <c r="A113" s="152">
        <v>0.61458333333333304</v>
      </c>
      <c r="B113" s="153">
        <v>4159.2577515683197</v>
      </c>
      <c r="C113" s="153">
        <v>2733.1825471685602</v>
      </c>
      <c r="D113" s="153">
        <v>66.352134927595699</v>
      </c>
      <c r="E113" s="153">
        <v>460.54451934989697</v>
      </c>
      <c r="F113" s="153">
        <v>290.07750992912401</v>
      </c>
      <c r="G113" s="153">
        <v>0</v>
      </c>
      <c r="H113" s="153">
        <v>177.36614887854199</v>
      </c>
      <c r="I113" s="153">
        <v>169.493817453118</v>
      </c>
      <c r="J113" s="153">
        <v>-1748.89146676374</v>
      </c>
      <c r="K113" s="153">
        <v>0</v>
      </c>
      <c r="L113" s="153">
        <v>-493.882386829371</v>
      </c>
      <c r="M113" s="153">
        <v>6307.3829625114204</v>
      </c>
      <c r="N113" s="153">
        <v>5813.5005756820501</v>
      </c>
      <c r="O113" s="153">
        <f t="shared" si="3"/>
        <v>6307.3829625114204</v>
      </c>
      <c r="P113" s="153">
        <f t="shared" si="4"/>
        <v>0</v>
      </c>
      <c r="Q113" s="153">
        <f t="shared" si="5"/>
        <v>-1748.89146676374</v>
      </c>
      <c r="S113" s="152">
        <v>0.61458333333333304</v>
      </c>
      <c r="T113" s="153">
        <v>3682.1054538632802</v>
      </c>
      <c r="U113" s="153">
        <v>3221.2607514609899</v>
      </c>
      <c r="V113" s="153">
        <v>62.056748612212701</v>
      </c>
      <c r="W113" s="153">
        <v>480.08014944896399</v>
      </c>
      <c r="X113" s="153">
        <v>348.380927801849</v>
      </c>
      <c r="Y113" s="153">
        <v>0</v>
      </c>
      <c r="Z113" s="153">
        <v>283.69827116521901</v>
      </c>
      <c r="AA113" s="153">
        <v>148.01428914821801</v>
      </c>
      <c r="AB113" s="153">
        <v>-416.536461987704</v>
      </c>
      <c r="AC113" s="153">
        <v>0</v>
      </c>
      <c r="AD113" s="153">
        <v>-509.15187385923099</v>
      </c>
      <c r="AE113" s="153">
        <v>7809.06012951302</v>
      </c>
      <c r="AF113" s="153">
        <v>7299.9082556537896</v>
      </c>
      <c r="AG113" s="153">
        <f t="shared" si="6"/>
        <v>7809.06012951302</v>
      </c>
      <c r="AH113" s="153">
        <f t="shared" si="7"/>
        <v>0</v>
      </c>
      <c r="AI113" s="153">
        <f t="shared" si="8"/>
        <v>-416.536461987704</v>
      </c>
      <c r="AK113" s="152">
        <v>0.65625</v>
      </c>
      <c r="AL113" s="147">
        <v>3693.1586597741698</v>
      </c>
      <c r="AM113" s="147">
        <v>2108.0463642637201</v>
      </c>
      <c r="AN113" s="147">
        <v>68.257448031887805</v>
      </c>
      <c r="AO113" s="147">
        <v>473.18811925336098</v>
      </c>
      <c r="AP113" s="147">
        <v>225.313032451938</v>
      </c>
      <c r="AQ113" s="147">
        <v>0</v>
      </c>
      <c r="AR113" s="147">
        <v>230.52101093590801</v>
      </c>
      <c r="AS113" s="147">
        <v>73.204635385813205</v>
      </c>
      <c r="AT113" s="147">
        <v>395.06762517844697</v>
      </c>
      <c r="AU113" s="147">
        <v>-298.10369100521098</v>
      </c>
      <c r="AV113" s="147">
        <v>-411.97008904012199</v>
      </c>
      <c r="AW113" s="147">
        <v>6968.6532042700401</v>
      </c>
      <c r="AX113" s="147">
        <v>6556.6831152299101</v>
      </c>
      <c r="AY113" s="147">
        <f t="shared" si="9"/>
        <v>6968.6532042700401</v>
      </c>
      <c r="AZ113" s="153">
        <f t="shared" si="10"/>
        <v>395.06762517844697</v>
      </c>
      <c r="BA113" s="153">
        <f t="shared" si="11"/>
        <v>0</v>
      </c>
    </row>
    <row r="114" spans="1:53" s="147" customFormat="1">
      <c r="A114" s="152">
        <v>0.625</v>
      </c>
      <c r="B114" s="153">
        <v>4158.6508934702297</v>
      </c>
      <c r="C114" s="153">
        <v>2717.0876045405398</v>
      </c>
      <c r="D114" s="153">
        <v>66.298597952465897</v>
      </c>
      <c r="E114" s="153">
        <v>458.01539174946998</v>
      </c>
      <c r="F114" s="153">
        <v>366.03880840663197</v>
      </c>
      <c r="G114" s="153">
        <v>0</v>
      </c>
      <c r="H114" s="153">
        <v>127.59673177023799</v>
      </c>
      <c r="I114" s="153">
        <v>165.241355994337</v>
      </c>
      <c r="J114" s="153">
        <v>-1684.87079169199</v>
      </c>
      <c r="K114" s="153">
        <v>0</v>
      </c>
      <c r="L114" s="153">
        <v>-491.967096532602</v>
      </c>
      <c r="M114" s="153">
        <v>6374.0585921919201</v>
      </c>
      <c r="N114" s="153">
        <v>5882.0914956593197</v>
      </c>
      <c r="O114" s="153">
        <f t="shared" si="3"/>
        <v>6374.0585921919201</v>
      </c>
      <c r="P114" s="153">
        <f t="shared" si="4"/>
        <v>0</v>
      </c>
      <c r="Q114" s="153">
        <f t="shared" si="5"/>
        <v>-1684.87079169199</v>
      </c>
      <c r="S114" s="152">
        <v>0.625</v>
      </c>
      <c r="T114" s="153">
        <v>3683.8659683067799</v>
      </c>
      <c r="U114" s="153">
        <v>3304.3210598852602</v>
      </c>
      <c r="V114" s="153">
        <v>62.464533071491999</v>
      </c>
      <c r="W114" s="153">
        <v>489.45005866051702</v>
      </c>
      <c r="X114" s="153">
        <v>299.76978404539398</v>
      </c>
      <c r="Y114" s="153">
        <v>0</v>
      </c>
      <c r="Z114" s="153">
        <v>289.95542814202003</v>
      </c>
      <c r="AA114" s="153">
        <v>144.948287535861</v>
      </c>
      <c r="AB114" s="153">
        <v>-438.14562635505598</v>
      </c>
      <c r="AC114" s="153">
        <v>0</v>
      </c>
      <c r="AD114" s="153">
        <v>-516.59731246872298</v>
      </c>
      <c r="AE114" s="153">
        <v>7836.6294932922601</v>
      </c>
      <c r="AF114" s="153">
        <v>7320.0321808235403</v>
      </c>
      <c r="AG114" s="153">
        <f t="shared" si="6"/>
        <v>7836.6294932922601</v>
      </c>
      <c r="AH114" s="153">
        <f t="shared" si="7"/>
        <v>0</v>
      </c>
      <c r="AI114" s="153">
        <f t="shared" si="8"/>
        <v>-438.14562635505598</v>
      </c>
      <c r="AK114" s="152">
        <v>0.66666666666666663</v>
      </c>
      <c r="AL114" s="147">
        <v>3693.2854369786401</v>
      </c>
      <c r="AM114" s="147">
        <v>2109.7884042487299</v>
      </c>
      <c r="AN114" s="147">
        <v>66.585127434216304</v>
      </c>
      <c r="AO114" s="147">
        <v>469.16368200186002</v>
      </c>
      <c r="AP114" s="147">
        <v>226.54755534657599</v>
      </c>
      <c r="AQ114" s="147">
        <v>0</v>
      </c>
      <c r="AR114" s="147">
        <v>205.67770230668</v>
      </c>
      <c r="AS114" s="147">
        <v>68.262124395559198</v>
      </c>
      <c r="AT114" s="147">
        <v>227.20555972078799</v>
      </c>
      <c r="AU114" s="147">
        <v>-139.50675115150099</v>
      </c>
      <c r="AV114" s="147">
        <v>-411.65542862449598</v>
      </c>
      <c r="AW114" s="147">
        <v>6927.0088412815503</v>
      </c>
      <c r="AX114" s="147">
        <v>6515.3534126570503</v>
      </c>
      <c r="AY114" s="147">
        <f t="shared" si="9"/>
        <v>6927.0088412815503</v>
      </c>
      <c r="AZ114" s="153">
        <f t="shared" si="10"/>
        <v>227.20555972078799</v>
      </c>
      <c r="BA114" s="153">
        <f t="shared" si="11"/>
        <v>0</v>
      </c>
    </row>
    <row r="115" spans="1:53" s="147" customFormat="1">
      <c r="A115" s="152">
        <v>0.63541666666666696</v>
      </c>
      <c r="B115" s="153">
        <v>4160.0246193618595</v>
      </c>
      <c r="C115" s="153">
        <v>2739.1238034743801</v>
      </c>
      <c r="D115" s="153">
        <v>66.278521459150696</v>
      </c>
      <c r="E115" s="153">
        <v>460.57902064614302</v>
      </c>
      <c r="F115" s="153">
        <v>375.148742129553</v>
      </c>
      <c r="G115" s="153">
        <v>0</v>
      </c>
      <c r="H115" s="153">
        <v>82.650077375867298</v>
      </c>
      <c r="I115" s="153">
        <v>162.340420219696</v>
      </c>
      <c r="J115" s="153">
        <v>-1577.6171927052201</v>
      </c>
      <c r="K115" s="153">
        <v>0</v>
      </c>
      <c r="L115" s="153">
        <v>-493.34717573777601</v>
      </c>
      <c r="M115" s="153">
        <v>6468.5280119614199</v>
      </c>
      <c r="N115" s="153">
        <v>5975.1808362236497</v>
      </c>
      <c r="O115" s="153">
        <f t="shared" si="3"/>
        <v>6468.5280119614199</v>
      </c>
      <c r="P115" s="153">
        <f t="shared" si="4"/>
        <v>0</v>
      </c>
      <c r="Q115" s="153">
        <f t="shared" si="5"/>
        <v>-1577.6171927052201</v>
      </c>
      <c r="S115" s="152">
        <v>0.63541666666666696</v>
      </c>
      <c r="T115" s="153">
        <v>3684.61279944752</v>
      </c>
      <c r="U115" s="153">
        <v>3382.7738588939501</v>
      </c>
      <c r="V115" s="153">
        <v>64.129095596734103</v>
      </c>
      <c r="W115" s="153">
        <v>498.92732207323701</v>
      </c>
      <c r="X115" s="153">
        <v>297.69779355397401</v>
      </c>
      <c r="Y115" s="153">
        <v>0</v>
      </c>
      <c r="Z115" s="153">
        <v>259.16202720554901</v>
      </c>
      <c r="AA115" s="153">
        <v>143.24604257300399</v>
      </c>
      <c r="AB115" s="153">
        <v>-531.15937100931103</v>
      </c>
      <c r="AC115" s="153">
        <v>0</v>
      </c>
      <c r="AD115" s="153">
        <v>-523.60033707185096</v>
      </c>
      <c r="AE115" s="153">
        <v>7799.38956833466</v>
      </c>
      <c r="AF115" s="153">
        <v>7275.7892312628101</v>
      </c>
      <c r="AG115" s="153">
        <f t="shared" si="6"/>
        <v>7799.38956833466</v>
      </c>
      <c r="AH115" s="153">
        <f t="shared" si="7"/>
        <v>0</v>
      </c>
      <c r="AI115" s="153">
        <f t="shared" si="8"/>
        <v>-531.15937100931103</v>
      </c>
      <c r="AK115" s="152">
        <v>0.67708333333333337</v>
      </c>
      <c r="AL115" s="147">
        <v>3693.67889245883</v>
      </c>
      <c r="AM115" s="147">
        <v>2145.5122244754498</v>
      </c>
      <c r="AN115" s="147">
        <v>68.277516086262693</v>
      </c>
      <c r="AO115" s="147">
        <v>474.72252270565701</v>
      </c>
      <c r="AP115" s="147">
        <v>226.560444237246</v>
      </c>
      <c r="AQ115" s="147">
        <v>0</v>
      </c>
      <c r="AR115" s="147">
        <v>178.21366281545701</v>
      </c>
      <c r="AS115" s="147">
        <v>60.143787558001101</v>
      </c>
      <c r="AT115" s="147">
        <v>100.06330949813</v>
      </c>
      <c r="AU115" s="147">
        <v>0</v>
      </c>
      <c r="AV115" s="147">
        <v>-414.776013232087</v>
      </c>
      <c r="AW115" s="147">
        <v>6947.17235983504</v>
      </c>
      <c r="AX115" s="147">
        <v>6532.39634660295</v>
      </c>
      <c r="AY115" s="147">
        <f t="shared" si="9"/>
        <v>6947.17235983504</v>
      </c>
      <c r="AZ115" s="153">
        <f t="shared" si="10"/>
        <v>100.06330949813</v>
      </c>
      <c r="BA115" s="153">
        <f t="shared" si="11"/>
        <v>0</v>
      </c>
    </row>
    <row r="116" spans="1:53" s="147" customFormat="1">
      <c r="A116" s="152">
        <v>0.64583333333333304</v>
      </c>
      <c r="B116" s="153">
        <v>4159.0977093108704</v>
      </c>
      <c r="C116" s="153">
        <v>2762.52681885227</v>
      </c>
      <c r="D116" s="153">
        <v>66.311981940965197</v>
      </c>
      <c r="E116" s="153">
        <v>461.06353483479899</v>
      </c>
      <c r="F116" s="153">
        <v>375.45835559312798</v>
      </c>
      <c r="G116" s="153">
        <v>0</v>
      </c>
      <c r="H116" s="153">
        <v>48.491354126221701</v>
      </c>
      <c r="I116" s="153">
        <v>159.53346234213001</v>
      </c>
      <c r="J116" s="153">
        <v>-1535.9021164283699</v>
      </c>
      <c r="K116" s="153">
        <v>0</v>
      </c>
      <c r="L116" s="153">
        <v>-494.73402410979401</v>
      </c>
      <c r="M116" s="153">
        <v>6496.5811005720197</v>
      </c>
      <c r="N116" s="153">
        <v>6001.8470764622198</v>
      </c>
      <c r="O116" s="153">
        <f t="shared" si="3"/>
        <v>6496.5811005720197</v>
      </c>
      <c r="P116" s="153">
        <f t="shared" si="4"/>
        <v>0</v>
      </c>
      <c r="Q116" s="153">
        <f t="shared" si="5"/>
        <v>-1535.9021164283699</v>
      </c>
      <c r="S116" s="152">
        <v>0.64583333333333304</v>
      </c>
      <c r="T116" s="153">
        <v>3683.1857403137801</v>
      </c>
      <c r="U116" s="153">
        <v>3392.3233781963099</v>
      </c>
      <c r="V116" s="153">
        <v>63.928545427887599</v>
      </c>
      <c r="W116" s="153">
        <v>496.845809415053</v>
      </c>
      <c r="X116" s="153">
        <v>297.76875018723501</v>
      </c>
      <c r="Y116" s="153">
        <v>0</v>
      </c>
      <c r="Z116" s="153">
        <v>219.454465348382</v>
      </c>
      <c r="AA116" s="153">
        <v>140.398392309819</v>
      </c>
      <c r="AB116" s="153">
        <v>-536.78374226227004</v>
      </c>
      <c r="AC116" s="153">
        <v>0</v>
      </c>
      <c r="AD116" s="153">
        <v>-523.796496801231</v>
      </c>
      <c r="AE116" s="153">
        <v>7757.1213389362001</v>
      </c>
      <c r="AF116" s="153">
        <v>7233.3248421349699</v>
      </c>
      <c r="AG116" s="153">
        <f t="shared" si="6"/>
        <v>7757.1213389362001</v>
      </c>
      <c r="AH116" s="153">
        <f t="shared" si="7"/>
        <v>0</v>
      </c>
      <c r="AI116" s="153">
        <f t="shared" si="8"/>
        <v>-536.78374226227004</v>
      </c>
      <c r="AK116" s="152">
        <v>0.6875</v>
      </c>
      <c r="AL116" s="147">
        <v>3693.34542249383</v>
      </c>
      <c r="AM116" s="147">
        <v>2121.5354149111399</v>
      </c>
      <c r="AN116" s="147">
        <v>62.999670862254298</v>
      </c>
      <c r="AO116" s="147">
        <v>468.82194056275398</v>
      </c>
      <c r="AP116" s="147">
        <v>226.56042317153299</v>
      </c>
      <c r="AQ116" s="147">
        <v>0</v>
      </c>
      <c r="AR116" s="147">
        <v>171.51209345079999</v>
      </c>
      <c r="AS116" s="147">
        <v>59.138955070733701</v>
      </c>
      <c r="AT116" s="147">
        <v>124.3946677806</v>
      </c>
      <c r="AU116" s="147">
        <v>0</v>
      </c>
      <c r="AV116" s="147">
        <v>-412.242268893242</v>
      </c>
      <c r="AW116" s="147">
        <v>6928.3085883036501</v>
      </c>
      <c r="AX116" s="147">
        <v>6516.0663194104</v>
      </c>
      <c r="AY116" s="147">
        <f t="shared" si="9"/>
        <v>6928.3085883036501</v>
      </c>
      <c r="AZ116" s="153">
        <f t="shared" si="10"/>
        <v>124.3946677806</v>
      </c>
      <c r="BA116" s="153">
        <f t="shared" si="11"/>
        <v>0</v>
      </c>
    </row>
    <row r="117" spans="1:53" s="147" customFormat="1">
      <c r="A117" s="152">
        <v>0.65625</v>
      </c>
      <c r="B117" s="153">
        <v>4159.4444621083503</v>
      </c>
      <c r="C117" s="153">
        <v>2779.6524270723098</v>
      </c>
      <c r="D117" s="153">
        <v>66.365519937227802</v>
      </c>
      <c r="E117" s="153">
        <v>460.71441105714399</v>
      </c>
      <c r="F117" s="153">
        <v>383.22932114865898</v>
      </c>
      <c r="G117" s="153">
        <v>0</v>
      </c>
      <c r="H117" s="153">
        <v>22.912015034220801</v>
      </c>
      <c r="I117" s="153">
        <v>160.652327887963</v>
      </c>
      <c r="J117" s="153">
        <v>-1549.3709755780301</v>
      </c>
      <c r="K117" s="153">
        <v>0</v>
      </c>
      <c r="L117" s="153">
        <v>-495.851616346573</v>
      </c>
      <c r="M117" s="153">
        <v>6483.5995086678404</v>
      </c>
      <c r="N117" s="153">
        <v>5987.7478923212702</v>
      </c>
      <c r="O117" s="153">
        <f t="shared" si="3"/>
        <v>6483.5995086678404</v>
      </c>
      <c r="P117" s="153">
        <f t="shared" si="4"/>
        <v>0</v>
      </c>
      <c r="Q117" s="153">
        <f t="shared" si="5"/>
        <v>-1549.3709755780301</v>
      </c>
      <c r="S117" s="152">
        <v>0.65625</v>
      </c>
      <c r="T117" s="153">
        <v>3683.1857728745999</v>
      </c>
      <c r="U117" s="153">
        <v>3404.2428706286701</v>
      </c>
      <c r="V117" s="153">
        <v>64.336330142178994</v>
      </c>
      <c r="W117" s="153">
        <v>501.12848214771799</v>
      </c>
      <c r="X117" s="153">
        <v>304.19281162388103</v>
      </c>
      <c r="Y117" s="153">
        <v>0</v>
      </c>
      <c r="Z117" s="153">
        <v>191.75848544905699</v>
      </c>
      <c r="AA117" s="153">
        <v>134.69814549190701</v>
      </c>
      <c r="AB117" s="153">
        <v>-592.36543925873502</v>
      </c>
      <c r="AC117" s="153">
        <v>0</v>
      </c>
      <c r="AD117" s="153">
        <v>-524.76091944198402</v>
      </c>
      <c r="AE117" s="153">
        <v>7691.17745909927</v>
      </c>
      <c r="AF117" s="153">
        <v>7166.4165396572898</v>
      </c>
      <c r="AG117" s="153">
        <f t="shared" si="6"/>
        <v>7691.17745909927</v>
      </c>
      <c r="AH117" s="153">
        <f t="shared" si="7"/>
        <v>0</v>
      </c>
      <c r="AI117" s="153">
        <f t="shared" si="8"/>
        <v>-592.36543925873502</v>
      </c>
      <c r="AK117" s="152">
        <v>0.69791666666666663</v>
      </c>
      <c r="AL117" s="147">
        <v>3691.7981251127799</v>
      </c>
      <c r="AM117" s="147">
        <v>2113.45144660593</v>
      </c>
      <c r="AN117" s="147">
        <v>64.591719752777905</v>
      </c>
      <c r="AO117" s="147">
        <v>467.91440825491497</v>
      </c>
      <c r="AP117" s="147">
        <v>234.382866651721</v>
      </c>
      <c r="AQ117" s="147">
        <v>0</v>
      </c>
      <c r="AR117" s="147">
        <v>154.678948328047</v>
      </c>
      <c r="AS117" s="147">
        <v>58.013258592718003</v>
      </c>
      <c r="AT117" s="147">
        <v>68.534503367261294</v>
      </c>
      <c r="AU117" s="147">
        <v>0</v>
      </c>
      <c r="AV117" s="147">
        <v>-411.35631235851503</v>
      </c>
      <c r="AW117" s="147">
        <v>6853.3652766661598</v>
      </c>
      <c r="AX117" s="147">
        <v>6442.0089643076399</v>
      </c>
      <c r="AY117" s="147">
        <f t="shared" si="9"/>
        <v>6853.3652766661598</v>
      </c>
      <c r="AZ117" s="153">
        <f t="shared" si="10"/>
        <v>68.534503367261294</v>
      </c>
      <c r="BA117" s="153">
        <f t="shared" si="11"/>
        <v>0</v>
      </c>
    </row>
    <row r="118" spans="1:53" s="147" customFormat="1">
      <c r="A118" s="152">
        <v>0.66666666666666696</v>
      </c>
      <c r="B118" s="153">
        <v>4159.5311747292199</v>
      </c>
      <c r="C118" s="153">
        <v>2758.3809315746698</v>
      </c>
      <c r="D118" s="153">
        <v>66.298597952465897</v>
      </c>
      <c r="E118" s="153">
        <v>469.806354860017</v>
      </c>
      <c r="F118" s="153">
        <v>478.02393900296101</v>
      </c>
      <c r="G118" s="153">
        <v>0</v>
      </c>
      <c r="H118" s="153">
        <v>7.9012364693191</v>
      </c>
      <c r="I118" s="153">
        <v>153.89696871811299</v>
      </c>
      <c r="J118" s="153">
        <v>-1567.2287494526099</v>
      </c>
      <c r="K118" s="153">
        <v>0</v>
      </c>
      <c r="L118" s="153">
        <v>-494.85359527446201</v>
      </c>
      <c r="M118" s="153">
        <v>6526.6104538541504</v>
      </c>
      <c r="N118" s="153">
        <v>6031.7568585796898</v>
      </c>
      <c r="O118" s="153">
        <f t="shared" si="3"/>
        <v>6526.6104538541504</v>
      </c>
      <c r="P118" s="153">
        <f t="shared" si="4"/>
        <v>0</v>
      </c>
      <c r="Q118" s="153">
        <f t="shared" si="5"/>
        <v>-1567.2287494526099</v>
      </c>
      <c r="S118" s="152">
        <v>0.66666666666666696</v>
      </c>
      <c r="T118" s="153">
        <v>3685.3663218358201</v>
      </c>
      <c r="U118" s="153">
        <v>3584.8746969386102</v>
      </c>
      <c r="V118" s="153">
        <v>64.369755595340195</v>
      </c>
      <c r="W118" s="153">
        <v>507.54343116730098</v>
      </c>
      <c r="X118" s="153">
        <v>391.30771521743998</v>
      </c>
      <c r="Y118" s="153">
        <v>0</v>
      </c>
      <c r="Z118" s="153">
        <v>132.28372096196301</v>
      </c>
      <c r="AA118" s="153">
        <v>140.58400279696099</v>
      </c>
      <c r="AB118" s="153">
        <v>-849.53246603157299</v>
      </c>
      <c r="AC118" s="153">
        <v>0</v>
      </c>
      <c r="AD118" s="153">
        <v>-540.96962965127398</v>
      </c>
      <c r="AE118" s="153">
        <v>7656.7971784818601</v>
      </c>
      <c r="AF118" s="153">
        <v>7115.8275488305899</v>
      </c>
      <c r="AG118" s="153">
        <f t="shared" si="6"/>
        <v>7656.7971784818601</v>
      </c>
      <c r="AH118" s="153">
        <f t="shared" si="7"/>
        <v>0</v>
      </c>
      <c r="AI118" s="153">
        <f t="shared" si="8"/>
        <v>-849.53246603157299</v>
      </c>
      <c r="AK118" s="152">
        <v>0.70833333333333337</v>
      </c>
      <c r="AL118" s="147">
        <v>3692.5784415743301</v>
      </c>
      <c r="AM118" s="147">
        <v>2107.8511705912501</v>
      </c>
      <c r="AN118" s="147">
        <v>65.835926875577798</v>
      </c>
      <c r="AO118" s="147">
        <v>470.054503186994</v>
      </c>
      <c r="AP118" s="147">
        <v>361.96299049252298</v>
      </c>
      <c r="AQ118" s="147">
        <v>0</v>
      </c>
      <c r="AR118" s="147">
        <v>142.28752666654901</v>
      </c>
      <c r="AS118" s="147">
        <v>63.989728551871202</v>
      </c>
      <c r="AT118" s="147">
        <v>137.707464793638</v>
      </c>
      <c r="AU118" s="147">
        <v>-102.514900363837</v>
      </c>
      <c r="AV118" s="147">
        <v>-412.074817746843</v>
      </c>
      <c r="AW118" s="147">
        <v>6939.7528523689098</v>
      </c>
      <c r="AX118" s="147">
        <v>6527.6780346220603</v>
      </c>
      <c r="AY118" s="147">
        <f t="shared" si="9"/>
        <v>6939.7528523689098</v>
      </c>
      <c r="AZ118" s="153">
        <f t="shared" si="10"/>
        <v>137.707464793638</v>
      </c>
      <c r="BA118" s="153">
        <f t="shared" si="11"/>
        <v>0</v>
      </c>
    </row>
    <row r="119" spans="1:53" s="147" customFormat="1">
      <c r="A119" s="152">
        <v>0.67708333333333304</v>
      </c>
      <c r="B119" s="153">
        <v>4157.4905464012099</v>
      </c>
      <c r="C119" s="153">
        <v>2761.8889850983401</v>
      </c>
      <c r="D119" s="153">
        <v>66.311982962098</v>
      </c>
      <c r="E119" s="153">
        <v>471.41123241737802</v>
      </c>
      <c r="F119" s="153">
        <v>489.20969883636599</v>
      </c>
      <c r="G119" s="153">
        <v>0</v>
      </c>
      <c r="H119" s="153">
        <v>4.3736158573770503</v>
      </c>
      <c r="I119" s="153">
        <v>155.28828561872101</v>
      </c>
      <c r="J119" s="153">
        <v>-1387.1003264189201</v>
      </c>
      <c r="K119" s="153">
        <v>0</v>
      </c>
      <c r="L119" s="153">
        <v>-495.173390373448</v>
      </c>
      <c r="M119" s="153">
        <v>6718.8740207725696</v>
      </c>
      <c r="N119" s="153">
        <v>6223.7006303991202</v>
      </c>
      <c r="O119" s="153">
        <f t="shared" ref="O119:O149" si="12">M119</f>
        <v>6718.8740207725696</v>
      </c>
      <c r="P119" s="153">
        <f t="shared" ref="P119:P149" si="13">IF(J119&lt;0,0,J119)</f>
        <v>0</v>
      </c>
      <c r="Q119" s="153">
        <f t="shared" ref="Q119:Q149" si="14">IF(J119&lt;0,J119,0)</f>
        <v>-1387.1003264189201</v>
      </c>
      <c r="S119" s="152">
        <v>0.67708333333333304</v>
      </c>
      <c r="T119" s="153">
        <v>3685.81981259129</v>
      </c>
      <c r="U119" s="153">
        <v>3683.9566235931002</v>
      </c>
      <c r="V119" s="153">
        <v>64.316275482311198</v>
      </c>
      <c r="W119" s="153">
        <v>511.60136509994902</v>
      </c>
      <c r="X119" s="153">
        <v>401.76498384561398</v>
      </c>
      <c r="Y119" s="153">
        <v>0</v>
      </c>
      <c r="Z119" s="153">
        <v>95.6981593105195</v>
      </c>
      <c r="AA119" s="153">
        <v>142.288275483066</v>
      </c>
      <c r="AB119" s="153">
        <v>-891.02106753470105</v>
      </c>
      <c r="AC119" s="153">
        <v>0</v>
      </c>
      <c r="AD119" s="153">
        <v>-549.50609203111298</v>
      </c>
      <c r="AE119" s="153">
        <v>7694.4244278711403</v>
      </c>
      <c r="AF119" s="153">
        <v>7144.9183358400296</v>
      </c>
      <c r="AG119" s="153">
        <f t="shared" ref="AG119:AG149" si="15">AE119</f>
        <v>7694.4244278711403</v>
      </c>
      <c r="AH119" s="153">
        <f t="shared" ref="AH119:AH149" si="16">IF(AB119&lt;0,0,AB119)</f>
        <v>0</v>
      </c>
      <c r="AI119" s="153">
        <f t="shared" ref="AI119:AI149" si="17">IF(AB119&lt;0,AB119,0)</f>
        <v>-891.02106753470105</v>
      </c>
      <c r="AK119" s="152">
        <v>0.71875</v>
      </c>
      <c r="AL119" s="147">
        <v>3690.0440698403499</v>
      </c>
      <c r="AM119" s="147">
        <v>2124.3129594197999</v>
      </c>
      <c r="AN119" s="147">
        <v>65.501463470536095</v>
      </c>
      <c r="AO119" s="147">
        <v>475.01112114221701</v>
      </c>
      <c r="AP119" s="147">
        <v>378.886468712051</v>
      </c>
      <c r="AQ119" s="147">
        <v>0</v>
      </c>
      <c r="AR119" s="147">
        <v>127.19374918971501</v>
      </c>
      <c r="AS119" s="147">
        <v>65.002350242823397</v>
      </c>
      <c r="AT119" s="147">
        <v>89.153206454688004</v>
      </c>
      <c r="AU119" s="147">
        <v>-102.085152858245</v>
      </c>
      <c r="AV119" s="147">
        <v>-413.65727862442998</v>
      </c>
      <c r="AW119" s="147">
        <v>6913.0202356139398</v>
      </c>
      <c r="AX119" s="147">
        <v>6499.3629569895102</v>
      </c>
      <c r="AY119" s="147">
        <f t="shared" ref="AY119:AY145" si="18">AW119</f>
        <v>6913.0202356139398</v>
      </c>
      <c r="AZ119" s="153">
        <f t="shared" ref="AZ119:AZ145" si="19">IF(AT119&lt;0,0,AT119)</f>
        <v>89.153206454688004</v>
      </c>
      <c r="BA119" s="153">
        <f t="shared" ref="BA119:BA145" si="20">IF(AT119&lt;0,AT119,0)</f>
        <v>0</v>
      </c>
    </row>
    <row r="120" spans="1:53" s="147" customFormat="1">
      <c r="A120" s="152">
        <v>0.6875</v>
      </c>
      <c r="B120" s="153">
        <v>4158.3908532936302</v>
      </c>
      <c r="C120" s="153">
        <v>2832.0163746343901</v>
      </c>
      <c r="D120" s="153">
        <v>66.352135948728602</v>
      </c>
      <c r="E120" s="153">
        <v>472.03021353480102</v>
      </c>
      <c r="F120" s="153">
        <v>489.16101917024002</v>
      </c>
      <c r="G120" s="153">
        <v>0</v>
      </c>
      <c r="H120" s="153">
        <v>4.2102054362945402</v>
      </c>
      <c r="I120" s="153">
        <v>159.02264547951401</v>
      </c>
      <c r="J120" s="153">
        <v>-1374.0911237362</v>
      </c>
      <c r="K120" s="153">
        <v>0</v>
      </c>
      <c r="L120" s="153">
        <v>-501.38841154974602</v>
      </c>
      <c r="M120" s="153">
        <v>6807.0923237613897</v>
      </c>
      <c r="N120" s="153">
        <v>6305.7039122116503</v>
      </c>
      <c r="O120" s="153">
        <f t="shared" si="12"/>
        <v>6807.0923237613897</v>
      </c>
      <c r="P120" s="153">
        <f t="shared" si="13"/>
        <v>0</v>
      </c>
      <c r="Q120" s="153">
        <f t="shared" si="14"/>
        <v>-1374.0911237362</v>
      </c>
      <c r="S120" s="152">
        <v>0.6875</v>
      </c>
      <c r="T120" s="153">
        <v>3684.5261062767199</v>
      </c>
      <c r="U120" s="153">
        <v>3748.5925562427001</v>
      </c>
      <c r="V120" s="153">
        <v>64.322959348885504</v>
      </c>
      <c r="W120" s="153">
        <v>510.10840144277</v>
      </c>
      <c r="X120" s="153">
        <v>401.83144230620798</v>
      </c>
      <c r="Y120" s="153">
        <v>24.4048676026982</v>
      </c>
      <c r="Z120" s="153">
        <v>66.754000425409998</v>
      </c>
      <c r="AA120" s="153">
        <v>128.09310200964299</v>
      </c>
      <c r="AB120" s="153">
        <v>-976.60948056899201</v>
      </c>
      <c r="AC120" s="153">
        <v>0</v>
      </c>
      <c r="AD120" s="153">
        <v>-554.80605280943405</v>
      </c>
      <c r="AE120" s="153">
        <v>7652.0239550860397</v>
      </c>
      <c r="AF120" s="153">
        <v>7097.2179022766004</v>
      </c>
      <c r="AG120" s="153">
        <f t="shared" si="15"/>
        <v>7652.0239550860397</v>
      </c>
      <c r="AH120" s="153">
        <f t="shared" si="16"/>
        <v>0</v>
      </c>
      <c r="AI120" s="153">
        <f t="shared" si="17"/>
        <v>-976.60948056899201</v>
      </c>
      <c r="AK120" s="152">
        <v>0.72916666666666663</v>
      </c>
      <c r="AL120" s="147">
        <v>3691.8114606548402</v>
      </c>
      <c r="AM120" s="147">
        <v>2144.6219328479101</v>
      </c>
      <c r="AN120" s="147">
        <v>68.337718718331899</v>
      </c>
      <c r="AO120" s="147">
        <v>480.25803619207602</v>
      </c>
      <c r="AP120" s="147">
        <v>380.10638863215001</v>
      </c>
      <c r="AQ120" s="147">
        <v>0</v>
      </c>
      <c r="AR120" s="147">
        <v>104.519294327758</v>
      </c>
      <c r="AS120" s="147">
        <v>61.749131452213497</v>
      </c>
      <c r="AT120" s="147">
        <v>53.289502657308802</v>
      </c>
      <c r="AU120" s="147">
        <v>-101.87027884930001</v>
      </c>
      <c r="AV120" s="147">
        <v>-415.62252987708803</v>
      </c>
      <c r="AW120" s="147">
        <v>6882.8231866332799</v>
      </c>
      <c r="AX120" s="147">
        <v>6467.2006567562003</v>
      </c>
      <c r="AY120" s="147">
        <f t="shared" si="18"/>
        <v>6882.8231866332799</v>
      </c>
      <c r="AZ120" s="153">
        <f t="shared" si="19"/>
        <v>53.289502657308802</v>
      </c>
      <c r="BA120" s="153">
        <f t="shared" si="20"/>
        <v>0</v>
      </c>
    </row>
    <row r="121" spans="1:53" s="147" customFormat="1">
      <c r="A121" s="152">
        <v>0.69791666666666696</v>
      </c>
      <c r="B121" s="153">
        <v>4159.7112426201102</v>
      </c>
      <c r="C121" s="153">
        <v>2848.3741634898302</v>
      </c>
      <c r="D121" s="153">
        <v>66.465900361538402</v>
      </c>
      <c r="E121" s="153">
        <v>474.97342793023302</v>
      </c>
      <c r="F121" s="153">
        <v>486.01485429977998</v>
      </c>
      <c r="G121" s="153">
        <v>0</v>
      </c>
      <c r="H121" s="153">
        <v>3.1248441496005301</v>
      </c>
      <c r="I121" s="153">
        <v>152.14607330808201</v>
      </c>
      <c r="J121" s="153">
        <v>-1392.4129711288999</v>
      </c>
      <c r="K121" s="153">
        <v>0</v>
      </c>
      <c r="L121" s="153">
        <v>-502.91212224886402</v>
      </c>
      <c r="M121" s="153">
        <v>6798.3975350302699</v>
      </c>
      <c r="N121" s="153">
        <v>6295.4854127813996</v>
      </c>
      <c r="O121" s="153">
        <f t="shared" si="12"/>
        <v>6798.3975350302699</v>
      </c>
      <c r="P121" s="153">
        <f t="shared" si="13"/>
        <v>0</v>
      </c>
      <c r="Q121" s="153">
        <f t="shared" si="14"/>
        <v>-1392.4129711288999</v>
      </c>
      <c r="S121" s="152">
        <v>0.69791666666666696</v>
      </c>
      <c r="T121" s="153">
        <v>3686.4533158142899</v>
      </c>
      <c r="U121" s="153">
        <v>3770.00366595387</v>
      </c>
      <c r="V121" s="153">
        <v>64.202630369630796</v>
      </c>
      <c r="W121" s="153">
        <v>510.995108734398</v>
      </c>
      <c r="X121" s="153">
        <v>398.65308470944501</v>
      </c>
      <c r="Y121" s="153">
        <v>232.76085163198701</v>
      </c>
      <c r="Z121" s="153">
        <v>35.372177188386402</v>
      </c>
      <c r="AA121" s="153">
        <v>129.744643639918</v>
      </c>
      <c r="AB121" s="153">
        <v>-1159.85286949543</v>
      </c>
      <c r="AC121" s="153">
        <v>0</v>
      </c>
      <c r="AD121" s="153">
        <v>-559.16150495871796</v>
      </c>
      <c r="AE121" s="153">
        <v>7668.3326085464896</v>
      </c>
      <c r="AF121" s="153">
        <v>7109.1711035877797</v>
      </c>
      <c r="AG121" s="153">
        <f t="shared" si="15"/>
        <v>7668.3326085464896</v>
      </c>
      <c r="AH121" s="153">
        <f t="shared" si="16"/>
        <v>0</v>
      </c>
      <c r="AI121" s="153">
        <f t="shared" si="17"/>
        <v>-1159.85286949543</v>
      </c>
      <c r="AK121" s="152">
        <v>0.73958333333333337</v>
      </c>
      <c r="AL121" s="147">
        <v>3692.9985844213502</v>
      </c>
      <c r="AM121" s="147">
        <v>2161.7519712518301</v>
      </c>
      <c r="AN121" s="147">
        <v>68.297582609582093</v>
      </c>
      <c r="AO121" s="147">
        <v>480.404271268434</v>
      </c>
      <c r="AP121" s="147">
        <v>385.689142053686</v>
      </c>
      <c r="AQ121" s="147">
        <v>0</v>
      </c>
      <c r="AR121" s="147">
        <v>88.184311710212697</v>
      </c>
      <c r="AS121" s="147">
        <v>53.819138882091998</v>
      </c>
      <c r="AT121" s="147">
        <v>53.111456070768703</v>
      </c>
      <c r="AU121" s="147">
        <v>-61.185286828270101</v>
      </c>
      <c r="AV121" s="147">
        <v>-417.00174611112402</v>
      </c>
      <c r="AW121" s="147">
        <v>6923.0711714396903</v>
      </c>
      <c r="AX121" s="147">
        <v>6506.0694253285701</v>
      </c>
      <c r="AY121" s="147">
        <f t="shared" si="18"/>
        <v>6923.0711714396903</v>
      </c>
      <c r="AZ121" s="153">
        <f t="shared" si="19"/>
        <v>53.111456070768703</v>
      </c>
      <c r="BA121" s="153">
        <f t="shared" si="20"/>
        <v>0</v>
      </c>
    </row>
    <row r="122" spans="1:53" s="147" customFormat="1">
      <c r="A122" s="152">
        <v>0.70833333333333304</v>
      </c>
      <c r="B122" s="153">
        <v>4161.8318757958396</v>
      </c>
      <c r="C122" s="153">
        <v>2884.40817281415</v>
      </c>
      <c r="D122" s="153">
        <v>66.325367461163694</v>
      </c>
      <c r="E122" s="153">
        <v>475.090881677737</v>
      </c>
      <c r="F122" s="153">
        <v>462.62015614946102</v>
      </c>
      <c r="G122" s="153">
        <v>158.46862412205601</v>
      </c>
      <c r="H122" s="153">
        <v>0</v>
      </c>
      <c r="I122" s="153">
        <v>141.88827642302499</v>
      </c>
      <c r="J122" s="153">
        <v>-1487.2497457710299</v>
      </c>
      <c r="K122" s="153">
        <v>0</v>
      </c>
      <c r="L122" s="153">
        <v>-507.85740434145902</v>
      </c>
      <c r="M122" s="153">
        <v>6863.3836086724004</v>
      </c>
      <c r="N122" s="153">
        <v>6355.5262043309403</v>
      </c>
      <c r="O122" s="153">
        <f t="shared" si="12"/>
        <v>6863.3836086724004</v>
      </c>
      <c r="P122" s="153">
        <f t="shared" si="13"/>
        <v>0</v>
      </c>
      <c r="Q122" s="153">
        <f t="shared" si="14"/>
        <v>-1487.2497457710299</v>
      </c>
      <c r="S122" s="152">
        <v>0.70833333333333304</v>
      </c>
      <c r="T122" s="153">
        <v>3687.98035293149</v>
      </c>
      <c r="U122" s="153">
        <v>3945.2751603060801</v>
      </c>
      <c r="V122" s="153">
        <v>64.162520794883207</v>
      </c>
      <c r="W122" s="153">
        <v>514.05012119938397</v>
      </c>
      <c r="X122" s="153">
        <v>362.55578463471198</v>
      </c>
      <c r="Y122" s="153">
        <v>350.04011744834401</v>
      </c>
      <c r="Z122" s="153">
        <v>17.118138795349701</v>
      </c>
      <c r="AA122" s="153">
        <v>122.982061540868</v>
      </c>
      <c r="AB122" s="153">
        <v>-1293.2922119146799</v>
      </c>
      <c r="AC122" s="153">
        <v>0</v>
      </c>
      <c r="AD122" s="153">
        <v>-575.54190205009195</v>
      </c>
      <c r="AE122" s="153">
        <v>7770.8720457364298</v>
      </c>
      <c r="AF122" s="153">
        <v>7195.3301436863303</v>
      </c>
      <c r="AG122" s="153">
        <f t="shared" si="15"/>
        <v>7770.8720457364298</v>
      </c>
      <c r="AH122" s="153">
        <f t="shared" si="16"/>
        <v>0</v>
      </c>
      <c r="AI122" s="153">
        <f t="shared" si="17"/>
        <v>-1293.2922119146799</v>
      </c>
      <c r="AK122" s="152">
        <v>0.75</v>
      </c>
      <c r="AL122" s="147">
        <v>3693.1520164272201</v>
      </c>
      <c r="AM122" s="147">
        <v>2294.9775886272701</v>
      </c>
      <c r="AN122" s="147">
        <v>66.939659914336602</v>
      </c>
      <c r="AO122" s="147">
        <v>484.92255637307801</v>
      </c>
      <c r="AP122" s="147">
        <v>451.10404183784402</v>
      </c>
      <c r="AQ122" s="147">
        <v>185.274495167976</v>
      </c>
      <c r="AR122" s="147">
        <v>67.104431545320395</v>
      </c>
      <c r="AS122" s="147">
        <v>44.235859337827101</v>
      </c>
      <c r="AT122" s="147">
        <v>-277.034235918089</v>
      </c>
      <c r="AU122" s="147">
        <v>0</v>
      </c>
      <c r="AV122" s="147">
        <v>-431.41975199781001</v>
      </c>
      <c r="AW122" s="147">
        <v>7010.6764133127799</v>
      </c>
      <c r="AX122" s="147">
        <v>6579.2566613149702</v>
      </c>
      <c r="AY122" s="147">
        <f t="shared" si="18"/>
        <v>7010.6764133127799</v>
      </c>
      <c r="AZ122" s="153">
        <f t="shared" si="19"/>
        <v>0</v>
      </c>
      <c r="BA122" s="153">
        <f t="shared" si="20"/>
        <v>-277.034235918089</v>
      </c>
    </row>
    <row r="123" spans="1:53" s="147" customFormat="1">
      <c r="A123" s="152">
        <v>0.71875</v>
      </c>
      <c r="B123" s="153">
        <v>4162.9388537377099</v>
      </c>
      <c r="C123" s="153">
        <v>2885.5143113314598</v>
      </c>
      <c r="D123" s="153">
        <v>66.352134927595699</v>
      </c>
      <c r="E123" s="153">
        <v>475.11093971184999</v>
      </c>
      <c r="F123" s="153">
        <v>457.080505297939</v>
      </c>
      <c r="G123" s="153">
        <v>270.17071005653997</v>
      </c>
      <c r="H123" s="153">
        <v>0</v>
      </c>
      <c r="I123" s="153">
        <v>140.66485747276101</v>
      </c>
      <c r="J123" s="153">
        <v>-1640.4534346943101</v>
      </c>
      <c r="K123" s="153">
        <v>0</v>
      </c>
      <c r="L123" s="153">
        <v>-509.40378188517201</v>
      </c>
      <c r="M123" s="153">
        <v>6817.3788778415501</v>
      </c>
      <c r="N123" s="153">
        <v>6307.9750959563798</v>
      </c>
      <c r="O123" s="153">
        <f t="shared" si="12"/>
        <v>6817.3788778415501</v>
      </c>
      <c r="P123" s="153">
        <f t="shared" si="13"/>
        <v>0</v>
      </c>
      <c r="Q123" s="153">
        <f t="shared" si="14"/>
        <v>-1640.4534346943101</v>
      </c>
      <c r="S123" s="152">
        <v>0.71875</v>
      </c>
      <c r="T123" s="153">
        <v>3690.527764599</v>
      </c>
      <c r="U123" s="153">
        <v>4013.0113052347301</v>
      </c>
      <c r="V123" s="153">
        <v>63.774791505495799</v>
      </c>
      <c r="W123" s="153">
        <v>514.46591327565</v>
      </c>
      <c r="X123" s="153">
        <v>353.193764586155</v>
      </c>
      <c r="Y123" s="153">
        <v>384.20093940495502</v>
      </c>
      <c r="Z123" s="153">
        <v>10.080200590345701</v>
      </c>
      <c r="AA123" s="153">
        <v>116.845580000175</v>
      </c>
      <c r="AB123" s="153">
        <v>-1303.9496854798299</v>
      </c>
      <c r="AC123" s="153">
        <v>0</v>
      </c>
      <c r="AD123" s="153">
        <v>-581.78295906650601</v>
      </c>
      <c r="AE123" s="153">
        <v>7842.1505737166699</v>
      </c>
      <c r="AF123" s="153">
        <v>7260.3676146501602</v>
      </c>
      <c r="AG123" s="153">
        <f t="shared" si="15"/>
        <v>7842.1505737166699</v>
      </c>
      <c r="AH123" s="153">
        <f t="shared" si="16"/>
        <v>0</v>
      </c>
      <c r="AI123" s="153">
        <f t="shared" si="17"/>
        <v>-1303.9496854798299</v>
      </c>
      <c r="AK123" s="152">
        <v>0.76041666666666663</v>
      </c>
      <c r="AL123" s="147">
        <v>3692.9786055323302</v>
      </c>
      <c r="AM123" s="147">
        <v>2381.8961051822398</v>
      </c>
      <c r="AN123" s="147">
        <v>68.337719228683696</v>
      </c>
      <c r="AO123" s="147">
        <v>493.25749662874802</v>
      </c>
      <c r="AP123" s="147">
        <v>460.63679842418901</v>
      </c>
      <c r="AQ123" s="147">
        <v>267.46501367692599</v>
      </c>
      <c r="AR123" s="147">
        <v>53.006308557071698</v>
      </c>
      <c r="AS123" s="147">
        <v>37.911221724300603</v>
      </c>
      <c r="AT123" s="147">
        <v>-306.09936755069202</v>
      </c>
      <c r="AU123" s="147">
        <v>0</v>
      </c>
      <c r="AV123" s="147">
        <v>-440.34703964720802</v>
      </c>
      <c r="AW123" s="147">
        <v>7149.3899014037897</v>
      </c>
      <c r="AX123" s="147">
        <v>6709.0428617565904</v>
      </c>
      <c r="AY123" s="147">
        <f t="shared" si="18"/>
        <v>7149.3899014037897</v>
      </c>
      <c r="AZ123" s="153">
        <f t="shared" si="19"/>
        <v>0</v>
      </c>
      <c r="BA123" s="153">
        <f t="shared" si="20"/>
        <v>-306.09936755069202</v>
      </c>
    </row>
    <row r="124" spans="1:53" s="147" customFormat="1">
      <c r="A124" s="152">
        <v>0.72916666666666696</v>
      </c>
      <c r="B124" s="153">
        <v>4163.3056647306203</v>
      </c>
      <c r="C124" s="153">
        <v>2885.02101489501</v>
      </c>
      <c r="D124" s="153">
        <v>66.385594388277298</v>
      </c>
      <c r="E124" s="153">
        <v>480.85509419129198</v>
      </c>
      <c r="F124" s="153">
        <v>456.62326547939898</v>
      </c>
      <c r="G124" s="153">
        <v>287.42639456226198</v>
      </c>
      <c r="H124" s="153">
        <v>0</v>
      </c>
      <c r="I124" s="153">
        <v>139.25568954153701</v>
      </c>
      <c r="J124" s="153">
        <v>-1663.1564062985899</v>
      </c>
      <c r="K124" s="153">
        <v>0</v>
      </c>
      <c r="L124" s="153">
        <v>-509.89052131068502</v>
      </c>
      <c r="M124" s="153">
        <v>6815.7163114898103</v>
      </c>
      <c r="N124" s="153">
        <v>6305.8257901791203</v>
      </c>
      <c r="O124" s="153">
        <f t="shared" si="12"/>
        <v>6815.7163114898103</v>
      </c>
      <c r="P124" s="153">
        <f t="shared" si="13"/>
        <v>0</v>
      </c>
      <c r="Q124" s="153">
        <f t="shared" si="14"/>
        <v>-1663.1564062985899</v>
      </c>
      <c r="S124" s="152">
        <v>0.72916666666666696</v>
      </c>
      <c r="T124" s="153">
        <v>3691.5813349005298</v>
      </c>
      <c r="U124" s="153">
        <v>4070.6613828023801</v>
      </c>
      <c r="V124" s="153">
        <v>64.256109717623502</v>
      </c>
      <c r="W124" s="153">
        <v>515.09090144033996</v>
      </c>
      <c r="X124" s="153">
        <v>356.294254486954</v>
      </c>
      <c r="Y124" s="153">
        <v>395.40911890057703</v>
      </c>
      <c r="Z124" s="153">
        <v>8.5706279165502703</v>
      </c>
      <c r="AA124" s="153">
        <v>103.61343052509</v>
      </c>
      <c r="AB124" s="153">
        <v>-1285.4897811525</v>
      </c>
      <c r="AC124" s="153">
        <v>0</v>
      </c>
      <c r="AD124" s="153">
        <v>-586.86923185220598</v>
      </c>
      <c r="AE124" s="153">
        <v>7919.9873795375397</v>
      </c>
      <c r="AF124" s="153">
        <v>7333.1181476853399</v>
      </c>
      <c r="AG124" s="153">
        <f t="shared" si="15"/>
        <v>7919.9873795375397</v>
      </c>
      <c r="AH124" s="153">
        <f t="shared" si="16"/>
        <v>0</v>
      </c>
      <c r="AI124" s="153">
        <f t="shared" si="17"/>
        <v>-1285.4897811525</v>
      </c>
      <c r="AK124" s="152">
        <v>0.77083333333333337</v>
      </c>
      <c r="AL124" s="147">
        <v>3692.2849619528001</v>
      </c>
      <c r="AM124" s="147">
        <v>2395.3342742089299</v>
      </c>
      <c r="AN124" s="147">
        <v>68.377855337433502</v>
      </c>
      <c r="AO124" s="147">
        <v>495.15911629023299</v>
      </c>
      <c r="AP124" s="147">
        <v>460.694088295906</v>
      </c>
      <c r="AQ124" s="147">
        <v>283.22319891329602</v>
      </c>
      <c r="AR124" s="147">
        <v>35.239133591157803</v>
      </c>
      <c r="AS124" s="147">
        <v>34.7935580258168</v>
      </c>
      <c r="AT124" s="147">
        <v>-287.42793120140499</v>
      </c>
      <c r="AU124" s="147">
        <v>0</v>
      </c>
      <c r="AV124" s="147">
        <v>-441.60617265461798</v>
      </c>
      <c r="AW124" s="147">
        <v>7177.67825541416</v>
      </c>
      <c r="AX124" s="147">
        <v>6736.0720827595496</v>
      </c>
      <c r="AY124" s="147">
        <f t="shared" si="18"/>
        <v>7177.67825541416</v>
      </c>
      <c r="AZ124" s="153">
        <f t="shared" si="19"/>
        <v>0</v>
      </c>
      <c r="BA124" s="153">
        <f t="shared" si="20"/>
        <v>-287.42793120140499</v>
      </c>
    </row>
    <row r="125" spans="1:53" s="147" customFormat="1">
      <c r="A125" s="152">
        <v>0.73958333333333304</v>
      </c>
      <c r="B125" s="153">
        <v>4162.7387927753898</v>
      </c>
      <c r="C125" s="153">
        <v>2893.0528182288899</v>
      </c>
      <c r="D125" s="153">
        <v>66.137989069342296</v>
      </c>
      <c r="E125" s="153">
        <v>481.98281903265899</v>
      </c>
      <c r="F125" s="153">
        <v>460.15159521782903</v>
      </c>
      <c r="G125" s="153">
        <v>310.31091696494099</v>
      </c>
      <c r="H125" s="153">
        <v>0</v>
      </c>
      <c r="I125" s="153">
        <v>129.25146685344899</v>
      </c>
      <c r="J125" s="153">
        <v>-1713.91901911185</v>
      </c>
      <c r="K125" s="153">
        <v>0</v>
      </c>
      <c r="L125" s="153">
        <v>-510.813974832805</v>
      </c>
      <c r="M125" s="153">
        <v>6789.7073790306504</v>
      </c>
      <c r="N125" s="153">
        <v>6278.89340419785</v>
      </c>
      <c r="O125" s="153">
        <f t="shared" si="12"/>
        <v>6789.7073790306504</v>
      </c>
      <c r="P125" s="153">
        <f t="shared" si="13"/>
        <v>0</v>
      </c>
      <c r="Q125" s="153">
        <f t="shared" si="14"/>
        <v>-1713.91901911185</v>
      </c>
      <c r="S125" s="152">
        <v>0.73958333333333304</v>
      </c>
      <c r="T125" s="153">
        <v>3694.4554617890299</v>
      </c>
      <c r="U125" s="153">
        <v>4101.00884382195</v>
      </c>
      <c r="V125" s="153">
        <v>64.216000652900107</v>
      </c>
      <c r="W125" s="153">
        <v>516.53296806575395</v>
      </c>
      <c r="X125" s="153">
        <v>352.30625711735303</v>
      </c>
      <c r="Y125" s="153">
        <v>578.01584349091604</v>
      </c>
      <c r="Z125" s="153">
        <v>8.5250155760634101</v>
      </c>
      <c r="AA125" s="153">
        <v>98.912101379907</v>
      </c>
      <c r="AB125" s="153">
        <v>-1374.4067100177599</v>
      </c>
      <c r="AC125" s="153">
        <v>0</v>
      </c>
      <c r="AD125" s="153">
        <v>-591.99181061085403</v>
      </c>
      <c r="AE125" s="153">
        <v>8039.5657818761101</v>
      </c>
      <c r="AF125" s="153">
        <v>7447.5739712652503</v>
      </c>
      <c r="AG125" s="153">
        <f t="shared" si="15"/>
        <v>8039.5657818761101</v>
      </c>
      <c r="AH125" s="153">
        <f t="shared" si="16"/>
        <v>0</v>
      </c>
      <c r="AI125" s="153">
        <f t="shared" si="17"/>
        <v>-1374.4067100177599</v>
      </c>
      <c r="AK125" s="152">
        <v>0.78125</v>
      </c>
      <c r="AL125" s="147">
        <v>3691.80476845974</v>
      </c>
      <c r="AM125" s="147">
        <v>2389.95316076171</v>
      </c>
      <c r="AN125" s="147">
        <v>68.337718207980103</v>
      </c>
      <c r="AO125" s="147">
        <v>494.975388310369</v>
      </c>
      <c r="AP125" s="147">
        <v>459.10491302250199</v>
      </c>
      <c r="AQ125" s="147">
        <v>314.75262442210698</v>
      </c>
      <c r="AR125" s="147">
        <v>22.1325540428574</v>
      </c>
      <c r="AS125" s="147">
        <v>29.405808388696599</v>
      </c>
      <c r="AT125" s="147">
        <v>-245.799306339835</v>
      </c>
      <c r="AU125" s="147">
        <v>0</v>
      </c>
      <c r="AV125" s="147">
        <v>-441.33841722885899</v>
      </c>
      <c r="AW125" s="147">
        <v>7224.6676292761304</v>
      </c>
      <c r="AX125" s="147">
        <v>6783.3292120472697</v>
      </c>
      <c r="AY125" s="147">
        <f t="shared" si="18"/>
        <v>7224.6676292761304</v>
      </c>
      <c r="AZ125" s="153">
        <f t="shared" si="19"/>
        <v>0</v>
      </c>
      <c r="BA125" s="153">
        <f t="shared" si="20"/>
        <v>-245.799306339835</v>
      </c>
    </row>
    <row r="126" spans="1:53" s="147" customFormat="1">
      <c r="A126" s="152">
        <v>0.75</v>
      </c>
      <c r="B126" s="153">
        <v>4163.8791793349901</v>
      </c>
      <c r="C126" s="153">
        <v>2893.5690344066502</v>
      </c>
      <c r="D126" s="153">
        <v>61.734588692477303</v>
      </c>
      <c r="E126" s="153">
        <v>473.25674569811599</v>
      </c>
      <c r="F126" s="153">
        <v>506.722390153285</v>
      </c>
      <c r="G126" s="153">
        <v>273.11143338716101</v>
      </c>
      <c r="H126" s="153">
        <v>0</v>
      </c>
      <c r="I126" s="153">
        <v>125.92219334732999</v>
      </c>
      <c r="J126" s="153">
        <v>-1593.55227921242</v>
      </c>
      <c r="K126" s="153">
        <v>0</v>
      </c>
      <c r="L126" s="153">
        <v>-510.22189834866703</v>
      </c>
      <c r="M126" s="153">
        <v>6904.6432858075996</v>
      </c>
      <c r="N126" s="153">
        <v>6394.4213874589304</v>
      </c>
      <c r="O126" s="153">
        <f t="shared" si="12"/>
        <v>6904.6432858075996</v>
      </c>
      <c r="P126" s="153">
        <f t="shared" si="13"/>
        <v>0</v>
      </c>
      <c r="Q126" s="153">
        <f t="shared" si="14"/>
        <v>-1593.55227921242</v>
      </c>
      <c r="S126" s="152">
        <v>0.75</v>
      </c>
      <c r="T126" s="153">
        <v>3697.64962893138</v>
      </c>
      <c r="U126" s="153">
        <v>4098.4294931253498</v>
      </c>
      <c r="V126" s="153">
        <v>64.142465624991303</v>
      </c>
      <c r="W126" s="153">
        <v>517.83098207137198</v>
      </c>
      <c r="X126" s="153">
        <v>298.32925179610999</v>
      </c>
      <c r="Y126" s="153">
        <v>710.89824954366895</v>
      </c>
      <c r="Z126" s="153">
        <v>3.4493797087683</v>
      </c>
      <c r="AA126" s="153">
        <v>99.421872849711704</v>
      </c>
      <c r="AB126" s="153">
        <v>-1354.9158350596599</v>
      </c>
      <c r="AC126" s="153">
        <v>0</v>
      </c>
      <c r="AD126" s="153">
        <v>-593.260312880127</v>
      </c>
      <c r="AE126" s="153">
        <v>8135.2354885917002</v>
      </c>
      <c r="AF126" s="153">
        <v>7541.97517571157</v>
      </c>
      <c r="AG126" s="153">
        <f t="shared" si="15"/>
        <v>8135.2354885917002</v>
      </c>
      <c r="AH126" s="153">
        <f t="shared" si="16"/>
        <v>0</v>
      </c>
      <c r="AI126" s="153">
        <f t="shared" si="17"/>
        <v>-1354.9158350596599</v>
      </c>
      <c r="AK126" s="152">
        <v>0.79166666666666663</v>
      </c>
      <c r="AL126" s="147">
        <v>3692.87188863045</v>
      </c>
      <c r="AM126" s="147">
        <v>2414.4624497847399</v>
      </c>
      <c r="AN126" s="147">
        <v>68.331029536990897</v>
      </c>
      <c r="AO126" s="147">
        <v>497.80562302393599</v>
      </c>
      <c r="AP126" s="147">
        <v>445.85986987290102</v>
      </c>
      <c r="AQ126" s="147">
        <v>658.57938767273401</v>
      </c>
      <c r="AR126" s="147">
        <v>15.069631084975599</v>
      </c>
      <c r="AS126" s="147">
        <v>29.928779439656001</v>
      </c>
      <c r="AT126" s="147">
        <v>-506.5604510883</v>
      </c>
      <c r="AU126" s="147">
        <v>0</v>
      </c>
      <c r="AV126" s="147">
        <v>-447.97923688019</v>
      </c>
      <c r="AW126" s="147">
        <v>7316.3482079580899</v>
      </c>
      <c r="AX126" s="147">
        <v>6868.3689710778999</v>
      </c>
      <c r="AY126" s="147">
        <f t="shared" si="18"/>
        <v>7316.3482079580899</v>
      </c>
      <c r="AZ126" s="153">
        <f t="shared" si="19"/>
        <v>0</v>
      </c>
      <c r="BA126" s="153">
        <f t="shared" si="20"/>
        <v>-506.5604510883</v>
      </c>
    </row>
    <row r="127" spans="1:53" s="147" customFormat="1">
      <c r="A127" s="152">
        <v>0.76041666666666696</v>
      </c>
      <c r="B127" s="153">
        <v>4162.1252920281704</v>
      </c>
      <c r="C127" s="153">
        <v>2973.3416517851501</v>
      </c>
      <c r="D127" s="153">
        <v>66.238369493652996</v>
      </c>
      <c r="E127" s="153">
        <v>466.23378996093902</v>
      </c>
      <c r="F127" s="153">
        <v>527.10441705254095</v>
      </c>
      <c r="G127" s="153">
        <v>97.192796526199302</v>
      </c>
      <c r="H127" s="153">
        <v>0</v>
      </c>
      <c r="I127" s="153">
        <v>122.28531915206899</v>
      </c>
      <c r="J127" s="153">
        <v>-1497.2318445846699</v>
      </c>
      <c r="K127" s="153">
        <v>0</v>
      </c>
      <c r="L127" s="153">
        <v>-514.56614466470501</v>
      </c>
      <c r="M127" s="153">
        <v>6917.2897914140403</v>
      </c>
      <c r="N127" s="153">
        <v>6402.7236467493403</v>
      </c>
      <c r="O127" s="153">
        <f t="shared" si="12"/>
        <v>6917.2897914140403</v>
      </c>
      <c r="P127" s="153">
        <f t="shared" si="13"/>
        <v>0</v>
      </c>
      <c r="Q127" s="153">
        <f t="shared" si="14"/>
        <v>-1497.2318445846699</v>
      </c>
      <c r="S127" s="152">
        <v>0.76041666666666696</v>
      </c>
      <c r="T127" s="153">
        <v>3698.7299316622898</v>
      </c>
      <c r="U127" s="153">
        <v>4110.2917411471799</v>
      </c>
      <c r="V127" s="153">
        <v>64.229369916121101</v>
      </c>
      <c r="W127" s="153">
        <v>523.29371284310696</v>
      </c>
      <c r="X127" s="153">
        <v>292.60917506693301</v>
      </c>
      <c r="Y127" s="153">
        <v>759.29274003132298</v>
      </c>
      <c r="Z127" s="153">
        <v>0</v>
      </c>
      <c r="AA127" s="153">
        <v>106.298784505364</v>
      </c>
      <c r="AB127" s="153">
        <v>-1273.15436791926</v>
      </c>
      <c r="AC127" s="153">
        <v>0</v>
      </c>
      <c r="AD127" s="153">
        <v>-595.25915530121301</v>
      </c>
      <c r="AE127" s="153">
        <v>8281.5910872530603</v>
      </c>
      <c r="AF127" s="153">
        <v>7686.3319319518496</v>
      </c>
      <c r="AG127" s="153">
        <f t="shared" si="15"/>
        <v>8281.5910872530603</v>
      </c>
      <c r="AH127" s="153">
        <f t="shared" si="16"/>
        <v>0</v>
      </c>
      <c r="AI127" s="153">
        <f t="shared" si="17"/>
        <v>-1273.15436791926</v>
      </c>
      <c r="AK127" s="152">
        <v>0.80208333333333337</v>
      </c>
      <c r="AL127" s="147">
        <v>3691.4846666022299</v>
      </c>
      <c r="AM127" s="147">
        <v>2450.3651519661198</v>
      </c>
      <c r="AN127" s="147">
        <v>68.304272811626802</v>
      </c>
      <c r="AO127" s="147">
        <v>505.82249848153702</v>
      </c>
      <c r="AP127" s="147">
        <v>447.15529596353099</v>
      </c>
      <c r="AQ127" s="147">
        <v>697.71788002161099</v>
      </c>
      <c r="AR127" s="147">
        <v>11.741412073427099</v>
      </c>
      <c r="AS127" s="147">
        <v>29.739124923041299</v>
      </c>
      <c r="AT127" s="147">
        <v>-519.84957336742298</v>
      </c>
      <c r="AU127" s="147">
        <v>0</v>
      </c>
      <c r="AV127" s="147">
        <v>-451.92460456617698</v>
      </c>
      <c r="AW127" s="147">
        <v>7382.4807294757002</v>
      </c>
      <c r="AX127" s="147">
        <v>6930.5561249095299</v>
      </c>
      <c r="AY127" s="147">
        <f t="shared" si="18"/>
        <v>7382.4807294757002</v>
      </c>
      <c r="AZ127" s="153">
        <f t="shared" si="19"/>
        <v>0</v>
      </c>
      <c r="BA127" s="153">
        <f t="shared" si="20"/>
        <v>-519.84957336742298</v>
      </c>
    </row>
    <row r="128" spans="1:53" s="147" customFormat="1">
      <c r="A128" s="152">
        <v>0.77083333333333304</v>
      </c>
      <c r="B128" s="153">
        <v>4162.9788398805704</v>
      </c>
      <c r="C128" s="153">
        <v>2986.3978575265401</v>
      </c>
      <c r="D128" s="153">
        <v>66.338750939096499</v>
      </c>
      <c r="E128" s="153">
        <v>481.15431826608699</v>
      </c>
      <c r="F128" s="153">
        <v>527.69228053223105</v>
      </c>
      <c r="G128" s="153">
        <v>97.160410216977098</v>
      </c>
      <c r="H128" s="153">
        <v>0</v>
      </c>
      <c r="I128" s="153">
        <v>129.10764629950299</v>
      </c>
      <c r="J128" s="153">
        <v>-1548.80522898442</v>
      </c>
      <c r="K128" s="153">
        <v>0</v>
      </c>
      <c r="L128" s="153">
        <v>-516.632060131353</v>
      </c>
      <c r="M128" s="153">
        <v>6902.0248746765801</v>
      </c>
      <c r="N128" s="153">
        <v>6385.3928145452301</v>
      </c>
      <c r="O128" s="153">
        <f t="shared" si="12"/>
        <v>6902.0248746765801</v>
      </c>
      <c r="P128" s="153">
        <f t="shared" si="13"/>
        <v>0</v>
      </c>
      <c r="Q128" s="153">
        <f t="shared" si="14"/>
        <v>-1548.80522898442</v>
      </c>
      <c r="S128" s="152">
        <v>0.77083333333333304</v>
      </c>
      <c r="T128" s="153">
        <v>3699.5434799136401</v>
      </c>
      <c r="U128" s="153">
        <v>4119.8856413080302</v>
      </c>
      <c r="V128" s="153">
        <v>64.269479235856593</v>
      </c>
      <c r="W128" s="153">
        <v>522.211653173787</v>
      </c>
      <c r="X128" s="153">
        <v>292.55898069274502</v>
      </c>
      <c r="Y128" s="153">
        <v>758.04097355820102</v>
      </c>
      <c r="Z128" s="153">
        <v>0</v>
      </c>
      <c r="AA128" s="153">
        <v>104.228009555851</v>
      </c>
      <c r="AB128" s="153">
        <v>-1265.49679374742</v>
      </c>
      <c r="AC128" s="153">
        <v>0</v>
      </c>
      <c r="AD128" s="153">
        <v>-596.03551264826501</v>
      </c>
      <c r="AE128" s="153">
        <v>8295.2414236907007</v>
      </c>
      <c r="AF128" s="153">
        <v>7699.2059110424298</v>
      </c>
      <c r="AG128" s="153">
        <f t="shared" si="15"/>
        <v>8295.2414236907007</v>
      </c>
      <c r="AH128" s="153">
        <f t="shared" si="16"/>
        <v>0</v>
      </c>
      <c r="AI128" s="153">
        <f t="shared" si="17"/>
        <v>-1265.49679374742</v>
      </c>
      <c r="AK128" s="152">
        <v>0.8125</v>
      </c>
      <c r="AL128" s="147">
        <v>3692.75183618651</v>
      </c>
      <c r="AM128" s="147">
        <v>2481.00109967652</v>
      </c>
      <c r="AN128" s="147">
        <v>68.310961992967805</v>
      </c>
      <c r="AO128" s="147">
        <v>507.864599206435</v>
      </c>
      <c r="AP128" s="147">
        <v>449.29822011155801</v>
      </c>
      <c r="AQ128" s="147">
        <v>700.78422841468296</v>
      </c>
      <c r="AR128" s="147">
        <v>11.5663671271765</v>
      </c>
      <c r="AS128" s="147">
        <v>29.217001559307899</v>
      </c>
      <c r="AT128" s="147">
        <v>-437.94073991972499</v>
      </c>
      <c r="AU128" s="147">
        <v>0</v>
      </c>
      <c r="AV128" s="147">
        <v>-454.79877512193298</v>
      </c>
      <c r="AW128" s="147">
        <v>7502.8535743554303</v>
      </c>
      <c r="AX128" s="147">
        <v>7048.0547992334896</v>
      </c>
      <c r="AY128" s="147">
        <f t="shared" si="18"/>
        <v>7502.8535743554303</v>
      </c>
      <c r="AZ128" s="153">
        <f t="shared" si="19"/>
        <v>0</v>
      </c>
      <c r="BA128" s="153">
        <f t="shared" si="20"/>
        <v>-437.94073991972499</v>
      </c>
    </row>
    <row r="129" spans="1:53" s="147" customFormat="1">
      <c r="A129" s="152">
        <v>0.78125</v>
      </c>
      <c r="B129" s="153">
        <v>4162.9255358774199</v>
      </c>
      <c r="C129" s="153">
        <v>2980.9290819706098</v>
      </c>
      <c r="D129" s="153">
        <v>64.8865662325736</v>
      </c>
      <c r="E129" s="153">
        <v>483.26333796734798</v>
      </c>
      <c r="F129" s="153">
        <v>523.02168548664997</v>
      </c>
      <c r="G129" s="153">
        <v>97.134501169599204</v>
      </c>
      <c r="H129" s="153">
        <v>0</v>
      </c>
      <c r="I129" s="153">
        <v>126.187783212212</v>
      </c>
      <c r="J129" s="153">
        <v>-1608.01309803512</v>
      </c>
      <c r="K129" s="153">
        <v>0</v>
      </c>
      <c r="L129" s="153">
        <v>-516.17804032867195</v>
      </c>
      <c r="M129" s="153">
        <v>6830.3353938812897</v>
      </c>
      <c r="N129" s="153">
        <v>6314.1573535526104</v>
      </c>
      <c r="O129" s="153">
        <f t="shared" si="12"/>
        <v>6830.3353938812897</v>
      </c>
      <c r="P129" s="153">
        <f t="shared" si="13"/>
        <v>0</v>
      </c>
      <c r="Q129" s="153">
        <f t="shared" si="14"/>
        <v>-1608.01309803512</v>
      </c>
      <c r="S129" s="152">
        <v>0.78125</v>
      </c>
      <c r="T129" s="153">
        <v>3700.4304202427402</v>
      </c>
      <c r="U129" s="153">
        <v>4095.4973731473501</v>
      </c>
      <c r="V129" s="153">
        <v>64.296220057407297</v>
      </c>
      <c r="W129" s="153">
        <v>525.10305814830804</v>
      </c>
      <c r="X129" s="153">
        <v>297.57226513017099</v>
      </c>
      <c r="Y129" s="153">
        <v>759.349680045436</v>
      </c>
      <c r="Z129" s="153">
        <v>0</v>
      </c>
      <c r="AA129" s="153">
        <v>99.936696712857</v>
      </c>
      <c r="AB129" s="153">
        <v>-1329.0691652212499</v>
      </c>
      <c r="AC129" s="153">
        <v>0</v>
      </c>
      <c r="AD129" s="153">
        <v>-594.13366015059398</v>
      </c>
      <c r="AE129" s="153">
        <v>8213.1165482630204</v>
      </c>
      <c r="AF129" s="153">
        <v>7618.9828881124204</v>
      </c>
      <c r="AG129" s="153">
        <f t="shared" si="15"/>
        <v>8213.1165482630204</v>
      </c>
      <c r="AH129" s="153">
        <f t="shared" si="16"/>
        <v>0</v>
      </c>
      <c r="AI129" s="153">
        <f t="shared" si="17"/>
        <v>-1329.0691652212499</v>
      </c>
      <c r="AK129" s="152">
        <v>0.82291666666666663</v>
      </c>
      <c r="AL129" s="147">
        <v>3693.7122557380399</v>
      </c>
      <c r="AM129" s="147">
        <v>2525.0011380501801</v>
      </c>
      <c r="AN129" s="147">
        <v>68.424679606820703</v>
      </c>
      <c r="AO129" s="147">
        <v>513.93136928175898</v>
      </c>
      <c r="AP129" s="147">
        <v>463.57005936962003</v>
      </c>
      <c r="AQ129" s="147">
        <v>640.03436841916698</v>
      </c>
      <c r="AR129" s="147">
        <v>11.6289359291453</v>
      </c>
      <c r="AS129" s="147">
        <v>27.8838653406088</v>
      </c>
      <c r="AT129" s="147">
        <v>-351.193460134308</v>
      </c>
      <c r="AU129" s="147">
        <v>0</v>
      </c>
      <c r="AV129" s="147">
        <v>-458.28863708983602</v>
      </c>
      <c r="AW129" s="147">
        <v>7592.9932116010395</v>
      </c>
      <c r="AX129" s="147">
        <v>7134.7045745112</v>
      </c>
      <c r="AY129" s="147">
        <f t="shared" si="18"/>
        <v>7592.9932116010395</v>
      </c>
      <c r="AZ129" s="153">
        <f t="shared" si="19"/>
        <v>0</v>
      </c>
      <c r="BA129" s="153">
        <f t="shared" si="20"/>
        <v>-351.193460134308</v>
      </c>
    </row>
    <row r="130" spans="1:53" s="147" customFormat="1">
      <c r="A130" s="152">
        <v>0.79166666666666696</v>
      </c>
      <c r="B130" s="153">
        <v>4163.1388821380197</v>
      </c>
      <c r="C130" s="153">
        <v>2999.6455161876202</v>
      </c>
      <c r="D130" s="153">
        <v>65.850228721511002</v>
      </c>
      <c r="E130" s="153">
        <v>485.53709898351201</v>
      </c>
      <c r="F130" s="153">
        <v>531.91793996529304</v>
      </c>
      <c r="G130" s="153">
        <v>376.48363407873001</v>
      </c>
      <c r="H130" s="153">
        <v>0</v>
      </c>
      <c r="I130" s="153">
        <v>125.49717402418</v>
      </c>
      <c r="J130" s="153">
        <v>-1910.1906478077501</v>
      </c>
      <c r="K130" s="153">
        <v>-0.89929832955529898</v>
      </c>
      <c r="L130" s="153">
        <v>-521.62055587510997</v>
      </c>
      <c r="M130" s="153">
        <v>6836.9805279615703</v>
      </c>
      <c r="N130" s="153">
        <v>6315.3599720864604</v>
      </c>
      <c r="O130" s="153">
        <f t="shared" si="12"/>
        <v>6836.9805279615703</v>
      </c>
      <c r="P130" s="153">
        <f t="shared" si="13"/>
        <v>0</v>
      </c>
      <c r="Q130" s="153">
        <f t="shared" si="14"/>
        <v>-1910.1906478077501</v>
      </c>
      <c r="S130" s="152">
        <v>0.79166666666666696</v>
      </c>
      <c r="T130" s="153">
        <v>3700.7038171286299</v>
      </c>
      <c r="U130" s="153">
        <v>4052.27609490344</v>
      </c>
      <c r="V130" s="153">
        <v>64.155835908260599</v>
      </c>
      <c r="W130" s="153">
        <v>523.12240824947605</v>
      </c>
      <c r="X130" s="153">
        <v>358.92588787568798</v>
      </c>
      <c r="Y130" s="153">
        <v>782.04709170420597</v>
      </c>
      <c r="Z130" s="153">
        <v>0</v>
      </c>
      <c r="AA130" s="153">
        <v>90.216686407376997</v>
      </c>
      <c r="AB130" s="153">
        <v>-1328.3977842387601</v>
      </c>
      <c r="AC130" s="153">
        <v>0</v>
      </c>
      <c r="AD130" s="153">
        <v>-590.95058683192099</v>
      </c>
      <c r="AE130" s="153">
        <v>8243.0500379383193</v>
      </c>
      <c r="AF130" s="153">
        <v>7652.09945110639</v>
      </c>
      <c r="AG130" s="153">
        <f t="shared" si="15"/>
        <v>8243.0500379383193</v>
      </c>
      <c r="AH130" s="153">
        <f t="shared" si="16"/>
        <v>0</v>
      </c>
      <c r="AI130" s="153">
        <f t="shared" si="17"/>
        <v>-1328.3977842387601</v>
      </c>
      <c r="AK130" s="152">
        <v>0.83333333333333337</v>
      </c>
      <c r="AL130" s="147">
        <v>3693.8056208151502</v>
      </c>
      <c r="AM130" s="147">
        <v>2506.0613193814702</v>
      </c>
      <c r="AN130" s="147">
        <v>68.277516086262693</v>
      </c>
      <c r="AO130" s="147">
        <v>515.25260134752102</v>
      </c>
      <c r="AP130" s="147">
        <v>497.47522148458302</v>
      </c>
      <c r="AQ130" s="147">
        <v>505.803610633022</v>
      </c>
      <c r="AR130" s="147">
        <v>2.29397783620208</v>
      </c>
      <c r="AS130" s="147">
        <v>24.939951925612601</v>
      </c>
      <c r="AT130" s="147">
        <v>-207.96239085142099</v>
      </c>
      <c r="AU130" s="147">
        <v>0</v>
      </c>
      <c r="AV130" s="147">
        <v>-455.15375374060898</v>
      </c>
      <c r="AW130" s="147">
        <v>7605.94742865841</v>
      </c>
      <c r="AX130" s="147">
        <v>7150.7936749177998</v>
      </c>
      <c r="AY130" s="147">
        <f t="shared" si="18"/>
        <v>7605.94742865841</v>
      </c>
      <c r="AZ130" s="153">
        <f t="shared" si="19"/>
        <v>0</v>
      </c>
      <c r="BA130" s="153">
        <f t="shared" si="20"/>
        <v>-207.96239085142099</v>
      </c>
    </row>
    <row r="131" spans="1:53" s="147" customFormat="1">
      <c r="A131" s="152">
        <v>0.80208333333333304</v>
      </c>
      <c r="B131" s="153">
        <v>4163.3856695783497</v>
      </c>
      <c r="C131" s="153">
        <v>2934.3831348665499</v>
      </c>
      <c r="D131" s="153">
        <v>61.928660099681203</v>
      </c>
      <c r="E131" s="153">
        <v>488.47871179689901</v>
      </c>
      <c r="F131" s="153">
        <v>522.08292192478302</v>
      </c>
      <c r="G131" s="153">
        <v>707.77472980144501</v>
      </c>
      <c r="H131" s="153">
        <v>0</v>
      </c>
      <c r="I131" s="153">
        <v>121.527763481387</v>
      </c>
      <c r="J131" s="153">
        <v>-2207.5984133142101</v>
      </c>
      <c r="K131" s="153">
        <v>0</v>
      </c>
      <c r="L131" s="153">
        <v>-520.23968840520695</v>
      </c>
      <c r="M131" s="153">
        <v>6791.9631782348797</v>
      </c>
      <c r="N131" s="153">
        <v>6271.7234898296801</v>
      </c>
      <c r="O131" s="153">
        <f t="shared" si="12"/>
        <v>6791.9631782348797</v>
      </c>
      <c r="P131" s="153">
        <f t="shared" si="13"/>
        <v>0</v>
      </c>
      <c r="Q131" s="153">
        <f t="shared" si="14"/>
        <v>-2207.5984133142101</v>
      </c>
      <c r="S131" s="152">
        <v>0.80208333333333304</v>
      </c>
      <c r="T131" s="153">
        <v>3701.5640575891598</v>
      </c>
      <c r="U131" s="153">
        <v>4064.4025750404799</v>
      </c>
      <c r="V131" s="153">
        <v>64.242741219438699</v>
      </c>
      <c r="W131" s="153">
        <v>524.36100504863305</v>
      </c>
      <c r="X131" s="153">
        <v>367.29808855096798</v>
      </c>
      <c r="Y131" s="153">
        <v>781.41734253827997</v>
      </c>
      <c r="Z131" s="153">
        <v>0</v>
      </c>
      <c r="AA131" s="153">
        <v>80.541293189320797</v>
      </c>
      <c r="AB131" s="153">
        <v>-1374.9449114435699</v>
      </c>
      <c r="AC131" s="153">
        <v>0</v>
      </c>
      <c r="AD131" s="153">
        <v>-592.05897336379701</v>
      </c>
      <c r="AE131" s="153">
        <v>8208.8821917327095</v>
      </c>
      <c r="AF131" s="153">
        <v>7616.8232183689097</v>
      </c>
      <c r="AG131" s="153">
        <f t="shared" si="15"/>
        <v>8208.8821917327095</v>
      </c>
      <c r="AH131" s="153">
        <f t="shared" si="16"/>
        <v>0</v>
      </c>
      <c r="AI131" s="153">
        <f t="shared" si="17"/>
        <v>-1374.9449114435699</v>
      </c>
      <c r="AK131" s="152">
        <v>0.84375</v>
      </c>
      <c r="AL131" s="147">
        <v>3692.59179339911</v>
      </c>
      <c r="AM131" s="147">
        <v>2464.8516303758101</v>
      </c>
      <c r="AN131" s="147">
        <v>68.224002125182693</v>
      </c>
      <c r="AO131" s="147">
        <v>509.23705882096499</v>
      </c>
      <c r="AP131" s="147">
        <v>490.51288111968603</v>
      </c>
      <c r="AQ131" s="147">
        <v>496.12029251492601</v>
      </c>
      <c r="AR131" s="147">
        <v>0</v>
      </c>
      <c r="AS131" s="147">
        <v>24.874225936995298</v>
      </c>
      <c r="AT131" s="147">
        <v>-151.29486684638499</v>
      </c>
      <c r="AU131" s="147">
        <v>0</v>
      </c>
      <c r="AV131" s="147">
        <v>-451.00553444138097</v>
      </c>
      <c r="AW131" s="147">
        <v>7595.1170174462904</v>
      </c>
      <c r="AX131" s="147">
        <v>7144.1114830049</v>
      </c>
      <c r="AY131" s="147">
        <f t="shared" si="18"/>
        <v>7595.1170174462904</v>
      </c>
      <c r="AZ131" s="153">
        <f t="shared" si="19"/>
        <v>0</v>
      </c>
      <c r="BA131" s="153">
        <f t="shared" si="20"/>
        <v>-151.29486684638499</v>
      </c>
    </row>
    <row r="132" spans="1:53" s="147" customFormat="1">
      <c r="A132" s="152">
        <v>0.8125</v>
      </c>
      <c r="B132" s="153">
        <v>4163.7191045155396</v>
      </c>
      <c r="C132" s="153">
        <v>2940.5934692565702</v>
      </c>
      <c r="D132" s="153">
        <v>60.275712246988</v>
      </c>
      <c r="E132" s="153">
        <v>488.55039776490901</v>
      </c>
      <c r="F132" s="153">
        <v>521.43192813358303</v>
      </c>
      <c r="G132" s="153">
        <v>717.77576441409803</v>
      </c>
      <c r="H132" s="153">
        <v>0</v>
      </c>
      <c r="I132" s="153">
        <v>120.671308085607</v>
      </c>
      <c r="J132" s="153">
        <v>-2248.94841950212</v>
      </c>
      <c r="K132" s="153">
        <v>0</v>
      </c>
      <c r="L132" s="153">
        <v>-520.89431712512896</v>
      </c>
      <c r="M132" s="153">
        <v>6764.0692649151697</v>
      </c>
      <c r="N132" s="153">
        <v>6243.1749477900403</v>
      </c>
      <c r="O132" s="153">
        <f t="shared" si="12"/>
        <v>6764.0692649151697</v>
      </c>
      <c r="P132" s="153">
        <f t="shared" si="13"/>
        <v>0</v>
      </c>
      <c r="Q132" s="153">
        <f t="shared" si="14"/>
        <v>-2248.94841950212</v>
      </c>
      <c r="S132" s="152">
        <v>0.8125</v>
      </c>
      <c r="T132" s="153">
        <v>3701.94413998647</v>
      </c>
      <c r="U132" s="153">
        <v>4076.56729296813</v>
      </c>
      <c r="V132" s="153">
        <v>64.316274972287104</v>
      </c>
      <c r="W132" s="153">
        <v>523.79169628850696</v>
      </c>
      <c r="X132" s="153">
        <v>367.52472355234198</v>
      </c>
      <c r="Y132" s="153">
        <v>777.40583888124502</v>
      </c>
      <c r="Z132" s="153">
        <v>0</v>
      </c>
      <c r="AA132" s="153">
        <v>79.697580406394096</v>
      </c>
      <c r="AB132" s="153">
        <v>-1390.92720118284</v>
      </c>
      <c r="AC132" s="153">
        <v>0</v>
      </c>
      <c r="AD132" s="153">
        <v>-593.042919081185</v>
      </c>
      <c r="AE132" s="153">
        <v>8200.3203458725493</v>
      </c>
      <c r="AF132" s="153">
        <v>7607.2774267913601</v>
      </c>
      <c r="AG132" s="153">
        <f t="shared" si="15"/>
        <v>8200.3203458725493</v>
      </c>
      <c r="AH132" s="153">
        <f t="shared" si="16"/>
        <v>0</v>
      </c>
      <c r="AI132" s="153">
        <f t="shared" si="17"/>
        <v>-1390.92720118284</v>
      </c>
      <c r="AK132" s="152">
        <v>0.85416666666666663</v>
      </c>
      <c r="AL132" s="147">
        <v>3693.7589382766</v>
      </c>
      <c r="AM132" s="147">
        <v>2459.7789596083198</v>
      </c>
      <c r="AN132" s="147">
        <v>68.237379977512902</v>
      </c>
      <c r="AO132" s="147">
        <v>506.06216485321602</v>
      </c>
      <c r="AP132" s="147">
        <v>490.65436067090099</v>
      </c>
      <c r="AQ132" s="147">
        <v>469.42719831211099</v>
      </c>
      <c r="AR132" s="147">
        <v>0</v>
      </c>
      <c r="AS132" s="147">
        <v>27.945579286042701</v>
      </c>
      <c r="AT132" s="147">
        <v>-232.292397977327</v>
      </c>
      <c r="AU132" s="147">
        <v>0</v>
      </c>
      <c r="AV132" s="147">
        <v>-450.152432694384</v>
      </c>
      <c r="AW132" s="147">
        <v>7483.5721830073699</v>
      </c>
      <c r="AX132" s="147">
        <v>7033.4197503129899</v>
      </c>
      <c r="AY132" s="147">
        <f t="shared" si="18"/>
        <v>7483.5721830073699</v>
      </c>
      <c r="AZ132" s="153">
        <f t="shared" si="19"/>
        <v>0</v>
      </c>
      <c r="BA132" s="153">
        <f t="shared" si="20"/>
        <v>-232.292397977327</v>
      </c>
    </row>
    <row r="133" spans="1:53" s="147" customFormat="1">
      <c r="A133" s="152">
        <v>0.82291666666666696</v>
      </c>
      <c r="B133" s="153">
        <v>4163.4390061434897</v>
      </c>
      <c r="C133" s="153">
        <v>2945.6902286609902</v>
      </c>
      <c r="D133" s="153">
        <v>61.3932918800827</v>
      </c>
      <c r="E133" s="153">
        <v>487.508778406999</v>
      </c>
      <c r="F133" s="153">
        <v>510.324330264661</v>
      </c>
      <c r="G133" s="153">
        <v>717.68509164357704</v>
      </c>
      <c r="H133" s="153">
        <v>0</v>
      </c>
      <c r="I133" s="153">
        <v>132.330214348905</v>
      </c>
      <c r="J133" s="153">
        <v>-2185.3241626389299</v>
      </c>
      <c r="K133" s="153">
        <v>0</v>
      </c>
      <c r="L133" s="153">
        <v>-521.34002997267498</v>
      </c>
      <c r="M133" s="153">
        <v>6833.0467787097796</v>
      </c>
      <c r="N133" s="153">
        <v>6311.7067487370996</v>
      </c>
      <c r="O133" s="153">
        <f t="shared" si="12"/>
        <v>6833.0467787097796</v>
      </c>
      <c r="P133" s="153">
        <f t="shared" si="13"/>
        <v>0</v>
      </c>
      <c r="Q133" s="153">
        <f t="shared" si="14"/>
        <v>-2185.3241626389299</v>
      </c>
      <c r="S133" s="152">
        <v>0.82291666666666696</v>
      </c>
      <c r="T133" s="153">
        <v>3701.93744873892</v>
      </c>
      <c r="U133" s="153">
        <v>4077.7988577814399</v>
      </c>
      <c r="V133" s="153">
        <v>64.242739434354107</v>
      </c>
      <c r="W133" s="153">
        <v>523.80408011701502</v>
      </c>
      <c r="X133" s="153">
        <v>374.224290517562</v>
      </c>
      <c r="Y133" s="153">
        <v>730.02677665866804</v>
      </c>
      <c r="Z133" s="153">
        <v>0</v>
      </c>
      <c r="AA133" s="153">
        <v>75.855465670575896</v>
      </c>
      <c r="AB133" s="153">
        <v>-1357.5634530449599</v>
      </c>
      <c r="AC133" s="153">
        <v>0</v>
      </c>
      <c r="AD133" s="153">
        <v>-592.54642801057696</v>
      </c>
      <c r="AE133" s="153">
        <v>8190.32620587358</v>
      </c>
      <c r="AF133" s="153">
        <v>7597.7797778630002</v>
      </c>
      <c r="AG133" s="153">
        <f t="shared" si="15"/>
        <v>8190.32620587358</v>
      </c>
      <c r="AH133" s="153">
        <f t="shared" si="16"/>
        <v>0</v>
      </c>
      <c r="AI133" s="153">
        <f t="shared" si="17"/>
        <v>-1357.5634530449599</v>
      </c>
      <c r="AK133" s="152">
        <v>0.86458333333333337</v>
      </c>
      <c r="AL133" s="147">
        <v>3692.2116083301198</v>
      </c>
      <c r="AM133" s="147">
        <v>2458.6135565429599</v>
      </c>
      <c r="AN133" s="147">
        <v>68.284204757251899</v>
      </c>
      <c r="AO133" s="147">
        <v>503.48552244691501</v>
      </c>
      <c r="AP133" s="147">
        <v>483.36389631322203</v>
      </c>
      <c r="AQ133" s="147">
        <v>399.36175563341402</v>
      </c>
      <c r="AR133" s="147">
        <v>0</v>
      </c>
      <c r="AS133" s="147">
        <v>26.957304741535602</v>
      </c>
      <c r="AT133" s="147">
        <v>-220.15494514734999</v>
      </c>
      <c r="AU133" s="147">
        <v>0</v>
      </c>
      <c r="AV133" s="147">
        <v>-448.848699681808</v>
      </c>
      <c r="AW133" s="147">
        <v>7412.1229036180703</v>
      </c>
      <c r="AX133" s="147">
        <v>6963.2742039362602</v>
      </c>
      <c r="AY133" s="147">
        <f t="shared" si="18"/>
        <v>7412.1229036180703</v>
      </c>
      <c r="AZ133" s="153">
        <f t="shared" si="19"/>
        <v>0</v>
      </c>
      <c r="BA133" s="153">
        <f t="shared" si="20"/>
        <v>-220.15494514734999</v>
      </c>
    </row>
    <row r="134" spans="1:53" s="147" customFormat="1">
      <c r="A134" s="152">
        <v>0.83333333333333304</v>
      </c>
      <c r="B134" s="153">
        <v>4163.7124944283996</v>
      </c>
      <c r="C134" s="153">
        <v>2939.3988319483501</v>
      </c>
      <c r="D134" s="153">
        <v>65.749847276067499</v>
      </c>
      <c r="E134" s="153">
        <v>487.16777071891602</v>
      </c>
      <c r="F134" s="153">
        <v>363.17792484036897</v>
      </c>
      <c r="G134" s="153">
        <v>701.09459578697897</v>
      </c>
      <c r="H134" s="153">
        <v>0</v>
      </c>
      <c r="I134" s="153">
        <v>125.65119494771299</v>
      </c>
      <c r="J134" s="153">
        <v>-2048.3531934278499</v>
      </c>
      <c r="K134" s="153">
        <v>0</v>
      </c>
      <c r="L134" s="153">
        <v>-519.457747646862</v>
      </c>
      <c r="M134" s="153">
        <v>6797.5994665189501</v>
      </c>
      <c r="N134" s="153">
        <v>6278.1417188720798</v>
      </c>
      <c r="O134" s="153">
        <f t="shared" si="12"/>
        <v>6797.5994665189501</v>
      </c>
      <c r="P134" s="153">
        <f t="shared" si="13"/>
        <v>0</v>
      </c>
      <c r="Q134" s="153">
        <f t="shared" si="14"/>
        <v>-2048.3531934278499</v>
      </c>
      <c r="S134" s="152">
        <v>0.83333333333333304</v>
      </c>
      <c r="T134" s="153">
        <v>3700.9838727012602</v>
      </c>
      <c r="U134" s="153">
        <v>4050.2705035382401</v>
      </c>
      <c r="V134" s="153">
        <v>64.249425851049196</v>
      </c>
      <c r="W134" s="153">
        <v>514.022451397189</v>
      </c>
      <c r="X134" s="153">
        <v>462.45847096083702</v>
      </c>
      <c r="Y134" s="153">
        <v>390.04167329766602</v>
      </c>
      <c r="Z134" s="153">
        <v>0</v>
      </c>
      <c r="AA134" s="153">
        <v>75.748837976845905</v>
      </c>
      <c r="AB134" s="153">
        <v>-1068.2740251427299</v>
      </c>
      <c r="AC134" s="153">
        <v>0</v>
      </c>
      <c r="AD134" s="153">
        <v>-585.88615517385904</v>
      </c>
      <c r="AE134" s="153">
        <v>8189.5012105803598</v>
      </c>
      <c r="AF134" s="153">
        <v>7603.6150554064998</v>
      </c>
      <c r="AG134" s="153">
        <f t="shared" si="15"/>
        <v>8189.5012105803598</v>
      </c>
      <c r="AH134" s="153">
        <f t="shared" si="16"/>
        <v>0</v>
      </c>
      <c r="AI134" s="153">
        <f t="shared" si="17"/>
        <v>-1068.2740251427299</v>
      </c>
      <c r="AK134" s="152">
        <v>0.875</v>
      </c>
      <c r="AL134" s="147">
        <v>3692.5250994061098</v>
      </c>
      <c r="AM134" s="147">
        <v>2499.4329868957502</v>
      </c>
      <c r="AN134" s="147">
        <v>68.324339845297999</v>
      </c>
      <c r="AO134" s="147">
        <v>503.521946675143</v>
      </c>
      <c r="AP134" s="147">
        <v>440.529011387016</v>
      </c>
      <c r="AQ134" s="147">
        <v>312.47445491438702</v>
      </c>
      <c r="AR134" s="147">
        <v>0</v>
      </c>
      <c r="AS134" s="147">
        <v>22.9190815292826</v>
      </c>
      <c r="AT134" s="147">
        <v>-216.72052339296701</v>
      </c>
      <c r="AU134" s="147">
        <v>0</v>
      </c>
      <c r="AV134" s="147">
        <v>-450.863425766972</v>
      </c>
      <c r="AW134" s="147">
        <v>7323.0063972600201</v>
      </c>
      <c r="AX134" s="147">
        <v>6872.14297149304</v>
      </c>
      <c r="AY134" s="147">
        <f t="shared" si="18"/>
        <v>7323.0063972600201</v>
      </c>
      <c r="AZ134" s="153">
        <f t="shared" si="19"/>
        <v>0</v>
      </c>
      <c r="BA134" s="153">
        <f t="shared" si="20"/>
        <v>-216.72052339296701</v>
      </c>
    </row>
    <row r="135" spans="1:53" s="147" customFormat="1">
      <c r="A135" s="152">
        <v>0.84375</v>
      </c>
      <c r="B135" s="153">
        <v>4164.1591800210199</v>
      </c>
      <c r="C135" s="153">
        <v>2939.2013559712</v>
      </c>
      <c r="D135" s="153">
        <v>65.977378143953004</v>
      </c>
      <c r="E135" s="153">
        <v>489.97649971593597</v>
      </c>
      <c r="F135" s="153">
        <v>347.20753242257098</v>
      </c>
      <c r="G135" s="153">
        <v>786.17611600063697</v>
      </c>
      <c r="H135" s="153">
        <v>0</v>
      </c>
      <c r="I135" s="153">
        <v>112.512439269927</v>
      </c>
      <c r="J135" s="153">
        <v>-2139.0138888752199</v>
      </c>
      <c r="K135" s="153">
        <v>0</v>
      </c>
      <c r="L135" s="153">
        <v>-520.438641891982</v>
      </c>
      <c r="M135" s="153">
        <v>6766.1966126700199</v>
      </c>
      <c r="N135" s="153">
        <v>6245.7579707780396</v>
      </c>
      <c r="O135" s="153">
        <f t="shared" si="12"/>
        <v>6766.1966126700199</v>
      </c>
      <c r="P135" s="153">
        <f t="shared" si="13"/>
        <v>0</v>
      </c>
      <c r="Q135" s="153">
        <f t="shared" si="14"/>
        <v>-2139.0138888752199</v>
      </c>
      <c r="S135" s="152">
        <v>0.84375</v>
      </c>
      <c r="T135" s="153">
        <v>3701.6040585507899</v>
      </c>
      <c r="U135" s="153">
        <v>4013.6489011460999</v>
      </c>
      <c r="V135" s="153">
        <v>63.901806646433499</v>
      </c>
      <c r="W135" s="153">
        <v>508.99009893875501</v>
      </c>
      <c r="X135" s="153">
        <v>472.54211508350301</v>
      </c>
      <c r="Y135" s="153">
        <v>383.79241834493899</v>
      </c>
      <c r="Z135" s="153">
        <v>0</v>
      </c>
      <c r="AA135" s="153">
        <v>72.877979098659196</v>
      </c>
      <c r="AB135" s="153">
        <v>-1013.89392196151</v>
      </c>
      <c r="AC135" s="153">
        <v>0</v>
      </c>
      <c r="AD135" s="153">
        <v>-582.44133055344003</v>
      </c>
      <c r="AE135" s="153">
        <v>8203.4634558476591</v>
      </c>
      <c r="AF135" s="153">
        <v>7621.0221252942201</v>
      </c>
      <c r="AG135" s="153">
        <f t="shared" si="15"/>
        <v>8203.4634558476591</v>
      </c>
      <c r="AH135" s="153">
        <f t="shared" si="16"/>
        <v>0</v>
      </c>
      <c r="AI135" s="153">
        <f t="shared" si="17"/>
        <v>-1013.89392196151</v>
      </c>
      <c r="AK135" s="152">
        <v>0.88541666666666663</v>
      </c>
      <c r="AL135" s="147">
        <v>3693.5521966679298</v>
      </c>
      <c r="AM135" s="147">
        <v>2466.8681061653501</v>
      </c>
      <c r="AN135" s="147">
        <v>68.284205267603696</v>
      </c>
      <c r="AO135" s="147">
        <v>501.90018475767999</v>
      </c>
      <c r="AP135" s="147">
        <v>426.107190899145</v>
      </c>
      <c r="AQ135" s="147">
        <v>312.20129680378801</v>
      </c>
      <c r="AR135" s="147">
        <v>0</v>
      </c>
      <c r="AS135" s="147">
        <v>18.908324798107401</v>
      </c>
      <c r="AT135" s="147">
        <v>-239.38763021141801</v>
      </c>
      <c r="AU135" s="147">
        <v>0</v>
      </c>
      <c r="AV135" s="147">
        <v>-447.84774768876599</v>
      </c>
      <c r="AW135" s="147">
        <v>7248.4338751481801</v>
      </c>
      <c r="AX135" s="147">
        <v>6800.5861274594199</v>
      </c>
      <c r="AY135" s="147">
        <f t="shared" si="18"/>
        <v>7248.4338751481801</v>
      </c>
      <c r="AZ135" s="153">
        <f t="shared" si="19"/>
        <v>0</v>
      </c>
      <c r="BA135" s="153">
        <f t="shared" si="20"/>
        <v>-239.38763021141801</v>
      </c>
    </row>
    <row r="136" spans="1:53" s="147" customFormat="1">
      <c r="A136" s="152">
        <v>0.85416666666666696</v>
      </c>
      <c r="B136" s="153">
        <v>4167.1000501174403</v>
      </c>
      <c r="C136" s="153">
        <v>2930.7242157996998</v>
      </c>
      <c r="D136" s="153">
        <v>66.111219050078105</v>
      </c>
      <c r="E136" s="153">
        <v>487.96189947675498</v>
      </c>
      <c r="F136" s="153">
        <v>347.09962725443597</v>
      </c>
      <c r="G136" s="153">
        <v>784.95351021860597</v>
      </c>
      <c r="H136" s="153">
        <v>0</v>
      </c>
      <c r="I136" s="153">
        <v>119.387616829591</v>
      </c>
      <c r="J136" s="153">
        <v>-2251.73700260752</v>
      </c>
      <c r="K136" s="153">
        <v>0</v>
      </c>
      <c r="L136" s="153">
        <v>-519.82262344398998</v>
      </c>
      <c r="M136" s="153">
        <v>6651.6011361390802</v>
      </c>
      <c r="N136" s="153">
        <v>6131.7785126950903</v>
      </c>
      <c r="O136" s="153">
        <f t="shared" si="12"/>
        <v>6651.6011361390802</v>
      </c>
      <c r="P136" s="153">
        <f t="shared" si="13"/>
        <v>0</v>
      </c>
      <c r="Q136" s="153">
        <f t="shared" si="14"/>
        <v>-2251.73700260752</v>
      </c>
      <c r="S136" s="152">
        <v>0.85416666666666696</v>
      </c>
      <c r="T136" s="153">
        <v>3701.1439253889998</v>
      </c>
      <c r="U136" s="153">
        <v>4003.6389404614802</v>
      </c>
      <c r="V136" s="153">
        <v>63.046127898115301</v>
      </c>
      <c r="W136" s="153">
        <v>506.24178004131801</v>
      </c>
      <c r="X136" s="153">
        <v>466.08100382098399</v>
      </c>
      <c r="Y136" s="153">
        <v>384.35875713090297</v>
      </c>
      <c r="Z136" s="153">
        <v>0</v>
      </c>
      <c r="AA136" s="153">
        <v>76.629946261543907</v>
      </c>
      <c r="AB136" s="153">
        <v>-1140.3391249942299</v>
      </c>
      <c r="AC136" s="153">
        <v>0</v>
      </c>
      <c r="AD136" s="153">
        <v>-581.39389516571305</v>
      </c>
      <c r="AE136" s="153">
        <v>8060.8013560091103</v>
      </c>
      <c r="AF136" s="153">
        <v>7479.4074608433903</v>
      </c>
      <c r="AG136" s="153">
        <f t="shared" si="15"/>
        <v>8060.8013560091103</v>
      </c>
      <c r="AH136" s="153">
        <f t="shared" si="16"/>
        <v>0</v>
      </c>
      <c r="AI136" s="153">
        <f t="shared" si="17"/>
        <v>-1140.3391249942299</v>
      </c>
      <c r="AK136" s="152">
        <v>0.89583333333333337</v>
      </c>
      <c r="AL136" s="147">
        <v>3694.5992728187598</v>
      </c>
      <c r="AM136" s="147">
        <v>2444.72605921075</v>
      </c>
      <c r="AN136" s="147">
        <v>68.190555197773904</v>
      </c>
      <c r="AO136" s="147">
        <v>495.92380318625499</v>
      </c>
      <c r="AP136" s="147">
        <v>425.96617922852101</v>
      </c>
      <c r="AQ136" s="147">
        <v>277.44193868008898</v>
      </c>
      <c r="AR136" s="147">
        <v>0</v>
      </c>
      <c r="AS136" s="147">
        <v>18.977853673697201</v>
      </c>
      <c r="AT136" s="147">
        <v>-252.85342007205901</v>
      </c>
      <c r="AU136" s="147">
        <v>0</v>
      </c>
      <c r="AV136" s="147">
        <v>-445.21982995652797</v>
      </c>
      <c r="AW136" s="147">
        <v>7172.9722419237896</v>
      </c>
      <c r="AX136" s="147">
        <v>6727.7524119672598</v>
      </c>
      <c r="AY136" s="147">
        <f t="shared" si="18"/>
        <v>7172.9722419237896</v>
      </c>
      <c r="AZ136" s="153">
        <f t="shared" si="19"/>
        <v>0</v>
      </c>
      <c r="BA136" s="153">
        <f t="shared" si="20"/>
        <v>-252.85342007205901</v>
      </c>
    </row>
    <row r="137" spans="1:53" s="147" customFormat="1">
      <c r="A137" s="152">
        <v>0.86458333333333304</v>
      </c>
      <c r="B137" s="153">
        <v>4167.5202627995104</v>
      </c>
      <c r="C137" s="153">
        <v>2925.7682995708501</v>
      </c>
      <c r="D137" s="153">
        <v>63.200158408632298</v>
      </c>
      <c r="E137" s="153">
        <v>488.93327349894003</v>
      </c>
      <c r="F137" s="153">
        <v>337.96079443322998</v>
      </c>
      <c r="G137" s="153">
        <v>460.121765157136</v>
      </c>
      <c r="H137" s="153">
        <v>0</v>
      </c>
      <c r="I137" s="153">
        <v>126.05143624198401</v>
      </c>
      <c r="J137" s="153">
        <v>-2001.28318686133</v>
      </c>
      <c r="K137" s="153">
        <v>0</v>
      </c>
      <c r="L137" s="153">
        <v>-515.241490892608</v>
      </c>
      <c r="M137" s="153">
        <v>6568.2728032489504</v>
      </c>
      <c r="N137" s="153">
        <v>6053.0313123563501</v>
      </c>
      <c r="O137" s="153">
        <f t="shared" si="12"/>
        <v>6568.2728032489504</v>
      </c>
      <c r="P137" s="153">
        <f t="shared" si="13"/>
        <v>0</v>
      </c>
      <c r="Q137" s="153">
        <f t="shared" si="14"/>
        <v>-2001.28318686133</v>
      </c>
      <c r="S137" s="152">
        <v>0.86458333333333304</v>
      </c>
      <c r="T137" s="153">
        <v>3701.8307795079099</v>
      </c>
      <c r="U137" s="153">
        <v>3979.3350552775</v>
      </c>
      <c r="V137" s="153">
        <v>62.945852813692099</v>
      </c>
      <c r="W137" s="153">
        <v>502.96286191599802</v>
      </c>
      <c r="X137" s="153">
        <v>459.23248841588298</v>
      </c>
      <c r="Y137" s="153">
        <v>294.297053969633</v>
      </c>
      <c r="Z137" s="153">
        <v>0</v>
      </c>
      <c r="AA137" s="153">
        <v>60.4330660084633</v>
      </c>
      <c r="AB137" s="153">
        <v>-1086.3444487152301</v>
      </c>
      <c r="AC137" s="153">
        <v>0</v>
      </c>
      <c r="AD137" s="153">
        <v>-577.75581794728703</v>
      </c>
      <c r="AE137" s="153">
        <v>7974.6927091938496</v>
      </c>
      <c r="AF137" s="153">
        <v>7396.9368912465598</v>
      </c>
      <c r="AG137" s="153">
        <f t="shared" si="15"/>
        <v>7974.6927091938496</v>
      </c>
      <c r="AH137" s="153">
        <f t="shared" si="16"/>
        <v>0</v>
      </c>
      <c r="AI137" s="153">
        <f t="shared" si="17"/>
        <v>-1086.3444487152301</v>
      </c>
      <c r="AK137" s="152">
        <v>0.90625</v>
      </c>
      <c r="AL137" s="147">
        <v>3695.43959107822</v>
      </c>
      <c r="AM137" s="147">
        <v>2405.0618652510698</v>
      </c>
      <c r="AN137" s="147">
        <v>68.203934070807804</v>
      </c>
      <c r="AO137" s="147">
        <v>490.39482927837997</v>
      </c>
      <c r="AP137" s="147">
        <v>426.11404058228999</v>
      </c>
      <c r="AQ137" s="147">
        <v>216.34716068877199</v>
      </c>
      <c r="AR137" s="147">
        <v>0</v>
      </c>
      <c r="AS137" s="147">
        <v>19.535138820573099</v>
      </c>
      <c r="AT137" s="147">
        <v>-206.40137134385401</v>
      </c>
      <c r="AU137" s="147">
        <v>0</v>
      </c>
      <c r="AV137" s="147">
        <v>-440.757577752023</v>
      </c>
      <c r="AW137" s="147">
        <v>7114.6951884262598</v>
      </c>
      <c r="AX137" s="147">
        <v>6673.9376106742302</v>
      </c>
      <c r="AY137" s="147">
        <f t="shared" si="18"/>
        <v>7114.6951884262598</v>
      </c>
      <c r="AZ137" s="153">
        <f t="shared" si="19"/>
        <v>0</v>
      </c>
      <c r="BA137" s="153">
        <f t="shared" si="20"/>
        <v>-206.40137134385401</v>
      </c>
    </row>
    <row r="138" spans="1:53" s="147" customFormat="1">
      <c r="A138" s="152">
        <v>0.875</v>
      </c>
      <c r="B138" s="153">
        <v>4167.8803334572704</v>
      </c>
      <c r="C138" s="153">
        <v>2917.21618438013</v>
      </c>
      <c r="D138" s="153">
        <v>65.636080310425498</v>
      </c>
      <c r="E138" s="153">
        <v>473.07815214970901</v>
      </c>
      <c r="F138" s="153">
        <v>315.28289740549798</v>
      </c>
      <c r="G138" s="153">
        <v>1.7772202773222701</v>
      </c>
      <c r="H138" s="153">
        <v>0</v>
      </c>
      <c r="I138" s="153">
        <v>124.867714339906</v>
      </c>
      <c r="J138" s="153">
        <v>-1322.21349673435</v>
      </c>
      <c r="K138" s="153">
        <v>-282.178348988111</v>
      </c>
      <c r="L138" s="153">
        <v>-507.58800963370402</v>
      </c>
      <c r="M138" s="153">
        <v>6461.3467365978004</v>
      </c>
      <c r="N138" s="153">
        <v>5953.7587269640999</v>
      </c>
      <c r="O138" s="153">
        <f t="shared" si="12"/>
        <v>6461.3467365978004</v>
      </c>
      <c r="P138" s="153">
        <f t="shared" si="13"/>
        <v>0</v>
      </c>
      <c r="Q138" s="153">
        <f t="shared" si="14"/>
        <v>-1322.21349673435</v>
      </c>
      <c r="S138" s="152">
        <v>0.875</v>
      </c>
      <c r="T138" s="153">
        <v>3702.09082645952</v>
      </c>
      <c r="U138" s="153">
        <v>4037.3803582640498</v>
      </c>
      <c r="V138" s="153">
        <v>64.182574689714698</v>
      </c>
      <c r="W138" s="153">
        <v>503.01918316533101</v>
      </c>
      <c r="X138" s="153">
        <v>363.63571057991999</v>
      </c>
      <c r="Y138" s="153">
        <v>43.4001741163299</v>
      </c>
      <c r="Z138" s="153">
        <v>0</v>
      </c>
      <c r="AA138" s="153">
        <v>55.189780925172599</v>
      </c>
      <c r="AB138" s="153">
        <v>-914.89697549394805</v>
      </c>
      <c r="AC138" s="153">
        <v>0</v>
      </c>
      <c r="AD138" s="153">
        <v>-578.79223549611595</v>
      </c>
      <c r="AE138" s="153">
        <v>7854.0016327060903</v>
      </c>
      <c r="AF138" s="153">
        <v>7275.2093972099701</v>
      </c>
      <c r="AG138" s="153">
        <f t="shared" si="15"/>
        <v>7854.0016327060903</v>
      </c>
      <c r="AH138" s="153">
        <f t="shared" si="16"/>
        <v>0</v>
      </c>
      <c r="AI138" s="153">
        <f t="shared" si="17"/>
        <v>-914.89697549394805</v>
      </c>
      <c r="AK138" s="152">
        <v>0.91666666666666663</v>
      </c>
      <c r="AL138" s="147">
        <v>3695.6864044439099</v>
      </c>
      <c r="AM138" s="147">
        <v>2413.1096871756899</v>
      </c>
      <c r="AN138" s="147">
        <v>68.190554687422093</v>
      </c>
      <c r="AO138" s="147">
        <v>456.47368850082802</v>
      </c>
      <c r="AP138" s="147">
        <v>428.91067817789502</v>
      </c>
      <c r="AQ138" s="147">
        <v>11.536427320415401</v>
      </c>
      <c r="AR138" s="147">
        <v>0</v>
      </c>
      <c r="AS138" s="147">
        <v>25.756442589458199</v>
      </c>
      <c r="AT138" s="147">
        <v>45.899116164349998</v>
      </c>
      <c r="AU138" s="147">
        <v>0</v>
      </c>
      <c r="AV138" s="147">
        <v>-437.09740593689799</v>
      </c>
      <c r="AW138" s="147">
        <v>7145.56299905997</v>
      </c>
      <c r="AX138" s="147">
        <v>6708.46559312307</v>
      </c>
      <c r="AY138" s="147">
        <f t="shared" si="18"/>
        <v>7145.56299905997</v>
      </c>
      <c r="AZ138" s="153">
        <f t="shared" si="19"/>
        <v>45.899116164349998</v>
      </c>
      <c r="BA138" s="153">
        <f t="shared" si="20"/>
        <v>0</v>
      </c>
    </row>
    <row r="139" spans="1:53" s="147" customFormat="1">
      <c r="A139" s="152">
        <v>0.88541666666666696</v>
      </c>
      <c r="B139" s="153">
        <v>4168.7539720671202</v>
      </c>
      <c r="C139" s="153">
        <v>2896.6067433581502</v>
      </c>
      <c r="D139" s="153">
        <v>66.2249865262866</v>
      </c>
      <c r="E139" s="153">
        <v>470.57799022916703</v>
      </c>
      <c r="F139" s="153">
        <v>315.490279842988</v>
      </c>
      <c r="G139" s="153">
        <v>0</v>
      </c>
      <c r="H139" s="153">
        <v>0</v>
      </c>
      <c r="I139" s="153">
        <v>131.22062181980701</v>
      </c>
      <c r="J139" s="153">
        <v>-1129.8772260337901</v>
      </c>
      <c r="K139" s="153">
        <v>-529.69343909194504</v>
      </c>
      <c r="L139" s="153">
        <v>-505.775574107279</v>
      </c>
      <c r="M139" s="153">
        <v>6389.3039287177799</v>
      </c>
      <c r="N139" s="153">
        <v>5883.5283546105002</v>
      </c>
      <c r="O139" s="153">
        <f t="shared" si="12"/>
        <v>6389.3039287177799</v>
      </c>
      <c r="P139" s="153">
        <f t="shared" si="13"/>
        <v>0</v>
      </c>
      <c r="Q139" s="153">
        <f t="shared" si="14"/>
        <v>-1129.8772260337901</v>
      </c>
      <c r="S139" s="152">
        <v>0.88541666666666696</v>
      </c>
      <c r="T139" s="153">
        <v>3703.7445739895702</v>
      </c>
      <c r="U139" s="153">
        <v>4006.5983273203801</v>
      </c>
      <c r="V139" s="153">
        <v>64.182576219787194</v>
      </c>
      <c r="W139" s="153">
        <v>498.20739877442702</v>
      </c>
      <c r="X139" s="153">
        <v>352.33531466427502</v>
      </c>
      <c r="Y139" s="153">
        <v>0</v>
      </c>
      <c r="Z139" s="153">
        <v>0</v>
      </c>
      <c r="AA139" s="153">
        <v>53.648560305074398</v>
      </c>
      <c r="AB139" s="153">
        <v>-888.661365952756</v>
      </c>
      <c r="AC139" s="153">
        <v>0</v>
      </c>
      <c r="AD139" s="153">
        <v>-575.29777250129905</v>
      </c>
      <c r="AE139" s="153">
        <v>7790.0553853207502</v>
      </c>
      <c r="AF139" s="153">
        <v>7214.7576128194496</v>
      </c>
      <c r="AG139" s="153">
        <f t="shared" si="15"/>
        <v>7790.0553853207502</v>
      </c>
      <c r="AH139" s="153">
        <f t="shared" si="16"/>
        <v>0</v>
      </c>
      <c r="AI139" s="153">
        <f t="shared" si="17"/>
        <v>-888.661365952756</v>
      </c>
      <c r="AK139" s="152">
        <v>0.92708333333333337</v>
      </c>
      <c r="AL139" s="147">
        <v>3696.5000516192499</v>
      </c>
      <c r="AM139" s="147">
        <v>2393.8809709329098</v>
      </c>
      <c r="AN139" s="147">
        <v>68.163797962057998</v>
      </c>
      <c r="AO139" s="147">
        <v>460.04411729733101</v>
      </c>
      <c r="AP139" s="147">
        <v>416.20752279733398</v>
      </c>
      <c r="AQ139" s="147">
        <v>0</v>
      </c>
      <c r="AR139" s="147">
        <v>0</v>
      </c>
      <c r="AS139" s="147">
        <v>26.6540251486384</v>
      </c>
      <c r="AT139" s="147">
        <v>88.984017323481794</v>
      </c>
      <c r="AU139" s="147">
        <v>0</v>
      </c>
      <c r="AV139" s="147">
        <v>-435.42509403802097</v>
      </c>
      <c r="AW139" s="147">
        <v>7150.43450308101</v>
      </c>
      <c r="AX139" s="147">
        <v>6715.0094090429902</v>
      </c>
      <c r="AY139" s="147">
        <f t="shared" si="18"/>
        <v>7150.43450308101</v>
      </c>
      <c r="AZ139" s="153">
        <f t="shared" si="19"/>
        <v>88.984017323481794</v>
      </c>
      <c r="BA139" s="153">
        <f t="shared" si="20"/>
        <v>0</v>
      </c>
    </row>
    <row r="140" spans="1:53" s="147" customFormat="1">
      <c r="A140" s="152">
        <v>0.89583333333333304</v>
      </c>
      <c r="B140" s="153">
        <v>4167.7936859604097</v>
      </c>
      <c r="C140" s="153">
        <v>2886.5842472580898</v>
      </c>
      <c r="D140" s="153">
        <v>65.756537738617794</v>
      </c>
      <c r="E140" s="153">
        <v>469.78565038834103</v>
      </c>
      <c r="F140" s="153">
        <v>313.50629897385397</v>
      </c>
      <c r="G140" s="153">
        <v>0</v>
      </c>
      <c r="H140" s="153">
        <v>0</v>
      </c>
      <c r="I140" s="153">
        <v>133.53091622500099</v>
      </c>
      <c r="J140" s="153">
        <v>-1204.1810065863499</v>
      </c>
      <c r="K140" s="153">
        <v>-528.94850774798397</v>
      </c>
      <c r="L140" s="153">
        <v>-504.81905127910301</v>
      </c>
      <c r="M140" s="153">
        <v>6303.8278222099798</v>
      </c>
      <c r="N140" s="153">
        <v>5799.00877093088</v>
      </c>
      <c r="O140" s="153">
        <f t="shared" si="12"/>
        <v>6303.8278222099798</v>
      </c>
      <c r="P140" s="153">
        <f t="shared" si="13"/>
        <v>0</v>
      </c>
      <c r="Q140" s="153">
        <f t="shared" si="14"/>
        <v>-1204.1810065863499</v>
      </c>
      <c r="S140" s="152">
        <v>0.89583333333333304</v>
      </c>
      <c r="T140" s="153">
        <v>3704.4248345433798</v>
      </c>
      <c r="U140" s="153">
        <v>3983.68558236031</v>
      </c>
      <c r="V140" s="153">
        <v>64.162520539871096</v>
      </c>
      <c r="W140" s="153">
        <v>496.51497493302702</v>
      </c>
      <c r="X140" s="153">
        <v>351.27301243211099</v>
      </c>
      <c r="Y140" s="153">
        <v>0</v>
      </c>
      <c r="Z140" s="153">
        <v>0</v>
      </c>
      <c r="AA140" s="153">
        <v>49.064903691980199</v>
      </c>
      <c r="AB140" s="153">
        <v>-929.78680847918895</v>
      </c>
      <c r="AC140" s="153">
        <v>0</v>
      </c>
      <c r="AD140" s="153">
        <v>-573.20075509501703</v>
      </c>
      <c r="AE140" s="153">
        <v>7719.3390200214799</v>
      </c>
      <c r="AF140" s="153">
        <v>7146.1382649264597</v>
      </c>
      <c r="AG140" s="153">
        <f t="shared" si="15"/>
        <v>7719.3390200214799</v>
      </c>
      <c r="AH140" s="153">
        <f t="shared" si="16"/>
        <v>0</v>
      </c>
      <c r="AI140" s="153">
        <f t="shared" si="17"/>
        <v>-929.78680847918895</v>
      </c>
      <c r="AK140" s="152">
        <v>0.9375</v>
      </c>
      <c r="AL140" s="147">
        <v>3698.0206779161799</v>
      </c>
      <c r="AM140" s="147">
        <v>2325.5522306605799</v>
      </c>
      <c r="AN140" s="147">
        <v>68.324339845297999</v>
      </c>
      <c r="AO140" s="147">
        <v>450.25993859214998</v>
      </c>
      <c r="AP140" s="147">
        <v>412.812426012684</v>
      </c>
      <c r="AQ140" s="147">
        <v>0</v>
      </c>
      <c r="AR140" s="147">
        <v>0</v>
      </c>
      <c r="AS140" s="147">
        <v>29.4906838761503</v>
      </c>
      <c r="AT140" s="147">
        <v>62.148875294326601</v>
      </c>
      <c r="AU140" s="147">
        <v>0</v>
      </c>
      <c r="AV140" s="147">
        <v>-429.09106541348598</v>
      </c>
      <c r="AW140" s="147">
        <v>7046.6091721973698</v>
      </c>
      <c r="AX140" s="147">
        <v>6617.5181067838903</v>
      </c>
      <c r="AY140" s="147">
        <f t="shared" si="18"/>
        <v>7046.6091721973698</v>
      </c>
      <c r="AZ140" s="153">
        <f t="shared" si="19"/>
        <v>62.148875294326601</v>
      </c>
      <c r="BA140" s="153">
        <f t="shared" si="20"/>
        <v>0</v>
      </c>
    </row>
    <row r="141" spans="1:53" s="147" customFormat="1">
      <c r="A141" s="152">
        <v>0.90625</v>
      </c>
      <c r="B141" s="153">
        <v>4168.3605253536398</v>
      </c>
      <c r="C141" s="153">
        <v>2877.75235703314</v>
      </c>
      <c r="D141" s="153">
        <v>66.030914097949903</v>
      </c>
      <c r="E141" s="153">
        <v>466.81039643644601</v>
      </c>
      <c r="F141" s="153">
        <v>315.035390364585</v>
      </c>
      <c r="G141" s="153">
        <v>0</v>
      </c>
      <c r="H141" s="153">
        <v>0</v>
      </c>
      <c r="I141" s="153">
        <v>133.35842757097001</v>
      </c>
      <c r="J141" s="153">
        <v>-1357.1439985797199</v>
      </c>
      <c r="K141" s="153">
        <v>-446.75665988032398</v>
      </c>
      <c r="L141" s="153">
        <v>-503.936213094918</v>
      </c>
      <c r="M141" s="153">
        <v>6223.4473523966799</v>
      </c>
      <c r="N141" s="153">
        <v>5719.5111393017596</v>
      </c>
      <c r="O141" s="153">
        <f t="shared" si="12"/>
        <v>6223.4473523966799</v>
      </c>
      <c r="P141" s="153">
        <f t="shared" si="13"/>
        <v>0</v>
      </c>
      <c r="Q141" s="153">
        <f t="shared" si="14"/>
        <v>-1357.1439985797199</v>
      </c>
      <c r="S141" s="152">
        <v>0.90625</v>
      </c>
      <c r="T141" s="153">
        <v>3706.0585734524002</v>
      </c>
      <c r="U141" s="153">
        <v>3944.3153981772598</v>
      </c>
      <c r="V141" s="153">
        <v>62.304094007465501</v>
      </c>
      <c r="W141" s="153">
        <v>489.87883613744998</v>
      </c>
      <c r="X141" s="153">
        <v>339.954342061067</v>
      </c>
      <c r="Y141" s="153">
        <v>0</v>
      </c>
      <c r="Z141" s="153">
        <v>0</v>
      </c>
      <c r="AA141" s="153">
        <v>43.156482071247403</v>
      </c>
      <c r="AB141" s="153">
        <v>-869.74605731305201</v>
      </c>
      <c r="AC141" s="153">
        <v>0</v>
      </c>
      <c r="AD141" s="153">
        <v>-569.35074430462498</v>
      </c>
      <c r="AE141" s="153">
        <v>7715.92166859385</v>
      </c>
      <c r="AF141" s="153">
        <v>7146.5709242892199</v>
      </c>
      <c r="AG141" s="153">
        <f t="shared" si="15"/>
        <v>7715.92166859385</v>
      </c>
      <c r="AH141" s="153">
        <f t="shared" si="16"/>
        <v>0</v>
      </c>
      <c r="AI141" s="153">
        <f t="shared" si="17"/>
        <v>-869.74605731305201</v>
      </c>
      <c r="AK141" s="152">
        <v>0.94791666666666663</v>
      </c>
      <c r="AL141" s="147">
        <v>3697.5404355749902</v>
      </c>
      <c r="AM141" s="147">
        <v>2325.4099133356899</v>
      </c>
      <c r="AN141" s="147">
        <v>68.257448031887805</v>
      </c>
      <c r="AO141" s="147">
        <v>446.698908526899</v>
      </c>
      <c r="AP141" s="147">
        <v>412.23354685023997</v>
      </c>
      <c r="AQ141" s="147">
        <v>0</v>
      </c>
      <c r="AR141" s="147">
        <v>0</v>
      </c>
      <c r="AS141" s="147">
        <v>28.98560507138</v>
      </c>
      <c r="AT141" s="147">
        <v>27.038179284203</v>
      </c>
      <c r="AU141" s="147">
        <v>0</v>
      </c>
      <c r="AV141" s="147">
        <v>-428.85192867526098</v>
      </c>
      <c r="AW141" s="147">
        <v>7006.1640366752899</v>
      </c>
      <c r="AX141" s="147">
        <v>6577.3121080000301</v>
      </c>
      <c r="AY141" s="147">
        <f t="shared" si="18"/>
        <v>7006.1640366752899</v>
      </c>
      <c r="AZ141" s="153">
        <f t="shared" si="19"/>
        <v>27.038179284203</v>
      </c>
      <c r="BA141" s="153">
        <f t="shared" si="20"/>
        <v>0</v>
      </c>
    </row>
    <row r="142" spans="1:53" s="147" customFormat="1">
      <c r="A142" s="152">
        <v>0.91666666666666696</v>
      </c>
      <c r="B142" s="153">
        <v>4167.7603099046901</v>
      </c>
      <c r="C142" s="153">
        <v>2807.1399427261999</v>
      </c>
      <c r="D142" s="153">
        <v>65.883688437475897</v>
      </c>
      <c r="E142" s="153">
        <v>431.80467044826202</v>
      </c>
      <c r="F142" s="153">
        <v>313.38782604502398</v>
      </c>
      <c r="G142" s="153">
        <v>0</v>
      </c>
      <c r="H142" s="153">
        <v>0</v>
      </c>
      <c r="I142" s="153">
        <v>143.214498475981</v>
      </c>
      <c r="J142" s="153">
        <v>-1597.6230044557001</v>
      </c>
      <c r="K142" s="153">
        <v>-109.07012669984999</v>
      </c>
      <c r="L142" s="153">
        <v>-496.00865258257198</v>
      </c>
      <c r="M142" s="153">
        <v>6222.4978048820803</v>
      </c>
      <c r="N142" s="153">
        <v>5726.4891522995104</v>
      </c>
      <c r="O142" s="153">
        <f t="shared" si="12"/>
        <v>6222.4978048820803</v>
      </c>
      <c r="P142" s="153">
        <f t="shared" si="13"/>
        <v>0</v>
      </c>
      <c r="Q142" s="153">
        <f t="shared" si="14"/>
        <v>-1597.6230044557001</v>
      </c>
      <c r="S142" s="152">
        <v>0.91666666666666696</v>
      </c>
      <c r="T142" s="153">
        <v>3706.4320134433901</v>
      </c>
      <c r="U142" s="153">
        <v>3764.2551979662699</v>
      </c>
      <c r="V142" s="153">
        <v>63.714626250832197</v>
      </c>
      <c r="W142" s="153">
        <v>445.582767558206</v>
      </c>
      <c r="X142" s="153">
        <v>334.84471085741501</v>
      </c>
      <c r="Y142" s="153">
        <v>0</v>
      </c>
      <c r="Z142" s="153">
        <v>0</v>
      </c>
      <c r="AA142" s="153">
        <v>43.626380792956901</v>
      </c>
      <c r="AB142" s="153">
        <v>-616.56615206513095</v>
      </c>
      <c r="AC142" s="153">
        <v>0</v>
      </c>
      <c r="AD142" s="153">
        <v>-551.40900039729195</v>
      </c>
      <c r="AE142" s="153">
        <v>7741.8895448039402</v>
      </c>
      <c r="AF142" s="153">
        <v>7190.4805444066396</v>
      </c>
      <c r="AG142" s="153">
        <f t="shared" si="15"/>
        <v>7741.8895448039402</v>
      </c>
      <c r="AH142" s="153">
        <f t="shared" si="16"/>
        <v>0</v>
      </c>
      <c r="AI142" s="153">
        <f t="shared" si="17"/>
        <v>-616.56615206513095</v>
      </c>
      <c r="AK142" s="152">
        <v>0.95833333333333337</v>
      </c>
      <c r="AL142" s="147">
        <v>3697.31368251188</v>
      </c>
      <c r="AM142" s="147">
        <v>2305.2599389399402</v>
      </c>
      <c r="AN142" s="147">
        <v>68.377854827081705</v>
      </c>
      <c r="AO142" s="147">
        <v>450.96302490276599</v>
      </c>
      <c r="AP142" s="147">
        <v>420.48794279156198</v>
      </c>
      <c r="AQ142" s="147">
        <v>0</v>
      </c>
      <c r="AR142" s="147">
        <v>0</v>
      </c>
      <c r="AS142" s="147">
        <v>24.311139470864099</v>
      </c>
      <c r="AT142" s="147">
        <v>-58.873716721103897</v>
      </c>
      <c r="AU142" s="147">
        <v>0</v>
      </c>
      <c r="AV142" s="147">
        <v>-427.33889606819099</v>
      </c>
      <c r="AW142" s="147">
        <v>6907.8398667229803</v>
      </c>
      <c r="AX142" s="147">
        <v>6480.5009706547899</v>
      </c>
      <c r="AY142" s="147">
        <f t="shared" si="18"/>
        <v>6907.8398667229803</v>
      </c>
      <c r="AZ142" s="153">
        <f t="shared" si="19"/>
        <v>0</v>
      </c>
      <c r="BA142" s="153">
        <f t="shared" si="20"/>
        <v>-58.873716721103897</v>
      </c>
    </row>
    <row r="143" spans="1:53" s="147" customFormat="1">
      <c r="A143" s="152">
        <v>0.92708333333333304</v>
      </c>
      <c r="B143" s="153">
        <v>4168.3671680027701</v>
      </c>
      <c r="C143" s="153">
        <v>2771.78119041948</v>
      </c>
      <c r="D143" s="153">
        <v>66.285213963966697</v>
      </c>
      <c r="E143" s="153">
        <v>431.22519326226899</v>
      </c>
      <c r="F143" s="153">
        <v>316.60881811564701</v>
      </c>
      <c r="G143" s="153">
        <v>0</v>
      </c>
      <c r="H143" s="153">
        <v>0</v>
      </c>
      <c r="I143" s="153">
        <v>153.74089093414301</v>
      </c>
      <c r="J143" s="153">
        <v>-1549.8427101720899</v>
      </c>
      <c r="K143" s="153">
        <v>-109.003014370278</v>
      </c>
      <c r="L143" s="153">
        <v>-493.09784259454699</v>
      </c>
      <c r="M143" s="153">
        <v>6249.1627501559096</v>
      </c>
      <c r="N143" s="153">
        <v>5756.0649075613701</v>
      </c>
      <c r="O143" s="153">
        <f t="shared" si="12"/>
        <v>6249.1627501559096</v>
      </c>
      <c r="P143" s="153">
        <f t="shared" si="13"/>
        <v>0</v>
      </c>
      <c r="Q143" s="153">
        <f t="shared" si="14"/>
        <v>-1549.8427101720899</v>
      </c>
      <c r="S143" s="152">
        <v>0.92708333333333304</v>
      </c>
      <c r="T143" s="153">
        <v>3706.8521456435501</v>
      </c>
      <c r="U143" s="153">
        <v>3751.2334659327498</v>
      </c>
      <c r="V143" s="153">
        <v>64.2427399443783</v>
      </c>
      <c r="W143" s="153">
        <v>449.68265548548499</v>
      </c>
      <c r="X143" s="153">
        <v>337.16201779910801</v>
      </c>
      <c r="Y143" s="153">
        <v>0</v>
      </c>
      <c r="Z143" s="153">
        <v>0</v>
      </c>
      <c r="AA143" s="153">
        <v>48.924526912855796</v>
      </c>
      <c r="AB143" s="153">
        <v>-622.986505759755</v>
      </c>
      <c r="AC143" s="153">
        <v>0</v>
      </c>
      <c r="AD143" s="153">
        <v>-550.60789812574706</v>
      </c>
      <c r="AE143" s="153">
        <v>7735.1110459583697</v>
      </c>
      <c r="AF143" s="153">
        <v>7184.50314783262</v>
      </c>
      <c r="AG143" s="153">
        <f t="shared" si="15"/>
        <v>7735.1110459583697</v>
      </c>
      <c r="AH143" s="153">
        <f t="shared" si="16"/>
        <v>0</v>
      </c>
      <c r="AI143" s="153">
        <f t="shared" si="17"/>
        <v>-622.986505759755</v>
      </c>
      <c r="AK143" s="152">
        <v>0.96875</v>
      </c>
      <c r="AL143" s="147">
        <v>3698.4941954968499</v>
      </c>
      <c r="AM143" s="147">
        <v>2264.3276617425499</v>
      </c>
      <c r="AN143" s="147">
        <v>68.177176835091899</v>
      </c>
      <c r="AO143" s="147">
        <v>453.08555428202698</v>
      </c>
      <c r="AP143" s="147">
        <v>408.50452080557801</v>
      </c>
      <c r="AQ143" s="147">
        <v>0</v>
      </c>
      <c r="AR143" s="147">
        <v>0</v>
      </c>
      <c r="AS143" s="147">
        <v>24.602508736655299</v>
      </c>
      <c r="AT143" s="147">
        <v>-131.77174818523901</v>
      </c>
      <c r="AU143" s="147">
        <v>0</v>
      </c>
      <c r="AV143" s="147">
        <v>-423.88056778200001</v>
      </c>
      <c r="AW143" s="147">
        <v>6785.4198697135098</v>
      </c>
      <c r="AX143" s="147">
        <v>6361.5393019315097</v>
      </c>
      <c r="AY143" s="147">
        <f t="shared" si="18"/>
        <v>6785.4198697135098</v>
      </c>
      <c r="AZ143" s="153">
        <f t="shared" si="19"/>
        <v>0</v>
      </c>
      <c r="BA143" s="153">
        <f t="shared" si="20"/>
        <v>-131.77174818523901</v>
      </c>
    </row>
    <row r="144" spans="1:53" s="147" customFormat="1">
      <c r="A144" s="152">
        <v>0.9375</v>
      </c>
      <c r="B144" s="153">
        <v>4167.5469310820899</v>
      </c>
      <c r="C144" s="153">
        <v>2776.7463580645899</v>
      </c>
      <c r="D144" s="153">
        <v>66.285213963966697</v>
      </c>
      <c r="E144" s="153">
        <v>431.44084747196899</v>
      </c>
      <c r="F144" s="153">
        <v>316.702792256507</v>
      </c>
      <c r="G144" s="153">
        <v>0</v>
      </c>
      <c r="H144" s="153">
        <v>0</v>
      </c>
      <c r="I144" s="153">
        <v>157.37583365608</v>
      </c>
      <c r="J144" s="153">
        <v>-1599.2471525563001</v>
      </c>
      <c r="K144" s="153">
        <v>-109.003014370278</v>
      </c>
      <c r="L144" s="153">
        <v>-493.54181877736301</v>
      </c>
      <c r="M144" s="153">
        <v>6207.8478095686196</v>
      </c>
      <c r="N144" s="153">
        <v>5714.3059907912602</v>
      </c>
      <c r="O144" s="153">
        <f t="shared" si="12"/>
        <v>6207.8478095686196</v>
      </c>
      <c r="P144" s="153">
        <f t="shared" si="13"/>
        <v>0</v>
      </c>
      <c r="Q144" s="153">
        <f t="shared" si="14"/>
        <v>-1599.2471525563001</v>
      </c>
      <c r="S144" s="152">
        <v>0.9375</v>
      </c>
      <c r="T144" s="153">
        <v>3706.1986012387201</v>
      </c>
      <c r="U144" s="153">
        <v>3758.4714594662601</v>
      </c>
      <c r="V144" s="153">
        <v>64.309590085664496</v>
      </c>
      <c r="W144" s="153">
        <v>448.187144585532</v>
      </c>
      <c r="X144" s="153">
        <v>337.08963780671002</v>
      </c>
      <c r="Y144" s="153">
        <v>0</v>
      </c>
      <c r="Z144" s="153">
        <v>0</v>
      </c>
      <c r="AA144" s="153">
        <v>52.953898251389603</v>
      </c>
      <c r="AB144" s="153">
        <v>-741.46172551806103</v>
      </c>
      <c r="AC144" s="153">
        <v>0</v>
      </c>
      <c r="AD144" s="153">
        <v>-551.16544350336505</v>
      </c>
      <c r="AE144" s="153">
        <v>7625.7486059162202</v>
      </c>
      <c r="AF144" s="153">
        <v>7074.5831624128496</v>
      </c>
      <c r="AG144" s="153">
        <f t="shared" si="15"/>
        <v>7625.7486059162202</v>
      </c>
      <c r="AH144" s="153">
        <f t="shared" si="16"/>
        <v>0</v>
      </c>
      <c r="AI144" s="153">
        <f t="shared" si="17"/>
        <v>-741.46172551806103</v>
      </c>
      <c r="AK144" s="152">
        <v>0.97916666666666663</v>
      </c>
      <c r="AL144" s="147">
        <v>3699.7547054514598</v>
      </c>
      <c r="AM144" s="147">
        <v>2188.3508653239301</v>
      </c>
      <c r="AN144" s="147">
        <v>66.805873990932895</v>
      </c>
      <c r="AO144" s="147">
        <v>441.94415032371899</v>
      </c>
      <c r="AP144" s="147">
        <v>403.57497747193298</v>
      </c>
      <c r="AQ144" s="147">
        <v>0</v>
      </c>
      <c r="AR144" s="147">
        <v>0</v>
      </c>
      <c r="AS144" s="147">
        <v>25.904835576609202</v>
      </c>
      <c r="AT144" s="147">
        <v>-176.92340960821301</v>
      </c>
      <c r="AU144" s="147">
        <v>0</v>
      </c>
      <c r="AV144" s="147">
        <v>-416.748843245567</v>
      </c>
      <c r="AW144" s="147">
        <v>6649.4119985303696</v>
      </c>
      <c r="AX144" s="147">
        <v>6232.6631552848003</v>
      </c>
      <c r="AY144" s="147">
        <f t="shared" si="18"/>
        <v>6649.4119985303696</v>
      </c>
      <c r="AZ144" s="153">
        <f t="shared" si="19"/>
        <v>0</v>
      </c>
      <c r="BA144" s="153">
        <f t="shared" si="20"/>
        <v>-176.92340960821301</v>
      </c>
    </row>
    <row r="145" spans="1:53" s="147" customFormat="1">
      <c r="A145" s="152">
        <v>0.94791666666666696</v>
      </c>
      <c r="B145" s="153">
        <v>4166.3132218144801</v>
      </c>
      <c r="C145" s="153">
        <v>2784.2687392295202</v>
      </c>
      <c r="D145" s="153">
        <v>66.285214474533106</v>
      </c>
      <c r="E145" s="153">
        <v>431.87201077273198</v>
      </c>
      <c r="F145" s="153">
        <v>316.46193720438202</v>
      </c>
      <c r="G145" s="153">
        <v>0</v>
      </c>
      <c r="H145" s="153">
        <v>0</v>
      </c>
      <c r="I145" s="153">
        <v>165.731051525716</v>
      </c>
      <c r="J145" s="153">
        <v>-1422.2693894771501</v>
      </c>
      <c r="K145" s="153">
        <v>-296.45974396734499</v>
      </c>
      <c r="L145" s="153">
        <v>-494.25269637096</v>
      </c>
      <c r="M145" s="153">
        <v>6212.2030415768704</v>
      </c>
      <c r="N145" s="153">
        <v>5717.9503452059098</v>
      </c>
      <c r="O145" s="153">
        <f t="shared" si="12"/>
        <v>6212.2030415768704</v>
      </c>
      <c r="P145" s="153">
        <f t="shared" si="13"/>
        <v>0</v>
      </c>
      <c r="Q145" s="153">
        <f t="shared" si="14"/>
        <v>-1422.2693894771501</v>
      </c>
      <c r="S145" s="152">
        <v>0.94791666666666696</v>
      </c>
      <c r="T145" s="153">
        <v>3704.36480868032</v>
      </c>
      <c r="U145" s="153">
        <v>3692.42491483193</v>
      </c>
      <c r="V145" s="153">
        <v>63.8282705984765</v>
      </c>
      <c r="W145" s="153">
        <v>441.00051692530798</v>
      </c>
      <c r="X145" s="153">
        <v>331.452737578822</v>
      </c>
      <c r="Y145" s="153">
        <v>0</v>
      </c>
      <c r="Z145" s="153">
        <v>0</v>
      </c>
      <c r="AA145" s="153">
        <v>55.010747211791298</v>
      </c>
      <c r="AB145" s="153">
        <v>-667.78652746437001</v>
      </c>
      <c r="AC145" s="153">
        <v>0</v>
      </c>
      <c r="AD145" s="153">
        <v>-544.94318485636904</v>
      </c>
      <c r="AE145" s="153">
        <v>7620.2954683622802</v>
      </c>
      <c r="AF145" s="153">
        <v>7075.3522835059102</v>
      </c>
      <c r="AG145" s="153">
        <f t="shared" si="15"/>
        <v>7620.2954683622802</v>
      </c>
      <c r="AH145" s="153">
        <f t="shared" si="16"/>
        <v>0</v>
      </c>
      <c r="AI145" s="153">
        <f t="shared" si="17"/>
        <v>-667.78652746437001</v>
      </c>
      <c r="AK145" s="152">
        <v>0.98958333333333337</v>
      </c>
      <c r="AL145" s="147">
        <v>3699.38788848996</v>
      </c>
      <c r="AM145" s="147">
        <v>2155.5945390771399</v>
      </c>
      <c r="AN145" s="147">
        <v>63.441164486039199</v>
      </c>
      <c r="AO145" s="147">
        <v>437.84793329103798</v>
      </c>
      <c r="AP145" s="147">
        <v>390.89044639980102</v>
      </c>
      <c r="AQ145" s="147">
        <v>0</v>
      </c>
      <c r="AR145" s="147">
        <v>0</v>
      </c>
      <c r="AS145" s="147">
        <v>22.274524088263799</v>
      </c>
      <c r="AT145" s="147">
        <v>-226.90920592122399</v>
      </c>
      <c r="AU145" s="147">
        <v>0</v>
      </c>
      <c r="AV145" s="147">
        <v>-413.48967529257499</v>
      </c>
      <c r="AW145" s="147">
        <v>6542.5272899110196</v>
      </c>
      <c r="AX145" s="147">
        <v>6129.0376146184399</v>
      </c>
      <c r="AY145" s="147">
        <f t="shared" si="18"/>
        <v>6542.5272899110196</v>
      </c>
      <c r="AZ145" s="153">
        <f t="shared" si="19"/>
        <v>0</v>
      </c>
      <c r="BA145" s="153">
        <f t="shared" si="20"/>
        <v>-226.90920592122399</v>
      </c>
    </row>
    <row r="146" spans="1:53" s="147" customFormat="1">
      <c r="A146" s="152">
        <v>0.95833333333333304</v>
      </c>
      <c r="B146" s="153">
        <v>4166.7800307265497</v>
      </c>
      <c r="C146" s="153">
        <v>2770.37884596718</v>
      </c>
      <c r="D146" s="153">
        <v>66.305291478414802</v>
      </c>
      <c r="E146" s="153">
        <v>427.27334629430999</v>
      </c>
      <c r="F146" s="153">
        <v>309.23360423576997</v>
      </c>
      <c r="G146" s="153">
        <v>0</v>
      </c>
      <c r="H146" s="153">
        <v>0</v>
      </c>
      <c r="I146" s="153">
        <v>180.51105798053001</v>
      </c>
      <c r="J146" s="153">
        <v>-1327.7124746674201</v>
      </c>
      <c r="K146" s="153">
        <v>-470.72228624050501</v>
      </c>
      <c r="L146" s="153">
        <v>-492.95429819892598</v>
      </c>
      <c r="M146" s="153">
        <v>6122.0474157748204</v>
      </c>
      <c r="N146" s="153">
        <v>5629.0931175758997</v>
      </c>
      <c r="O146" s="153">
        <f t="shared" si="12"/>
        <v>6122.0474157748204</v>
      </c>
      <c r="P146" s="153">
        <f t="shared" si="13"/>
        <v>0</v>
      </c>
      <c r="Q146" s="153">
        <f t="shared" si="14"/>
        <v>-1327.7124746674201</v>
      </c>
      <c r="S146" s="152">
        <v>0.95833333333333304</v>
      </c>
      <c r="T146" s="153">
        <v>3704.8582515561902</v>
      </c>
      <c r="U146" s="153">
        <v>3435.6812153954702</v>
      </c>
      <c r="V146" s="153">
        <v>64.229370426145195</v>
      </c>
      <c r="W146" s="153">
        <v>442.36679049298601</v>
      </c>
      <c r="X146" s="153">
        <v>290.67309580602398</v>
      </c>
      <c r="Y146" s="153">
        <v>0</v>
      </c>
      <c r="Z146" s="153">
        <v>0</v>
      </c>
      <c r="AA146" s="153">
        <v>58.961654989383298</v>
      </c>
      <c r="AB146" s="153">
        <v>-424.73102425595499</v>
      </c>
      <c r="AC146" s="153">
        <v>0</v>
      </c>
      <c r="AD146" s="153">
        <v>-522.56531819483905</v>
      </c>
      <c r="AE146" s="153">
        <v>7572.0393544102499</v>
      </c>
      <c r="AF146" s="153">
        <v>7049.4740362154098</v>
      </c>
      <c r="AG146" s="153">
        <f t="shared" si="15"/>
        <v>7572.0393544102499</v>
      </c>
      <c r="AH146" s="153">
        <f t="shared" si="16"/>
        <v>0</v>
      </c>
      <c r="AI146" s="153">
        <f t="shared" si="17"/>
        <v>-424.73102425595499</v>
      </c>
      <c r="AK146" s="152"/>
      <c r="AZ146" s="153"/>
      <c r="BA146" s="153"/>
    </row>
    <row r="147" spans="1:53" s="147" customFormat="1">
      <c r="A147" s="152">
        <v>0.96875</v>
      </c>
      <c r="B147" s="153">
        <v>4166.5066075656496</v>
      </c>
      <c r="C147" s="153">
        <v>2779.8229839979999</v>
      </c>
      <c r="D147" s="153">
        <v>66.278522480283499</v>
      </c>
      <c r="E147" s="153">
        <v>426.62795622352797</v>
      </c>
      <c r="F147" s="153">
        <v>307.616030870266</v>
      </c>
      <c r="G147" s="153">
        <v>0</v>
      </c>
      <c r="H147" s="153">
        <v>0</v>
      </c>
      <c r="I147" s="153">
        <v>189.561922529436</v>
      </c>
      <c r="J147" s="153">
        <v>-1307.4449971286899</v>
      </c>
      <c r="K147" s="153">
        <v>-610.16051242936101</v>
      </c>
      <c r="L147" s="153">
        <v>-493.82425682839897</v>
      </c>
      <c r="M147" s="153">
        <v>6018.8085141091096</v>
      </c>
      <c r="N147" s="153">
        <v>5524.9842572807102</v>
      </c>
      <c r="O147" s="153">
        <f t="shared" si="12"/>
        <v>6018.8085141091096</v>
      </c>
      <c r="P147" s="153">
        <f t="shared" si="13"/>
        <v>0</v>
      </c>
      <c r="Q147" s="153">
        <f t="shared" si="14"/>
        <v>-1307.4449971286899</v>
      </c>
      <c r="S147" s="152">
        <v>0.96875</v>
      </c>
      <c r="T147" s="153">
        <v>3705.57174042204</v>
      </c>
      <c r="U147" s="153">
        <v>3306.2718127411799</v>
      </c>
      <c r="V147" s="153">
        <v>64.022135625688307</v>
      </c>
      <c r="W147" s="153">
        <v>441.21973837733901</v>
      </c>
      <c r="X147" s="153">
        <v>284.976955661597</v>
      </c>
      <c r="Y147" s="153">
        <v>0</v>
      </c>
      <c r="Z147" s="153">
        <v>0</v>
      </c>
      <c r="AA147" s="153">
        <v>55.340346552306201</v>
      </c>
      <c r="AB147" s="153">
        <v>-395.70753908148998</v>
      </c>
      <c r="AC147" s="153">
        <v>0</v>
      </c>
      <c r="AD147" s="153">
        <v>-511.257324516263</v>
      </c>
      <c r="AE147" s="153">
        <v>7461.6951902986602</v>
      </c>
      <c r="AF147" s="153">
        <v>6950.4378657824</v>
      </c>
      <c r="AG147" s="153">
        <f t="shared" si="15"/>
        <v>7461.6951902986602</v>
      </c>
      <c r="AH147" s="153">
        <f t="shared" si="16"/>
        <v>0</v>
      </c>
      <c r="AI147" s="153">
        <f t="shared" si="17"/>
        <v>-395.70753908148998</v>
      </c>
      <c r="AK147" s="152"/>
      <c r="AZ147" s="153"/>
      <c r="BA147" s="153"/>
    </row>
    <row r="148" spans="1:53" s="147" customFormat="1">
      <c r="A148" s="152">
        <v>0.97916666666666696</v>
      </c>
      <c r="B148" s="153">
        <v>4165.4996275429303</v>
      </c>
      <c r="C148" s="153">
        <v>2764.1891345259</v>
      </c>
      <c r="D148" s="153">
        <v>65.281400530664399</v>
      </c>
      <c r="E148" s="153">
        <v>426.18800928746299</v>
      </c>
      <c r="F148" s="153">
        <v>302.590968575153</v>
      </c>
      <c r="G148" s="153">
        <v>0</v>
      </c>
      <c r="H148" s="153">
        <v>0</v>
      </c>
      <c r="I148" s="153">
        <v>178.38224376482799</v>
      </c>
      <c r="J148" s="153">
        <v>-1397.7051323707699</v>
      </c>
      <c r="K148" s="153">
        <v>-608.44915698568195</v>
      </c>
      <c r="L148" s="153">
        <v>-492.20177979422999</v>
      </c>
      <c r="M148" s="153">
        <v>5895.97709487048</v>
      </c>
      <c r="N148" s="153">
        <v>5403.7753150762501</v>
      </c>
      <c r="O148" s="153">
        <f t="shared" si="12"/>
        <v>5895.97709487048</v>
      </c>
      <c r="P148" s="153">
        <f t="shared" si="13"/>
        <v>0</v>
      </c>
      <c r="Q148" s="153">
        <f t="shared" si="14"/>
        <v>-1397.7051323707699</v>
      </c>
      <c r="S148" s="152">
        <v>0.97916666666666696</v>
      </c>
      <c r="T148" s="153">
        <v>3705.1916743051402</v>
      </c>
      <c r="U148" s="153">
        <v>3190.44861467295</v>
      </c>
      <c r="V148" s="153">
        <v>60.967096536995498</v>
      </c>
      <c r="W148" s="153">
        <v>432.92509031461702</v>
      </c>
      <c r="X148" s="153">
        <v>274.66969991784299</v>
      </c>
      <c r="Y148" s="153">
        <v>0</v>
      </c>
      <c r="Z148" s="153">
        <v>0</v>
      </c>
      <c r="AA148" s="153">
        <v>53.926071863944102</v>
      </c>
      <c r="AB148" s="153">
        <v>-434.03170888002501</v>
      </c>
      <c r="AC148" s="153">
        <v>0</v>
      </c>
      <c r="AD148" s="153">
        <v>-500.63963281293002</v>
      </c>
      <c r="AE148" s="153">
        <v>7284.09653873146</v>
      </c>
      <c r="AF148" s="153">
        <v>6783.4569059185296</v>
      </c>
      <c r="AG148" s="153">
        <f t="shared" si="15"/>
        <v>7284.09653873146</v>
      </c>
      <c r="AH148" s="153">
        <f t="shared" si="16"/>
        <v>0</v>
      </c>
      <c r="AI148" s="153">
        <f t="shared" si="17"/>
        <v>-434.03170888002501</v>
      </c>
      <c r="AK148" s="152"/>
      <c r="AZ148" s="153"/>
      <c r="BA148" s="153"/>
    </row>
    <row r="149" spans="1:53" s="147" customFormat="1">
      <c r="A149" s="152">
        <v>0.98958333333333304</v>
      </c>
      <c r="B149" s="153">
        <v>4167.3335196974804</v>
      </c>
      <c r="C149" s="153">
        <v>2736.6285551696801</v>
      </c>
      <c r="D149" s="153">
        <v>60.315864723052101</v>
      </c>
      <c r="E149" s="153">
        <v>425.71314153036701</v>
      </c>
      <c r="F149" s="153">
        <v>290.61017439902901</v>
      </c>
      <c r="G149" s="153">
        <v>0</v>
      </c>
      <c r="H149" s="153">
        <v>0</v>
      </c>
      <c r="I149" s="153">
        <v>158.55797619231799</v>
      </c>
      <c r="J149" s="153">
        <v>-1530.52268202144</v>
      </c>
      <c r="K149" s="153">
        <v>-527.21701548209603</v>
      </c>
      <c r="L149" s="153">
        <v>-489.48738514028997</v>
      </c>
      <c r="M149" s="153">
        <v>5781.4195342083904</v>
      </c>
      <c r="N149" s="153">
        <v>5291.9321490681004</v>
      </c>
      <c r="O149" s="153">
        <f t="shared" si="12"/>
        <v>5781.4195342083904</v>
      </c>
      <c r="P149" s="153">
        <f t="shared" si="13"/>
        <v>0</v>
      </c>
      <c r="Q149" s="153">
        <f t="shared" si="14"/>
        <v>-1530.52268202144</v>
      </c>
      <c r="S149" s="152">
        <v>0.98958333333333304</v>
      </c>
      <c r="T149" s="153">
        <v>3705.5651142961301</v>
      </c>
      <c r="U149" s="153">
        <v>3153.94681012398</v>
      </c>
      <c r="V149" s="153">
        <v>61.608855088209999</v>
      </c>
      <c r="W149" s="153">
        <v>431.81086792971001</v>
      </c>
      <c r="X149" s="153">
        <v>271.39340671484302</v>
      </c>
      <c r="Y149" s="153">
        <v>0</v>
      </c>
      <c r="Z149" s="153">
        <v>0</v>
      </c>
      <c r="AA149" s="153">
        <v>55.861009346032901</v>
      </c>
      <c r="AB149" s="153">
        <v>-530.25195607293995</v>
      </c>
      <c r="AC149" s="153">
        <v>0</v>
      </c>
      <c r="AD149" s="153">
        <v>-497.446507984427</v>
      </c>
      <c r="AE149" s="153">
        <v>7149.9341074259601</v>
      </c>
      <c r="AF149" s="153">
        <v>6652.4875994415397</v>
      </c>
      <c r="AG149" s="153">
        <f t="shared" si="15"/>
        <v>7149.9341074259601</v>
      </c>
      <c r="AH149" s="153">
        <f t="shared" si="16"/>
        <v>0</v>
      </c>
      <c r="AI149" s="153">
        <f t="shared" si="17"/>
        <v>-530.25195607293995</v>
      </c>
      <c r="AK149" s="152"/>
      <c r="AZ149" s="153"/>
      <c r="BA149" s="153"/>
    </row>
    <row r="150" spans="1:53" s="147" customFormat="1"/>
    <row r="151" spans="1:53" s="147" customFormat="1"/>
    <row r="152" spans="1:53" s="147" customFormat="1"/>
    <row r="153" spans="1:53" s="147" customFormat="1"/>
    <row r="154" spans="1:53" s="147" customFormat="1"/>
    <row r="155" spans="1:53" s="147" customFormat="1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S54:AG149">
    <cfRule type="expression" dxfId="3" priority="4">
      <formula>$AE54=MIN($AE$54:$AE$149)</formula>
    </cfRule>
  </conditionalFormatting>
  <conditionalFormatting sqref="AK54:AY61 AK63:AY149 AL62:AY62">
    <cfRule type="expression" dxfId="2" priority="3">
      <formula>$AW54=MIN($AW$54:$AW$149)</formula>
    </cfRule>
  </conditionalFormatting>
  <conditionalFormatting sqref="A54:O149">
    <cfRule type="expression" dxfId="1" priority="2">
      <formula>$M54=MAX($M$52:$M$149)</formula>
    </cfRule>
  </conditionalFormatting>
  <conditionalFormatting sqref="AK62">
    <cfRule type="expression" dxfId="0" priority="1">
      <formula>$AW62=MIN($AW$54:$AW$149)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>
      <c r="A1" s="377" t="s">
        <v>417</v>
      </c>
      <c r="T1" s="130"/>
      <c r="U1" s="53"/>
      <c r="V1" s="53"/>
      <c r="W1" s="53"/>
      <c r="Y1" s="54"/>
      <c r="Z1" s="53"/>
      <c r="AC1" s="131"/>
      <c r="AF1" s="132"/>
      <c r="AG1" s="194"/>
      <c r="AH1" s="217" t="str">
        <f>'3.1'!N1</f>
        <v>I. čtvrtletí 2023</v>
      </c>
    </row>
    <row r="2" spans="1:34" ht="6" customHeight="1"/>
    <row r="3" spans="1:34" ht="12" customHeight="1">
      <c r="F3" s="133"/>
      <c r="U3" s="133"/>
    </row>
    <row r="4" spans="1:34" ht="12" customHeight="1"/>
    <row r="5" spans="1:34" s="25" customFormat="1" ht="12" customHeight="1">
      <c r="A5" s="600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30"/>
      <c r="P5" s="600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34" s="25" customFormat="1" ht="12" customHeight="1">
      <c r="A6" s="600"/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127"/>
      <c r="O6" s="30"/>
      <c r="P6" s="600"/>
      <c r="Q6" s="602"/>
      <c r="R6" s="602"/>
      <c r="S6" s="602"/>
      <c r="T6" s="602"/>
      <c r="U6" s="602"/>
      <c r="V6" s="602"/>
      <c r="W6" s="602"/>
      <c r="X6" s="602"/>
      <c r="Y6" s="602"/>
      <c r="Z6" s="602"/>
      <c r="AA6" s="602"/>
      <c r="AB6" s="602"/>
      <c r="AC6" s="127"/>
    </row>
    <row r="7" spans="1:34" ht="12" customHeight="1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>
      <c r="A8" s="113" t="s">
        <v>150</v>
      </c>
      <c r="C8" s="64">
        <f>SUM('4.1'!B11:D11)</f>
        <v>587.13835600000016</v>
      </c>
      <c r="D8" s="64">
        <f>SUM('4.2'!B8:D8)</f>
        <v>0</v>
      </c>
      <c r="E8" s="64">
        <f>SUM('4.2'!B22:D22)</f>
        <v>0.21787099999999998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>
      <c r="A9" s="113" t="s">
        <v>149</v>
      </c>
      <c r="B9" s="64"/>
      <c r="C9" s="64">
        <f>SUM('4.1'!B12:D12)</f>
        <v>2.8546480000000001</v>
      </c>
      <c r="D9" s="64">
        <f>SUM('4.2'!B9:D9)</f>
        <v>0</v>
      </c>
      <c r="E9" s="64">
        <f>SUM('4.2'!B23:D23)</f>
        <v>649.29069600000025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>
      <c r="A10" s="113" t="s">
        <v>148</v>
      </c>
      <c r="B10" s="64"/>
      <c r="C10" s="64">
        <f>SUM('4.1'!B13:D13)</f>
        <v>589.77727099999993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>
      <c r="A11" s="113" t="s">
        <v>147</v>
      </c>
      <c r="B11" s="64"/>
      <c r="C11" s="64">
        <f>SUM('4.1'!B14:D14)</f>
        <v>8212.2155400000011</v>
      </c>
      <c r="D11" s="64">
        <f>SUM('4.2'!B11:D11)</f>
        <v>0</v>
      </c>
      <c r="E11" s="64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>
      <c r="A13" s="113" t="s">
        <v>145</v>
      </c>
      <c r="B13" s="64"/>
      <c r="C13" s="64">
        <f>SUM('4.1'!B16:D16)</f>
        <v>16.721798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>
      <c r="A14" s="113" t="s">
        <v>144</v>
      </c>
      <c r="B14" s="64"/>
      <c r="C14" s="64">
        <f>SUM('4.1'!B17:D17)</f>
        <v>6.9045329999999998</v>
      </c>
      <c r="D14" s="64">
        <f>SUM('4.2'!B14:D14)</f>
        <v>0</v>
      </c>
      <c r="E14" s="64">
        <f>SUM('4.2'!B28:D28)</f>
        <v>1.3377E-2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>
      <c r="A15" s="113" t="s">
        <v>143</v>
      </c>
      <c r="B15" s="64"/>
      <c r="C15" s="64">
        <f>SUM('4.1'!B18:D18)</f>
        <v>62.969464000000002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>
      <c r="A16" s="113" t="s">
        <v>142</v>
      </c>
      <c r="B16" s="64"/>
      <c r="C16" s="64">
        <f>SUM('4.1'!B19:D19)</f>
        <v>159.387013</v>
      </c>
      <c r="D16" s="64">
        <f>SUM('4.2'!B16:D16)</f>
        <v>0</v>
      </c>
      <c r="E16" s="64">
        <f>SUM('4.2'!B30:D30)</f>
        <v>61.556344999999993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>
      <c r="A17" s="113" t="s">
        <v>14</v>
      </c>
      <c r="C17" s="64">
        <f>SUM('4.1'!B20:D20)</f>
        <v>0</v>
      </c>
      <c r="D17" s="64">
        <f>SUM('4.2'!B17:D17)</f>
        <v>52.117629999999998</v>
      </c>
      <c r="E17" s="64">
        <f>SUM('4.2'!B31:D31)</f>
        <v>5.1799999999999999E-2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>
      <c r="A18" s="113" t="s">
        <v>141</v>
      </c>
      <c r="B18" s="64"/>
      <c r="C18" s="64">
        <f>SUM('4.1'!B21:D21)</f>
        <v>2.7995850000000004</v>
      </c>
      <c r="D18" s="64">
        <f>SUM('4.2'!B18:D18)</f>
        <v>0</v>
      </c>
      <c r="E18" s="64">
        <f>SUM('4.2'!B32:D32)</f>
        <v>2.1844330000000003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>
      <c r="A19" s="113" t="s">
        <v>140</v>
      </c>
      <c r="B19" s="64"/>
      <c r="C19" s="64">
        <f>SUM('4.1'!B22:D22)</f>
        <v>174.104094</v>
      </c>
      <c r="D19" s="64">
        <f>SUM('4.2'!B19:D19)</f>
        <v>580.66464299999996</v>
      </c>
      <c r="E19" s="64">
        <f>SUM('4.2'!B33:D33)</f>
        <v>301.25313199999982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>
      <c r="A20" s="113" t="s">
        <v>204</v>
      </c>
      <c r="B20" s="64">
        <f>SUM('4.1'!B8:D8)</f>
        <v>8468.5582900000009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9"/>
    </row>
    <row r="32" spans="1:29" ht="12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>
      <c r="A34" s="603"/>
      <c r="B34" s="604"/>
      <c r="C34" s="604"/>
      <c r="D34" s="604"/>
      <c r="E34" s="135"/>
      <c r="F34" s="135"/>
      <c r="G34" s="603"/>
      <c r="H34" s="604"/>
      <c r="I34" s="604"/>
      <c r="J34" s="604"/>
      <c r="K34" s="135"/>
      <c r="L34" s="135"/>
      <c r="M34" s="22"/>
      <c r="N34" s="22"/>
      <c r="O34" s="22"/>
      <c r="P34" s="22"/>
    </row>
    <row r="35" spans="1:16" ht="12" customHeight="1">
      <c r="A35" s="605"/>
      <c r="B35" s="605"/>
      <c r="C35" s="605"/>
      <c r="D35" s="605"/>
      <c r="E35" s="64"/>
      <c r="F35" s="31"/>
      <c r="G35" s="605"/>
      <c r="H35" s="605"/>
      <c r="I35" s="605"/>
      <c r="J35" s="605"/>
      <c r="K35" s="64"/>
      <c r="L35" s="31"/>
    </row>
    <row r="36" spans="1:16" ht="12" customHeight="1">
      <c r="A36" s="605"/>
      <c r="B36" s="605"/>
      <c r="C36" s="605"/>
      <c r="D36" s="605"/>
      <c r="E36" s="64"/>
      <c r="F36" s="31"/>
      <c r="G36" s="605"/>
      <c r="H36" s="605"/>
      <c r="I36" s="605"/>
      <c r="J36" s="605"/>
      <c r="K36" s="64"/>
      <c r="L36" s="31"/>
    </row>
    <row r="37" spans="1:16" ht="12" customHeight="1">
      <c r="A37" s="605"/>
      <c r="B37" s="605"/>
      <c r="C37" s="605"/>
      <c r="D37" s="605"/>
      <c r="E37" s="64"/>
      <c r="F37" s="31"/>
      <c r="G37" s="605"/>
      <c r="H37" s="605"/>
      <c r="I37" s="605"/>
      <c r="J37" s="605"/>
      <c r="K37" s="64"/>
      <c r="L37" s="31"/>
    </row>
    <row r="38" spans="1:16" ht="12" customHeight="1">
      <c r="A38" s="605"/>
      <c r="B38" s="605"/>
      <c r="C38" s="605"/>
      <c r="D38" s="605"/>
      <c r="E38" s="64"/>
      <c r="F38" s="31"/>
      <c r="G38" s="605"/>
      <c r="H38" s="605"/>
      <c r="I38" s="605"/>
      <c r="J38" s="605"/>
      <c r="K38" s="64"/>
      <c r="L38" s="31"/>
    </row>
    <row r="39" spans="1:16" ht="12" customHeight="1">
      <c r="A39" s="605"/>
      <c r="B39" s="605"/>
      <c r="C39" s="605"/>
      <c r="D39" s="605"/>
      <c r="E39" s="64"/>
      <c r="F39" s="31"/>
      <c r="G39" s="605"/>
      <c r="H39" s="605"/>
      <c r="I39" s="605"/>
      <c r="J39" s="605"/>
      <c r="K39" s="64"/>
      <c r="L39" s="31"/>
    </row>
    <row r="40" spans="1:16" ht="12" customHeight="1">
      <c r="A40" s="605"/>
      <c r="B40" s="605"/>
      <c r="C40" s="605"/>
      <c r="D40" s="605"/>
      <c r="E40" s="64"/>
      <c r="F40" s="31"/>
      <c r="G40" s="605"/>
      <c r="H40" s="605"/>
      <c r="I40" s="605"/>
      <c r="J40" s="605"/>
      <c r="K40" s="64"/>
      <c r="L40" s="31"/>
    </row>
    <row r="41" spans="1:16" ht="12" customHeight="1">
      <c r="A41" s="605"/>
      <c r="B41" s="605"/>
      <c r="C41" s="605"/>
      <c r="D41" s="605"/>
      <c r="E41" s="64"/>
      <c r="F41" s="31"/>
      <c r="G41" s="605"/>
      <c r="H41" s="605"/>
      <c r="I41" s="605"/>
      <c r="J41" s="605"/>
      <c r="K41" s="64"/>
      <c r="L41" s="31"/>
    </row>
    <row r="42" spans="1:16" ht="12" customHeight="1">
      <c r="A42" s="605"/>
      <c r="B42" s="605"/>
      <c r="C42" s="605"/>
      <c r="D42" s="605"/>
      <c r="E42" s="64"/>
      <c r="F42" s="31"/>
      <c r="G42" s="605"/>
      <c r="H42" s="605"/>
      <c r="I42" s="605"/>
      <c r="J42" s="605"/>
      <c r="K42" s="64"/>
      <c r="L42" s="31"/>
    </row>
    <row r="43" spans="1:16" ht="12" customHeight="1">
      <c r="A43" s="605"/>
      <c r="B43" s="605"/>
      <c r="C43" s="605"/>
      <c r="D43" s="605"/>
      <c r="E43" s="64"/>
      <c r="F43" s="31"/>
      <c r="G43" s="605"/>
      <c r="H43" s="605"/>
      <c r="I43" s="605"/>
      <c r="J43" s="605"/>
      <c r="K43" s="64"/>
      <c r="L43" s="31"/>
    </row>
    <row r="44" spans="1:16" ht="12" customHeight="1">
      <c r="A44" s="605"/>
      <c r="B44" s="605"/>
      <c r="C44" s="605"/>
      <c r="D44" s="605"/>
      <c r="E44" s="64"/>
      <c r="F44" s="31"/>
      <c r="G44" s="605"/>
      <c r="H44" s="605"/>
      <c r="I44" s="605"/>
      <c r="J44" s="605"/>
      <c r="K44" s="64"/>
      <c r="L44" s="31"/>
    </row>
    <row r="45" spans="1:16" ht="12" customHeight="1">
      <c r="A45" s="605"/>
      <c r="B45" s="605"/>
      <c r="C45" s="605"/>
      <c r="D45" s="605"/>
      <c r="E45" s="64"/>
      <c r="F45" s="31"/>
      <c r="G45" s="605"/>
      <c r="H45" s="605"/>
      <c r="I45" s="605"/>
      <c r="J45" s="605"/>
      <c r="K45" s="64"/>
      <c r="L45" s="31"/>
    </row>
    <row r="46" spans="1:16" ht="12" customHeight="1">
      <c r="F46" s="129"/>
      <c r="L46" s="129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128"/>
      <c r="B115" s="128"/>
    </row>
    <row r="116" spans="1:2">
      <c r="A116" s="128"/>
      <c r="B116" s="128"/>
    </row>
    <row r="137" spans="1:2">
      <c r="A137" s="128"/>
      <c r="B137" s="128"/>
    </row>
    <row r="138" spans="1:2" ht="12" customHeight="1">
      <c r="A138" s="136"/>
      <c r="B138" s="136"/>
    </row>
    <row r="139" spans="1:2">
      <c r="A139" s="136"/>
      <c r="B139" s="136"/>
    </row>
    <row r="140" spans="1:2" ht="12.75" customHeight="1">
      <c r="B140" s="136"/>
    </row>
    <row r="141" spans="1:2" ht="12.75" customHeight="1">
      <c r="B141" s="136"/>
    </row>
    <row r="142" spans="1:2">
      <c r="B142" s="136"/>
    </row>
    <row r="143" spans="1:2">
      <c r="B143" s="136"/>
    </row>
    <row r="144" spans="1:2">
      <c r="B144" s="136"/>
    </row>
    <row r="145" spans="1:2">
      <c r="B145" s="136"/>
    </row>
    <row r="146" spans="1:2">
      <c r="B146" s="136"/>
    </row>
    <row r="147" spans="1:2">
      <c r="B147" s="136"/>
    </row>
    <row r="148" spans="1:2">
      <c r="B148" s="136"/>
    </row>
    <row r="149" spans="1:2">
      <c r="B149" s="136"/>
    </row>
    <row r="150" spans="1:2">
      <c r="B150" s="136"/>
    </row>
    <row r="151" spans="1:2">
      <c r="B151" s="136"/>
    </row>
    <row r="152" spans="1:2">
      <c r="B152" s="136"/>
    </row>
    <row r="153" spans="1:2">
      <c r="B153" s="136"/>
    </row>
    <row r="154" spans="1:2">
      <c r="B154" s="136"/>
    </row>
    <row r="155" spans="1:2">
      <c r="B155" s="136"/>
    </row>
    <row r="156" spans="1:2">
      <c r="B156" s="136"/>
    </row>
    <row r="157" spans="1:2">
      <c r="B157" s="136"/>
    </row>
    <row r="158" spans="1:2">
      <c r="B158" s="128"/>
    </row>
    <row r="159" spans="1:2">
      <c r="B159" s="128"/>
    </row>
    <row r="160" spans="1:2" ht="12" customHeight="1">
      <c r="A160" s="136"/>
      <c r="B160" s="128"/>
    </row>
    <row r="161" spans="1:2">
      <c r="A161" s="136"/>
      <c r="B161" s="128"/>
    </row>
    <row r="162" spans="1:2">
      <c r="A162" s="136"/>
      <c r="B162" s="128"/>
    </row>
    <row r="163" spans="1:2" ht="90" customHeight="1">
      <c r="B163" s="128"/>
    </row>
    <row r="164" spans="1:2">
      <c r="B164" s="128"/>
    </row>
    <row r="165" spans="1:2">
      <c r="B165" s="128"/>
    </row>
    <row r="166" spans="1:2">
      <c r="B166" s="128"/>
    </row>
    <row r="167" spans="1:2">
      <c r="B167" s="128"/>
    </row>
    <row r="168" spans="1:2">
      <c r="B168" s="128"/>
    </row>
    <row r="169" spans="1:2">
      <c r="B169" s="128"/>
    </row>
    <row r="170" spans="1:2">
      <c r="B170" s="128"/>
    </row>
    <row r="171" spans="1:2">
      <c r="B171" s="128"/>
    </row>
    <row r="172" spans="1:2">
      <c r="B172" s="128"/>
    </row>
    <row r="173" spans="1:2">
      <c r="B173" s="128"/>
    </row>
    <row r="174" spans="1:2">
      <c r="B174" s="128"/>
    </row>
    <row r="175" spans="1:2">
      <c r="B175" s="128"/>
    </row>
    <row r="176" spans="1:2">
      <c r="A176" s="136"/>
      <c r="B176" s="128"/>
    </row>
    <row r="177" spans="1:2">
      <c r="A177" s="136"/>
      <c r="B177" s="128"/>
    </row>
    <row r="178" spans="1:2">
      <c r="A178" s="136"/>
      <c r="B178" s="128"/>
    </row>
    <row r="179" spans="1:2">
      <c r="A179" s="128"/>
      <c r="B179" s="128"/>
    </row>
    <row r="180" spans="1:2">
      <c r="A180" s="128"/>
      <c r="B180" s="128"/>
    </row>
    <row r="181" spans="1:2">
      <c r="A181" s="128"/>
      <c r="B181" s="128"/>
    </row>
    <row r="182" spans="1:2">
      <c r="B182" s="128"/>
    </row>
    <row r="183" spans="1:2">
      <c r="B183" s="128"/>
    </row>
    <row r="184" spans="1:2">
      <c r="B184" s="128"/>
    </row>
    <row r="185" spans="1:2">
      <c r="B185" s="128"/>
    </row>
    <row r="186" spans="1:2">
      <c r="B186" s="128"/>
    </row>
    <row r="187" spans="1:2">
      <c r="B187" s="128"/>
    </row>
    <row r="188" spans="1:2">
      <c r="B188" s="128"/>
    </row>
    <row r="189" spans="1:2">
      <c r="B189" s="128"/>
    </row>
    <row r="190" spans="1:2">
      <c r="B190" s="128"/>
    </row>
    <row r="191" spans="1:2">
      <c r="B191" s="128"/>
    </row>
    <row r="192" spans="1:2">
      <c r="B192" s="128"/>
    </row>
    <row r="193" spans="1:2">
      <c r="B193" s="128"/>
    </row>
    <row r="194" spans="1:2">
      <c r="B194" s="128"/>
    </row>
    <row r="195" spans="1:2">
      <c r="B195" s="128"/>
    </row>
    <row r="196" spans="1:2">
      <c r="B196" s="128"/>
    </row>
    <row r="197" spans="1:2">
      <c r="B197" s="128"/>
    </row>
    <row r="198" spans="1:2">
      <c r="B198" s="128"/>
    </row>
    <row r="199" spans="1:2">
      <c r="B199" s="128"/>
    </row>
    <row r="200" spans="1:2">
      <c r="B200" s="128"/>
    </row>
    <row r="201" spans="1:2">
      <c r="A201" s="128"/>
      <c r="B201" s="128"/>
    </row>
    <row r="202" spans="1:2">
      <c r="A202" s="128"/>
      <c r="B202" s="128"/>
    </row>
    <row r="203" spans="1:2" ht="12.75" customHeight="1">
      <c r="B203" s="128"/>
    </row>
    <row r="204" spans="1:2" ht="12" customHeight="1">
      <c r="B204" s="128"/>
    </row>
    <row r="205" spans="1:2">
      <c r="B205" s="128"/>
    </row>
    <row r="206" spans="1:2">
      <c r="B206" s="128"/>
    </row>
    <row r="207" spans="1:2">
      <c r="B207" s="128"/>
    </row>
    <row r="208" spans="1:2">
      <c r="B208" s="128"/>
    </row>
    <row r="209" spans="1:2">
      <c r="B209" s="128"/>
    </row>
    <row r="210" spans="1:2">
      <c r="B210" s="128"/>
    </row>
    <row r="211" spans="1:2">
      <c r="B211" s="128"/>
    </row>
    <row r="212" spans="1:2">
      <c r="B212" s="128"/>
    </row>
    <row r="213" spans="1:2">
      <c r="B213" s="128"/>
    </row>
    <row r="214" spans="1:2">
      <c r="B214" s="128"/>
    </row>
    <row r="215" spans="1:2">
      <c r="B215" s="128"/>
    </row>
    <row r="216" spans="1:2">
      <c r="B216" s="128"/>
    </row>
    <row r="217" spans="1:2">
      <c r="B217" s="128"/>
    </row>
    <row r="218" spans="1:2">
      <c r="B218" s="128"/>
    </row>
    <row r="219" spans="1:2">
      <c r="B219" s="128"/>
    </row>
    <row r="220" spans="1:2">
      <c r="B220" s="128"/>
    </row>
    <row r="221" spans="1:2">
      <c r="B221" s="128"/>
    </row>
    <row r="222" spans="1:2">
      <c r="A222" s="136"/>
      <c r="B222" s="128"/>
    </row>
    <row r="223" spans="1:2">
      <c r="A223" s="136"/>
      <c r="B223" s="128"/>
    </row>
    <row r="224" spans="1:2">
      <c r="A224" s="136"/>
      <c r="B224" s="128"/>
    </row>
    <row r="225" spans="1:2">
      <c r="A225" s="136"/>
      <c r="B225" s="128"/>
    </row>
    <row r="226" spans="1:2">
      <c r="A226" s="136"/>
      <c r="B226" s="128"/>
    </row>
    <row r="227" spans="1:2">
      <c r="A227" s="136"/>
      <c r="B227" s="128"/>
    </row>
    <row r="228" spans="1:2">
      <c r="A228" s="136"/>
      <c r="B228" s="128"/>
    </row>
    <row r="229" spans="1:2">
      <c r="A229" s="128"/>
      <c r="B229" s="128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/>
  </sheetViews>
  <sheetFormatPr defaultRowHeight="12.75"/>
  <cols>
    <col min="1" max="16384" width="9.140625" style="420"/>
  </cols>
  <sheetData>
    <row r="25" spans="6:6">
      <c r="F25" s="419"/>
    </row>
    <row r="26" spans="6:6">
      <c r="F26" s="419"/>
    </row>
    <row r="27" spans="6:6">
      <c r="F27" s="419"/>
    </row>
    <row r="28" spans="6:6">
      <c r="F28" s="419"/>
    </row>
    <row r="47" spans="1:3" ht="15">
      <c r="A47" s="421" t="s">
        <v>418</v>
      </c>
    </row>
    <row r="48" spans="1:3" ht="14.25">
      <c r="A48" s="422" t="s">
        <v>419</v>
      </c>
      <c r="B48" s="423"/>
      <c r="C48" s="423"/>
    </row>
    <row r="50" spans="1:2" ht="14.25">
      <c r="A50" s="451" t="s">
        <v>427</v>
      </c>
      <c r="B50" s="452">
        <f ca="1">TODAY()</f>
        <v>45065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>
      <c r="A1" s="216" t="s">
        <v>383</v>
      </c>
    </row>
    <row r="2" spans="1:12" s="41" customFormat="1" ht="6" customHeight="1"/>
    <row r="3" spans="1:12" s="41" customFormat="1" ht="24.75" customHeight="1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>
      <c r="A23" s="124" t="s">
        <v>137</v>
      </c>
      <c r="B23" s="49" t="s">
        <v>135</v>
      </c>
    </row>
    <row r="24" spans="1:12" s="41" customFormat="1" ht="24.75" customHeight="1">
      <c r="A24" s="124"/>
      <c r="B24" s="49"/>
    </row>
    <row r="25" spans="1:12" s="41" customFormat="1" ht="24.75" customHeight="1">
      <c r="A25" s="124"/>
      <c r="B25" s="49"/>
    </row>
    <row r="26" spans="1:12" s="41" customFormat="1" ht="24.75" customHeight="1">
      <c r="A26" s="124"/>
      <c r="B26" s="49"/>
    </row>
    <row r="27" spans="1:12" s="41" customFormat="1" ht="24.75" customHeight="1">
      <c r="A27" s="124"/>
      <c r="B27" s="49"/>
    </row>
    <row r="28" spans="1:12" s="41" customFormat="1" ht="24.75" customHeight="1">
      <c r="A28" s="124"/>
      <c r="B28" s="49"/>
    </row>
    <row r="29" spans="1:12" s="41" customFormat="1" ht="24.75" customHeight="1">
      <c r="A29" s="124"/>
      <c r="B29" s="49"/>
    </row>
    <row r="30" spans="1:12" s="41" customFormat="1" ht="24.75" customHeight="1">
      <c r="A30" s="124"/>
      <c r="B30" s="49"/>
    </row>
    <row r="31" spans="1:12" s="41" customFormat="1" ht="24.75" customHeight="1">
      <c r="A31" s="124"/>
      <c r="B31" s="49"/>
    </row>
    <row r="32" spans="1:12" s="41" customFormat="1" ht="24.75" customHeight="1">
      <c r="A32" s="124"/>
      <c r="B32" s="49"/>
    </row>
    <row r="33" spans="1:10" s="41" customFormat="1" ht="24.75" customHeight="1">
      <c r="A33" s="124"/>
      <c r="B33" s="49"/>
    </row>
    <row r="34" spans="1:10" s="41" customFormat="1" ht="22.5" customHeight="1">
      <c r="A34" s="124"/>
      <c r="B34" s="49"/>
    </row>
    <row r="35" spans="1:10" s="41" customFormat="1" ht="15">
      <c r="A35" s="42" t="s">
        <v>253</v>
      </c>
    </row>
    <row r="36" spans="1:10" s="49" customFormat="1" ht="24.75" customHeight="1">
      <c r="A36" s="126" t="s">
        <v>254</v>
      </c>
    </row>
    <row r="37" spans="1:10" s="41" customFormat="1" ht="15">
      <c r="A37" s="42" t="s">
        <v>177</v>
      </c>
    </row>
    <row r="38" spans="1:10" s="49" customFormat="1" ht="24.75" customHeight="1">
      <c r="A38" s="126" t="s">
        <v>178</v>
      </c>
    </row>
    <row r="39" spans="1:10" s="41" customFormat="1" ht="15">
      <c r="A39" s="42" t="s">
        <v>139</v>
      </c>
    </row>
    <row r="40" spans="1:10" s="49" customFormat="1" ht="39.75" customHeight="1">
      <c r="A40" s="468" t="s">
        <v>301</v>
      </c>
      <c r="B40" s="468"/>
      <c r="C40" s="468"/>
      <c r="D40" s="468"/>
      <c r="E40" s="468"/>
      <c r="F40" s="468"/>
      <c r="G40" s="468"/>
      <c r="H40" s="468"/>
      <c r="I40" s="468"/>
      <c r="J40" s="468"/>
    </row>
    <row r="41" spans="1:10" s="41" customFormat="1" ht="15">
      <c r="A41" s="42" t="s">
        <v>160</v>
      </c>
    </row>
    <row r="42" spans="1:10" s="49" customFormat="1" ht="24.75" customHeight="1">
      <c r="A42" s="126" t="s">
        <v>175</v>
      </c>
      <c r="B42" s="125"/>
    </row>
    <row r="43" spans="1:10" s="41" customFormat="1" ht="15">
      <c r="A43" s="42" t="s">
        <v>262</v>
      </c>
    </row>
    <row r="44" spans="1:10" s="49" customFormat="1" ht="54.75" customHeight="1">
      <c r="A44" s="467" t="s">
        <v>274</v>
      </c>
      <c r="B44" s="467"/>
      <c r="C44" s="467"/>
      <c r="D44" s="467"/>
      <c r="E44" s="467"/>
      <c r="F44" s="467"/>
      <c r="G44" s="467"/>
      <c r="H44" s="467"/>
      <c r="I44" s="467"/>
      <c r="J44" s="467"/>
    </row>
    <row r="45" spans="1:10" s="41" customFormat="1" ht="15">
      <c r="A45" s="42" t="s">
        <v>267</v>
      </c>
    </row>
    <row r="46" spans="1:10" s="49" customFormat="1" ht="24.75" customHeight="1">
      <c r="A46" s="126" t="s">
        <v>272</v>
      </c>
    </row>
    <row r="47" spans="1:10" s="41" customFormat="1" ht="16.5">
      <c r="A47" s="42" t="s">
        <v>263</v>
      </c>
    </row>
    <row r="48" spans="1:10" s="41" customFormat="1" ht="69.75" customHeight="1">
      <c r="A48" s="467" t="s">
        <v>302</v>
      </c>
      <c r="B48" s="467"/>
      <c r="C48" s="467"/>
      <c r="D48" s="467"/>
      <c r="E48" s="467"/>
      <c r="F48" s="467"/>
      <c r="G48" s="467"/>
      <c r="H48" s="467"/>
      <c r="I48" s="467"/>
      <c r="J48" s="467"/>
    </row>
    <row r="49" spans="1:10" s="41" customFormat="1" ht="16.5">
      <c r="A49" s="42" t="s">
        <v>264</v>
      </c>
    </row>
    <row r="50" spans="1:10" s="49" customFormat="1" ht="24.75" customHeight="1">
      <c r="A50" s="126" t="s">
        <v>269</v>
      </c>
    </row>
    <row r="51" spans="1:10" s="41" customFormat="1" ht="15">
      <c r="A51" s="42" t="s">
        <v>265</v>
      </c>
    </row>
    <row r="52" spans="1:10" s="49" customFormat="1" ht="24.75" customHeight="1">
      <c r="A52" s="126" t="s">
        <v>270</v>
      </c>
    </row>
    <row r="53" spans="1:10" s="41" customFormat="1" ht="15">
      <c r="A53" s="42" t="s">
        <v>266</v>
      </c>
    </row>
    <row r="54" spans="1:10" s="49" customFormat="1" ht="24.75" customHeight="1">
      <c r="A54" s="126" t="s">
        <v>271</v>
      </c>
    </row>
    <row r="55" spans="1:10" s="41" customFormat="1" ht="15">
      <c r="A55" s="42" t="s">
        <v>138</v>
      </c>
    </row>
    <row r="56" spans="1:10" s="49" customFormat="1" ht="24.75" customHeight="1">
      <c r="A56" s="126" t="s">
        <v>174</v>
      </c>
    </row>
    <row r="57" spans="1:10" s="41" customFormat="1" ht="15">
      <c r="A57" s="42" t="s">
        <v>268</v>
      </c>
    </row>
    <row r="58" spans="1:10" s="49" customFormat="1" ht="24.75" customHeight="1">
      <c r="A58" s="126" t="s">
        <v>273</v>
      </c>
    </row>
    <row r="59" spans="1:10" s="41" customFormat="1" ht="15">
      <c r="A59" s="42" t="s">
        <v>179</v>
      </c>
    </row>
    <row r="60" spans="1:10" s="41" customFormat="1" ht="39.75" customHeight="1">
      <c r="A60" s="467" t="s">
        <v>308</v>
      </c>
      <c r="B60" s="467"/>
      <c r="C60" s="467"/>
      <c r="D60" s="467"/>
      <c r="E60" s="467"/>
      <c r="F60" s="467"/>
      <c r="G60" s="467"/>
      <c r="H60" s="467"/>
      <c r="I60" s="467"/>
      <c r="J60" s="467"/>
    </row>
    <row r="61" spans="1:10" ht="18" customHeight="1">
      <c r="A61" s="42" t="s">
        <v>309</v>
      </c>
    </row>
    <row r="62" spans="1:10" ht="24.75" customHeight="1">
      <c r="A62" s="126" t="s">
        <v>310</v>
      </c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56" customWidth="1"/>
    <col min="3" max="3" width="21" style="156" customWidth="1"/>
    <col min="4" max="4" width="14.7109375" style="156" customWidth="1"/>
    <col min="5" max="5" width="17.7109375" style="158" customWidth="1"/>
    <col min="6" max="7" width="12" style="158" customWidth="1"/>
    <col min="8" max="16384" width="9.140625" style="156"/>
  </cols>
  <sheetData>
    <row r="1" spans="1:16" ht="20.25">
      <c r="A1" s="216" t="str">
        <f>"2 STRUČNÝ PŘEHLED ZA "&amp;UPPER('3.1'!N1)</f>
        <v>2 STRUČNÝ PŘEHLED ZA I. ČTVRTLETÍ 2023</v>
      </c>
      <c r="B1" s="154"/>
      <c r="C1" s="154"/>
      <c r="D1" s="154"/>
      <c r="E1" s="155"/>
      <c r="F1" s="155"/>
      <c r="G1" s="217" t="str">
        <f>'3.1'!N1</f>
        <v>I. čtvrtletí 2023</v>
      </c>
      <c r="H1" s="116"/>
    </row>
    <row r="2" spans="1:16" ht="15">
      <c r="A2" s="154"/>
      <c r="B2" s="154"/>
      <c r="C2" s="154"/>
      <c r="D2" s="154"/>
      <c r="E2" s="155"/>
      <c r="F2" s="155"/>
      <c r="G2" s="155"/>
    </row>
    <row r="3" spans="1:16" ht="15">
      <c r="A3" s="159"/>
      <c r="B3" s="159"/>
      <c r="C3" s="159"/>
      <c r="D3" s="159"/>
      <c r="E3" s="160"/>
      <c r="F3" s="161" t="s">
        <v>314</v>
      </c>
      <c r="G3" s="161"/>
    </row>
    <row r="4" spans="1:16" ht="15">
      <c r="A4" s="472" t="s">
        <v>424</v>
      </c>
      <c r="B4" s="472"/>
      <c r="C4" s="472"/>
      <c r="D4" s="472"/>
      <c r="E4" s="162">
        <f>SUM(E5:E7)</f>
        <v>21459.340290999997</v>
      </c>
      <c r="F4" s="163">
        <f>SUM(F5:F7)</f>
        <v>-1662.7498530000075</v>
      </c>
      <c r="G4" s="164">
        <v>-7.1911745116670547E-2</v>
      </c>
    </row>
    <row r="5" spans="1:16">
      <c r="A5" s="469" t="str">
        <f>'4.1'!B6</f>
        <v>Leden</v>
      </c>
      <c r="B5" s="469"/>
      <c r="C5" s="469"/>
      <c r="D5" s="469"/>
      <c r="E5" s="165">
        <f>INDEX('3.1'!$B$7:$M$7,,MATCH('2'!$A5,'3.1'!$B$5:$M$5,0))</f>
        <v>7734.013214999999</v>
      </c>
      <c r="F5" s="166">
        <v>-359.35914800000228</v>
      </c>
      <c r="G5" s="167">
        <v>-4.440165753930507E-2</v>
      </c>
    </row>
    <row r="6" spans="1:16">
      <c r="A6" s="469" t="str">
        <f>'4.1'!C6</f>
        <v>Únor</v>
      </c>
      <c r="B6" s="469"/>
      <c r="C6" s="469"/>
      <c r="D6" s="469"/>
      <c r="E6" s="165">
        <f>INDEX('3.1'!$B$7:$M$7,,MATCH('2'!$A6,'3.1'!$B$5:$M$5,0))</f>
        <v>6922.7792490000002</v>
      </c>
      <c r="F6" s="166">
        <v>-6.305570000001353</v>
      </c>
      <c r="G6" s="167">
        <v>-9.1001483813721979E-4</v>
      </c>
    </row>
    <row r="7" spans="1:16">
      <c r="A7" s="469" t="str">
        <f>'4.1'!D6</f>
        <v>Březen</v>
      </c>
      <c r="B7" s="469"/>
      <c r="C7" s="469"/>
      <c r="D7" s="469"/>
      <c r="E7" s="165">
        <f>INDEX('3.1'!$B$7:$M$7,,MATCH('2'!$A7,'3.1'!$B$5:$M$5,0))</f>
        <v>6802.5478269999994</v>
      </c>
      <c r="F7" s="166">
        <v>-1297.0851350000039</v>
      </c>
      <c r="G7" s="167">
        <v>-0.16014122381660625</v>
      </c>
    </row>
    <row r="8" spans="1:16">
      <c r="A8" s="168"/>
      <c r="B8" s="168"/>
      <c r="C8" s="168"/>
      <c r="D8" s="168"/>
      <c r="E8" s="165"/>
      <c r="F8" s="166"/>
      <c r="G8" s="167"/>
    </row>
    <row r="9" spans="1:16">
      <c r="A9" s="474" t="s">
        <v>422</v>
      </c>
      <c r="B9" s="475"/>
      <c r="C9" s="475"/>
      <c r="D9" s="475"/>
      <c r="E9" s="165"/>
      <c r="F9" s="166"/>
      <c r="G9" s="169"/>
    </row>
    <row r="10" spans="1:16">
      <c r="A10" s="469" t="s">
        <v>315</v>
      </c>
      <c r="B10" s="469"/>
      <c r="C10" s="469"/>
      <c r="D10" s="469"/>
      <c r="E10" s="165">
        <f>'4.1'!B7</f>
        <v>8468.5582900000009</v>
      </c>
      <c r="F10" s="166">
        <v>413.67983000000095</v>
      </c>
      <c r="G10" s="169">
        <v>5.1357674985948946E-2</v>
      </c>
    </row>
    <row r="11" spans="1:16">
      <c r="A11" s="469" t="s">
        <v>316</v>
      </c>
      <c r="B11" s="469"/>
      <c r="C11" s="469"/>
      <c r="D11" s="469"/>
      <c r="E11" s="165">
        <f>'4.1'!B9</f>
        <v>9814.8723019999998</v>
      </c>
      <c r="F11" s="166">
        <v>-1817.3923550000072</v>
      </c>
      <c r="G11" s="169">
        <v>-0.15623719100186961</v>
      </c>
    </row>
    <row r="12" spans="1:16">
      <c r="A12" s="469" t="s">
        <v>317</v>
      </c>
      <c r="B12" s="469"/>
      <c r="C12" s="469"/>
      <c r="D12" s="469"/>
      <c r="E12" s="165">
        <f>'4.2'!B6</f>
        <v>632.78227299999992</v>
      </c>
      <c r="F12" s="166">
        <v>-142.05757499999993</v>
      </c>
      <c r="G12" s="169">
        <v>-0.18333798315442335</v>
      </c>
    </row>
    <row r="13" spans="1:16">
      <c r="A13" s="469" t="s">
        <v>318</v>
      </c>
      <c r="B13" s="469"/>
      <c r="C13" s="469"/>
      <c r="D13" s="469"/>
      <c r="E13" s="165">
        <f>'4.2'!B20</f>
        <v>1014.5676540000001</v>
      </c>
      <c r="F13" s="166">
        <v>-76.92401400000017</v>
      </c>
      <c r="G13" s="169">
        <v>-7.047604324909984E-2</v>
      </c>
    </row>
    <row r="14" spans="1:16">
      <c r="A14" s="469" t="s">
        <v>319</v>
      </c>
      <c r="B14" s="469"/>
      <c r="C14" s="469"/>
      <c r="D14" s="469"/>
      <c r="E14" s="165">
        <f>'4.3'!E6/1000</f>
        <v>753.32201899999961</v>
      </c>
      <c r="F14" s="166">
        <v>164.19869200000039</v>
      </c>
      <c r="G14" s="169">
        <v>0.27871700962199458</v>
      </c>
      <c r="P14" s="157"/>
    </row>
    <row r="15" spans="1:16">
      <c r="A15" s="469" t="s">
        <v>320</v>
      </c>
      <c r="B15" s="469"/>
      <c r="C15" s="469"/>
      <c r="D15" s="469"/>
      <c r="E15" s="165">
        <f>'4.3'!E16/1000</f>
        <v>234.9385</v>
      </c>
      <c r="F15" s="166">
        <v>-52.476579999999956</v>
      </c>
      <c r="G15" s="169">
        <v>-0.18258116449561365</v>
      </c>
    </row>
    <row r="16" spans="1:16">
      <c r="A16" s="469" t="s">
        <v>321</v>
      </c>
      <c r="B16" s="469"/>
      <c r="C16" s="469"/>
      <c r="D16" s="469"/>
      <c r="E16" s="165">
        <f>'4.4'!E30/1000</f>
        <v>219.92134700000005</v>
      </c>
      <c r="F16" s="166">
        <v>-24.470240999999987</v>
      </c>
      <c r="G16" s="169">
        <v>-0.10012718195521517</v>
      </c>
    </row>
    <row r="17" spans="1:7">
      <c r="A17" s="469" t="s">
        <v>322</v>
      </c>
      <c r="B17" s="469"/>
      <c r="C17" s="469"/>
      <c r="D17" s="469"/>
      <c r="E17" s="165">
        <f>'4.4'!E6/1000</f>
        <v>320.377906</v>
      </c>
      <c r="F17" s="166">
        <v>-127.30761000000257</v>
      </c>
      <c r="G17" s="169">
        <v>-0.28436839131512626</v>
      </c>
    </row>
    <row r="18" spans="1:7">
      <c r="A18" s="168"/>
      <c r="B18" s="168"/>
      <c r="C18" s="168"/>
      <c r="D18" s="168"/>
      <c r="E18" s="165"/>
      <c r="F18" s="166"/>
      <c r="G18" s="169"/>
    </row>
    <row r="19" spans="1:7" ht="15">
      <c r="A19" s="472" t="s">
        <v>425</v>
      </c>
      <c r="B19" s="472"/>
      <c r="C19" s="472"/>
      <c r="D19" s="472"/>
      <c r="E19" s="170">
        <f>SUM(E20:E27)</f>
        <v>20813.968610000004</v>
      </c>
      <c r="F19" s="171">
        <v>-117.86731000002692</v>
      </c>
      <c r="G19" s="172">
        <v>-5.6310067807958568E-3</v>
      </c>
    </row>
    <row r="20" spans="1:7">
      <c r="A20" s="469" t="s">
        <v>315</v>
      </c>
      <c r="B20" s="469"/>
      <c r="C20" s="469"/>
      <c r="D20" s="469"/>
      <c r="E20" s="165">
        <f>'4.1'!N7</f>
        <v>4290</v>
      </c>
      <c r="F20" s="166">
        <v>0</v>
      </c>
      <c r="G20" s="169">
        <v>0</v>
      </c>
    </row>
    <row r="21" spans="1:7">
      <c r="A21" s="469" t="s">
        <v>316</v>
      </c>
      <c r="B21" s="469"/>
      <c r="C21" s="469"/>
      <c r="D21" s="469"/>
      <c r="E21" s="165">
        <f>'4.1'!N9</f>
        <v>9435.8970000000008</v>
      </c>
      <c r="F21" s="166">
        <v>-121.5</v>
      </c>
      <c r="G21" s="169">
        <v>-1.2712666429991346E-2</v>
      </c>
    </row>
    <row r="22" spans="1:7">
      <c r="A22" s="469" t="s">
        <v>317</v>
      </c>
      <c r="B22" s="469"/>
      <c r="C22" s="469"/>
      <c r="D22" s="469"/>
      <c r="E22" s="165">
        <f>'4.2'!N6</f>
        <v>1363.5</v>
      </c>
      <c r="F22" s="166">
        <v>0</v>
      </c>
      <c r="G22" s="169">
        <v>0</v>
      </c>
    </row>
    <row r="23" spans="1:7">
      <c r="A23" s="469" t="s">
        <v>318</v>
      </c>
      <c r="B23" s="469"/>
      <c r="C23" s="469"/>
      <c r="D23" s="469"/>
      <c r="E23" s="165">
        <f>'4.2'!N20</f>
        <v>1024.6500000000005</v>
      </c>
      <c r="F23" s="166">
        <v>29.536000000001195</v>
      </c>
      <c r="G23" s="169">
        <v>2.9681021470908071E-2</v>
      </c>
    </row>
    <row r="24" spans="1:7">
      <c r="A24" s="469" t="s">
        <v>319</v>
      </c>
      <c r="B24" s="469"/>
      <c r="C24" s="469"/>
      <c r="D24" s="469"/>
      <c r="E24" s="165">
        <f>'4.3'!B6</f>
        <v>1107.7239800000007</v>
      </c>
      <c r="F24" s="166">
        <v>-6.4201499999992393</v>
      </c>
      <c r="G24" s="169">
        <v>-5.7624052643882422E-3</v>
      </c>
    </row>
    <row r="25" spans="1:7">
      <c r="A25" s="469" t="s">
        <v>320</v>
      </c>
      <c r="B25" s="469"/>
      <c r="C25" s="469"/>
      <c r="D25" s="469"/>
      <c r="E25" s="165">
        <f>'4.3'!B16</f>
        <v>1171.5</v>
      </c>
      <c r="F25" s="166">
        <v>0</v>
      </c>
      <c r="G25" s="169">
        <v>0</v>
      </c>
    </row>
    <row r="26" spans="1:7">
      <c r="A26" s="469" t="s">
        <v>321</v>
      </c>
      <c r="B26" s="469"/>
      <c r="C26" s="469"/>
      <c r="D26" s="469"/>
      <c r="E26" s="165">
        <f>'4.4'!B30</f>
        <v>339.03480000000013</v>
      </c>
      <c r="F26" s="166">
        <v>-0.38960000000002992</v>
      </c>
      <c r="G26" s="169">
        <v>-1.1478255540851802E-3</v>
      </c>
    </row>
    <row r="27" spans="1:7">
      <c r="A27" s="469" t="s">
        <v>322</v>
      </c>
      <c r="B27" s="469"/>
      <c r="C27" s="469"/>
      <c r="D27" s="469"/>
      <c r="E27" s="165">
        <f>'4.4'!B6</f>
        <v>2081.6628299999998</v>
      </c>
      <c r="F27" s="166">
        <v>-19.09356000003163</v>
      </c>
      <c r="G27" s="169">
        <v>-9.0888977374623467E-3</v>
      </c>
    </row>
    <row r="28" spans="1:7">
      <c r="A28" s="168"/>
      <c r="B28" s="168"/>
      <c r="C28" s="168"/>
      <c r="D28" s="168"/>
      <c r="E28" s="165"/>
      <c r="F28" s="166"/>
      <c r="G28" s="169"/>
    </row>
    <row r="29" spans="1:7" ht="15">
      <c r="A29" s="472" t="s">
        <v>426</v>
      </c>
      <c r="B29" s="472"/>
      <c r="C29" s="472"/>
      <c r="D29" s="472"/>
      <c r="E29" s="162">
        <f>SUM(E30:E32)</f>
        <v>18664.790832999977</v>
      </c>
      <c r="F29" s="163">
        <f>SUM(F30:F32)</f>
        <v>-1220.6109820000274</v>
      </c>
      <c r="G29" s="164">
        <v>-6.1382263901717922E-2</v>
      </c>
    </row>
    <row r="30" spans="1:7">
      <c r="A30" s="469" t="str">
        <f>'4.1'!B6</f>
        <v>Leden</v>
      </c>
      <c r="B30" s="469"/>
      <c r="C30" s="469"/>
      <c r="D30" s="469"/>
      <c r="E30" s="165">
        <f>INDEX('3.2'!$B$27:$M$27,,MATCH('2'!$A30,'3.2'!$B$4:$M$4,0))</f>
        <v>6489.9753939999991</v>
      </c>
      <c r="F30" s="166">
        <v>-542.84619999999904</v>
      </c>
      <c r="G30" s="169">
        <v>-7.7187540270198862E-2</v>
      </c>
    </row>
    <row r="31" spans="1:7">
      <c r="A31" s="469" t="str">
        <f>'4.1'!C6</f>
        <v>Únor</v>
      </c>
      <c r="B31" s="469"/>
      <c r="C31" s="469"/>
      <c r="D31" s="469"/>
      <c r="E31" s="165">
        <f>INDEX('3.2'!$B$27:$M$27,,MATCH('2'!$A31,'3.2'!$B$4:$M$4,0))</f>
        <v>5987.298869999986</v>
      </c>
      <c r="F31" s="166">
        <v>-210.01284700001634</v>
      </c>
      <c r="G31" s="169">
        <v>-3.3887733357662937E-2</v>
      </c>
    </row>
    <row r="32" spans="1:7">
      <c r="A32" s="469" t="str">
        <f>'4.1'!D6</f>
        <v>Březen</v>
      </c>
      <c r="B32" s="469"/>
      <c r="C32" s="469"/>
      <c r="D32" s="469"/>
      <c r="E32" s="165">
        <f>INDEX('3.2'!$B$27:$M$27,,MATCH('2'!$A32,'3.2'!$B$4:$M$4,0))</f>
        <v>6187.516568999994</v>
      </c>
      <c r="F32" s="166">
        <v>-467.75193500001205</v>
      </c>
      <c r="G32" s="169">
        <v>-7.0282954732612188E-2</v>
      </c>
    </row>
    <row r="33" spans="1:7">
      <c r="A33" s="443"/>
      <c r="B33" s="443"/>
      <c r="C33" s="443"/>
      <c r="D33" s="443"/>
      <c r="E33" s="165"/>
      <c r="F33" s="166"/>
      <c r="G33" s="169"/>
    </row>
    <row r="34" spans="1:7">
      <c r="A34" s="471" t="s">
        <v>423</v>
      </c>
      <c r="B34" s="471"/>
      <c r="C34" s="471"/>
      <c r="D34" s="471"/>
      <c r="E34" s="165"/>
      <c r="F34" s="166"/>
      <c r="G34" s="169"/>
    </row>
    <row r="35" spans="1:7">
      <c r="A35" s="471" t="s">
        <v>323</v>
      </c>
      <c r="B35" s="469"/>
      <c r="C35" s="469"/>
      <c r="D35" s="469"/>
      <c r="E35" s="165">
        <v>1789.064214</v>
      </c>
      <c r="F35" s="166">
        <v>-99.008140000000012</v>
      </c>
      <c r="G35" s="169">
        <v>-5.2438742503826734E-2</v>
      </c>
    </row>
    <row r="36" spans="1:7">
      <c r="A36" s="471" t="s">
        <v>324</v>
      </c>
      <c r="B36" s="469"/>
      <c r="C36" s="469"/>
      <c r="D36" s="469"/>
      <c r="E36" s="165">
        <v>5781.0768049999997</v>
      </c>
      <c r="F36" s="166">
        <v>-275.83818299999973</v>
      </c>
      <c r="G36" s="169">
        <v>-4.5541035914569081E-2</v>
      </c>
    </row>
    <row r="37" spans="1:7">
      <c r="A37" s="471" t="s">
        <v>325</v>
      </c>
      <c r="B37" s="469"/>
      <c r="C37" s="469"/>
      <c r="D37" s="469"/>
      <c r="E37" s="165">
        <v>2194.5116545016485</v>
      </c>
      <c r="F37" s="166">
        <v>-54.698712237174156</v>
      </c>
      <c r="G37" s="169">
        <v>-2.4319073505108795E-2</v>
      </c>
    </row>
    <row r="38" spans="1:7">
      <c r="A38" s="471" t="s">
        <v>326</v>
      </c>
      <c r="B38" s="469"/>
      <c r="C38" s="469"/>
      <c r="D38" s="469"/>
      <c r="E38" s="165">
        <v>4668.1793794983514</v>
      </c>
      <c r="F38" s="166">
        <v>-321.34703476282584</v>
      </c>
      <c r="G38" s="169">
        <v>-6.4404315777213741E-2</v>
      </c>
    </row>
    <row r="39" spans="1:7">
      <c r="A39" s="168"/>
      <c r="B39" s="168"/>
      <c r="C39" s="168"/>
      <c r="D39" s="168"/>
      <c r="E39" s="165"/>
      <c r="F39" s="165"/>
      <c r="G39" s="169"/>
    </row>
    <row r="40" spans="1:7" ht="15">
      <c r="A40" s="470" t="s">
        <v>420</v>
      </c>
      <c r="B40" s="470"/>
      <c r="C40" s="470"/>
      <c r="D40" s="470"/>
      <c r="E40" s="173"/>
      <c r="F40" s="165"/>
      <c r="G40" s="167"/>
    </row>
    <row r="41" spans="1:7">
      <c r="A41" s="469" t="s">
        <v>42</v>
      </c>
      <c r="B41" s="469"/>
      <c r="C41" s="469"/>
      <c r="D41" s="469"/>
      <c r="E41" s="166">
        <v>-2787.6879870000012</v>
      </c>
      <c r="F41" s="166">
        <v>352.61765099999957</v>
      </c>
      <c r="G41" s="167">
        <v>-0.11228768522817252</v>
      </c>
    </row>
    <row r="42" spans="1:7">
      <c r="A42" s="469" t="s">
        <v>327</v>
      </c>
      <c r="B42" s="469"/>
      <c r="C42" s="469"/>
      <c r="D42" s="469"/>
      <c r="E42" s="166">
        <v>3891.0734859999998</v>
      </c>
      <c r="F42" s="166">
        <v>-930.32377899999983</v>
      </c>
      <c r="G42" s="167">
        <v>-0.19295729595930733</v>
      </c>
    </row>
    <row r="43" spans="1:7">
      <c r="A43" s="469" t="s">
        <v>328</v>
      </c>
      <c r="B43" s="469"/>
      <c r="C43" s="469"/>
      <c r="D43" s="469"/>
      <c r="E43" s="166">
        <v>-6678.7614730000005</v>
      </c>
      <c r="F43" s="166">
        <v>1282.9414300000008</v>
      </c>
      <c r="G43" s="167">
        <v>-0.16113907359147794</v>
      </c>
    </row>
    <row r="44" spans="1:7">
      <c r="A44" s="168"/>
      <c r="B44" s="168"/>
      <c r="C44" s="168"/>
      <c r="D44" s="168"/>
      <c r="E44" s="173"/>
      <c r="F44" s="173"/>
      <c r="G44" s="167"/>
    </row>
    <row r="45" spans="1:7" ht="30">
      <c r="A45" s="470" t="s">
        <v>421</v>
      </c>
      <c r="B45" s="470"/>
      <c r="C45" s="470"/>
      <c r="D45" s="470"/>
      <c r="E45" s="174" t="s">
        <v>329</v>
      </c>
      <c r="F45" s="174" t="s">
        <v>332</v>
      </c>
      <c r="G45" s="175" t="s">
        <v>259</v>
      </c>
    </row>
    <row r="46" spans="1:7">
      <c r="A46" s="469" t="s">
        <v>330</v>
      </c>
      <c r="B46" s="469"/>
      <c r="C46" s="469"/>
      <c r="D46" s="469"/>
      <c r="E46" s="176">
        <v>44964</v>
      </c>
      <c r="F46" s="177">
        <v>0.36458333333333331</v>
      </c>
      <c r="G46" s="165">
        <v>11159.929995284499</v>
      </c>
    </row>
    <row r="47" spans="1:7">
      <c r="A47" s="469" t="s">
        <v>331</v>
      </c>
      <c r="B47" s="469"/>
      <c r="C47" s="469"/>
      <c r="D47" s="469"/>
      <c r="E47" s="176">
        <v>44927</v>
      </c>
      <c r="F47" s="177">
        <v>0.23958333333333334</v>
      </c>
      <c r="G47" s="165">
        <v>5357.9515074027204</v>
      </c>
    </row>
    <row r="49" spans="1:7" ht="14.25" customHeight="1">
      <c r="A49" s="455"/>
    </row>
    <row r="50" spans="1:7">
      <c r="A50" s="473"/>
      <c r="B50" s="473"/>
      <c r="C50" s="473"/>
      <c r="D50" s="473"/>
      <c r="E50" s="473"/>
      <c r="F50" s="473"/>
      <c r="G50" s="473"/>
    </row>
    <row r="51" spans="1:7">
      <c r="A51" s="473"/>
      <c r="B51" s="473"/>
      <c r="C51" s="473"/>
      <c r="D51" s="473"/>
      <c r="E51" s="473"/>
      <c r="F51" s="473"/>
      <c r="G51" s="473"/>
    </row>
    <row r="52" spans="1:7">
      <c r="A52" s="473"/>
      <c r="B52" s="473"/>
      <c r="C52" s="473"/>
      <c r="D52" s="473"/>
      <c r="E52" s="473"/>
      <c r="F52" s="473"/>
      <c r="G52" s="473"/>
    </row>
    <row r="53" spans="1:7">
      <c r="A53" s="473"/>
      <c r="B53" s="473"/>
      <c r="C53" s="473"/>
      <c r="D53" s="473"/>
      <c r="E53" s="473"/>
      <c r="F53" s="473"/>
      <c r="G53" s="473"/>
    </row>
  </sheetData>
  <mergeCells count="39"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47:D47"/>
    <mergeCell ref="A40:D40"/>
    <mergeCell ref="A41:D41"/>
    <mergeCell ref="A42:D42"/>
    <mergeCell ref="A43:D43"/>
    <mergeCell ref="A45:D45"/>
    <mergeCell ref="A46:D46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>
      <c r="A1" s="219" t="s">
        <v>384</v>
      </c>
      <c r="N1" s="217" t="str">
        <f>Titulní!A35</f>
        <v>I. čtvrtletí 2023</v>
      </c>
    </row>
    <row r="2" spans="1:17" s="46" customFormat="1" ht="18">
      <c r="A2" s="218" t="s">
        <v>388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>
      <c r="A4" s="489" t="str">
        <f>RIGHT(N1,4)</f>
        <v>2023</v>
      </c>
      <c r="B4" s="486" t="s">
        <v>180</v>
      </c>
      <c r="C4" s="486"/>
      <c r="D4" s="487"/>
      <c r="E4" s="486" t="s">
        <v>182</v>
      </c>
      <c r="F4" s="486"/>
      <c r="G4" s="487"/>
      <c r="H4" s="486" t="s">
        <v>183</v>
      </c>
      <c r="I4" s="486"/>
      <c r="J4" s="487"/>
      <c r="K4" s="486" t="s">
        <v>184</v>
      </c>
      <c r="L4" s="486"/>
      <c r="M4" s="486"/>
      <c r="N4" s="483" t="s">
        <v>53</v>
      </c>
      <c r="O4" s="220"/>
      <c r="P4" s="220"/>
      <c r="Q4" s="220"/>
    </row>
    <row r="5" spans="1:17">
      <c r="A5" s="490"/>
      <c r="B5" s="424" t="s">
        <v>60</v>
      </c>
      <c r="C5" s="424" t="s">
        <v>61</v>
      </c>
      <c r="D5" s="425" t="s">
        <v>62</v>
      </c>
      <c r="E5" s="424" t="s">
        <v>63</v>
      </c>
      <c r="F5" s="424" t="s">
        <v>64</v>
      </c>
      <c r="G5" s="425" t="s">
        <v>65</v>
      </c>
      <c r="H5" s="424" t="s">
        <v>66</v>
      </c>
      <c r="I5" s="424" t="s">
        <v>67</v>
      </c>
      <c r="J5" s="425" t="s">
        <v>68</v>
      </c>
      <c r="K5" s="424" t="s">
        <v>69</v>
      </c>
      <c r="L5" s="424" t="s">
        <v>70</v>
      </c>
      <c r="M5" s="424" t="s">
        <v>71</v>
      </c>
      <c r="N5" s="484"/>
      <c r="O5" s="220"/>
      <c r="P5" s="220"/>
      <c r="Q5" s="220"/>
    </row>
    <row r="6" spans="1:17" s="32" customFormat="1" ht="14.25" customHeight="1">
      <c r="A6" s="488" t="s">
        <v>19</v>
      </c>
      <c r="B6" s="478">
        <f>SUM(B7:D7)</f>
        <v>21459.340290999997</v>
      </c>
      <c r="C6" s="479"/>
      <c r="D6" s="480"/>
      <c r="E6" s="478">
        <f>SUM(E7:G7)</f>
        <v>0</v>
      </c>
      <c r="F6" s="479"/>
      <c r="G6" s="480"/>
      <c r="H6" s="478">
        <f>SUM(H7:J7)</f>
        <v>0</v>
      </c>
      <c r="I6" s="479"/>
      <c r="J6" s="480"/>
      <c r="K6" s="479">
        <f>SUM(K7:M7)</f>
        <v>0</v>
      </c>
      <c r="L6" s="479"/>
      <c r="M6" s="480"/>
      <c r="N6" s="485">
        <f>SUM(N8:N15)</f>
        <v>21459.340290999997</v>
      </c>
      <c r="O6" s="221"/>
      <c r="P6" s="221"/>
      <c r="Q6" s="221"/>
    </row>
    <row r="7" spans="1:17" s="32" customFormat="1" ht="14.25" customHeight="1">
      <c r="A7" s="477"/>
      <c r="B7" s="228">
        <f t="shared" ref="B7:M7" si="0">SUM(B8:B15)</f>
        <v>7734.013214999999</v>
      </c>
      <c r="C7" s="224">
        <f t="shared" si="0"/>
        <v>6922.7792490000002</v>
      </c>
      <c r="D7" s="227">
        <f t="shared" si="0"/>
        <v>6802.5478269999994</v>
      </c>
      <c r="E7" s="228">
        <f t="shared" si="0"/>
        <v>0</v>
      </c>
      <c r="F7" s="224">
        <f t="shared" si="0"/>
        <v>0</v>
      </c>
      <c r="G7" s="227">
        <f t="shared" si="0"/>
        <v>0</v>
      </c>
      <c r="H7" s="228">
        <f t="shared" si="0"/>
        <v>0</v>
      </c>
      <c r="I7" s="224">
        <f t="shared" si="0"/>
        <v>0</v>
      </c>
      <c r="J7" s="227">
        <f t="shared" si="0"/>
        <v>0</v>
      </c>
      <c r="K7" s="224">
        <f t="shared" si="0"/>
        <v>0</v>
      </c>
      <c r="L7" s="224">
        <f t="shared" si="0"/>
        <v>0</v>
      </c>
      <c r="M7" s="227">
        <f t="shared" si="0"/>
        <v>0</v>
      </c>
      <c r="N7" s="482"/>
      <c r="O7" s="221"/>
      <c r="P7" s="221"/>
      <c r="Q7" s="221"/>
    </row>
    <row r="8" spans="1:17">
      <c r="A8" s="229" t="s">
        <v>0</v>
      </c>
      <c r="B8" s="230">
        <v>3119.8231100000003</v>
      </c>
      <c r="C8" s="231">
        <v>2602.5479500000001</v>
      </c>
      <c r="D8" s="232">
        <v>2746.18723</v>
      </c>
      <c r="E8" s="231">
        <v>0</v>
      </c>
      <c r="F8" s="231">
        <v>0</v>
      </c>
      <c r="G8" s="232">
        <v>0</v>
      </c>
      <c r="H8" s="231">
        <v>0</v>
      </c>
      <c r="I8" s="231">
        <v>0</v>
      </c>
      <c r="J8" s="232">
        <v>0</v>
      </c>
      <c r="K8" s="231">
        <v>0</v>
      </c>
      <c r="L8" s="231">
        <v>0</v>
      </c>
      <c r="M8" s="232">
        <v>0</v>
      </c>
      <c r="N8" s="233">
        <f t="shared" ref="N8:N15" si="1">SUM(B8:M8)</f>
        <v>8468.5582900000009</v>
      </c>
      <c r="O8" s="220"/>
      <c r="P8" s="220"/>
      <c r="Q8" s="220"/>
    </row>
    <row r="9" spans="1:17" ht="12.75" customHeight="1">
      <c r="A9" s="229" t="s">
        <v>15</v>
      </c>
      <c r="B9" s="230">
        <v>3624.8633089999989</v>
      </c>
      <c r="C9" s="231">
        <v>3308.7290879999996</v>
      </c>
      <c r="D9" s="232">
        <v>2881.279904999999</v>
      </c>
      <c r="E9" s="231">
        <v>0</v>
      </c>
      <c r="F9" s="231">
        <v>0</v>
      </c>
      <c r="G9" s="232">
        <v>0</v>
      </c>
      <c r="H9" s="231">
        <v>0</v>
      </c>
      <c r="I9" s="231">
        <v>0</v>
      </c>
      <c r="J9" s="232">
        <v>0</v>
      </c>
      <c r="K9" s="231">
        <v>0</v>
      </c>
      <c r="L9" s="231">
        <v>0</v>
      </c>
      <c r="M9" s="232">
        <v>0</v>
      </c>
      <c r="N9" s="233">
        <f t="shared" si="1"/>
        <v>9814.8723019999979</v>
      </c>
      <c r="O9" s="220"/>
      <c r="P9" s="220"/>
      <c r="Q9" s="220"/>
    </row>
    <row r="10" spans="1:17">
      <c r="A10" s="229" t="s">
        <v>16</v>
      </c>
      <c r="B10" s="230">
        <v>182.92470300000002</v>
      </c>
      <c r="C10" s="231">
        <v>237.76182</v>
      </c>
      <c r="D10" s="232">
        <v>212.09575000000001</v>
      </c>
      <c r="E10" s="231">
        <v>0</v>
      </c>
      <c r="F10" s="231">
        <v>0</v>
      </c>
      <c r="G10" s="232">
        <v>0</v>
      </c>
      <c r="H10" s="231">
        <v>0</v>
      </c>
      <c r="I10" s="231">
        <v>0</v>
      </c>
      <c r="J10" s="232">
        <v>0</v>
      </c>
      <c r="K10" s="231">
        <v>0</v>
      </c>
      <c r="L10" s="231">
        <v>0</v>
      </c>
      <c r="M10" s="232">
        <v>0</v>
      </c>
      <c r="N10" s="233">
        <f t="shared" si="1"/>
        <v>632.78227300000003</v>
      </c>
      <c r="O10" s="220"/>
      <c r="P10" s="220"/>
      <c r="Q10" s="220"/>
    </row>
    <row r="11" spans="1:17" ht="12.75" customHeight="1">
      <c r="A11" s="229" t="s">
        <v>17</v>
      </c>
      <c r="B11" s="230">
        <v>350.09106899999995</v>
      </c>
      <c r="C11" s="231">
        <v>322.85572800000011</v>
      </c>
      <c r="D11" s="232">
        <v>341.6208570000004</v>
      </c>
      <c r="E11" s="231">
        <v>0</v>
      </c>
      <c r="F11" s="231">
        <v>0</v>
      </c>
      <c r="G11" s="232">
        <v>0</v>
      </c>
      <c r="H11" s="231">
        <v>0</v>
      </c>
      <c r="I11" s="231">
        <v>0</v>
      </c>
      <c r="J11" s="232">
        <v>0</v>
      </c>
      <c r="K11" s="231">
        <v>0</v>
      </c>
      <c r="L11" s="231">
        <v>0</v>
      </c>
      <c r="M11" s="232">
        <v>0</v>
      </c>
      <c r="N11" s="233">
        <f t="shared" si="1"/>
        <v>1014.5676540000004</v>
      </c>
      <c r="O11" s="220"/>
      <c r="P11" s="220"/>
      <c r="Q11" s="220"/>
    </row>
    <row r="12" spans="1:17" ht="12.75" customHeight="1">
      <c r="A12" s="229" t="s">
        <v>3</v>
      </c>
      <c r="B12" s="230">
        <v>247.55940799999996</v>
      </c>
      <c r="C12" s="231">
        <v>220.53860300000034</v>
      </c>
      <c r="D12" s="232">
        <v>285.22400799999991</v>
      </c>
      <c r="E12" s="231">
        <v>0</v>
      </c>
      <c r="F12" s="231">
        <v>0</v>
      </c>
      <c r="G12" s="232">
        <v>0</v>
      </c>
      <c r="H12" s="231">
        <v>0</v>
      </c>
      <c r="I12" s="231">
        <v>0</v>
      </c>
      <c r="J12" s="232">
        <v>0</v>
      </c>
      <c r="K12" s="231">
        <v>0</v>
      </c>
      <c r="L12" s="231">
        <v>0</v>
      </c>
      <c r="M12" s="232">
        <v>0</v>
      </c>
      <c r="N12" s="233">
        <f t="shared" si="1"/>
        <v>753.32201900000018</v>
      </c>
      <c r="O12" s="220"/>
      <c r="P12" s="220"/>
      <c r="Q12" s="220"/>
    </row>
    <row r="13" spans="1:17" ht="12.75" customHeight="1">
      <c r="A13" s="229" t="s">
        <v>18</v>
      </c>
      <c r="B13" s="230">
        <v>89.169119999999992</v>
      </c>
      <c r="C13" s="231">
        <v>65.57529000000001</v>
      </c>
      <c r="D13" s="232">
        <v>80.194090000000003</v>
      </c>
      <c r="E13" s="231">
        <v>0</v>
      </c>
      <c r="F13" s="231">
        <v>0</v>
      </c>
      <c r="G13" s="232">
        <v>0</v>
      </c>
      <c r="H13" s="231">
        <v>0</v>
      </c>
      <c r="I13" s="231">
        <v>0</v>
      </c>
      <c r="J13" s="232">
        <v>0</v>
      </c>
      <c r="K13" s="231">
        <v>0</v>
      </c>
      <c r="L13" s="231">
        <v>0</v>
      </c>
      <c r="M13" s="232">
        <v>0</v>
      </c>
      <c r="N13" s="233">
        <f t="shared" si="1"/>
        <v>234.93850000000003</v>
      </c>
      <c r="O13" s="220"/>
      <c r="P13" s="220"/>
      <c r="Q13" s="220"/>
    </row>
    <row r="14" spans="1:17" ht="12.75" customHeight="1">
      <c r="A14" s="229" t="s">
        <v>1</v>
      </c>
      <c r="B14" s="230">
        <v>74.709235000000035</v>
      </c>
      <c r="C14" s="231">
        <v>68.040229000000025</v>
      </c>
      <c r="D14" s="232">
        <v>77.171883000000037</v>
      </c>
      <c r="E14" s="231">
        <v>0</v>
      </c>
      <c r="F14" s="231">
        <v>0</v>
      </c>
      <c r="G14" s="232">
        <v>0</v>
      </c>
      <c r="H14" s="231">
        <v>0</v>
      </c>
      <c r="I14" s="231">
        <v>0</v>
      </c>
      <c r="J14" s="232">
        <v>0</v>
      </c>
      <c r="K14" s="231">
        <v>0</v>
      </c>
      <c r="L14" s="231">
        <v>0</v>
      </c>
      <c r="M14" s="232">
        <v>0</v>
      </c>
      <c r="N14" s="233">
        <f t="shared" si="1"/>
        <v>219.92134700000008</v>
      </c>
      <c r="O14" s="220"/>
      <c r="P14" s="220"/>
      <c r="Q14" s="220"/>
    </row>
    <row r="15" spans="1:17" ht="12.75" customHeight="1">
      <c r="A15" s="229" t="s">
        <v>2</v>
      </c>
      <c r="B15" s="230">
        <v>44.873260999999914</v>
      </c>
      <c r="C15" s="231">
        <v>96.73054099999986</v>
      </c>
      <c r="D15" s="232">
        <v>178.77410399999886</v>
      </c>
      <c r="E15" s="231">
        <v>0</v>
      </c>
      <c r="F15" s="231">
        <v>0</v>
      </c>
      <c r="G15" s="232">
        <v>0</v>
      </c>
      <c r="H15" s="231">
        <v>0</v>
      </c>
      <c r="I15" s="231">
        <v>0</v>
      </c>
      <c r="J15" s="232">
        <v>0</v>
      </c>
      <c r="K15" s="231">
        <v>0</v>
      </c>
      <c r="L15" s="231">
        <v>0</v>
      </c>
      <c r="M15" s="232">
        <v>0</v>
      </c>
      <c r="N15" s="233">
        <f t="shared" si="1"/>
        <v>320.37790599999863</v>
      </c>
      <c r="O15" s="220"/>
      <c r="P15" s="220"/>
      <c r="Q15" s="220"/>
    </row>
    <row r="16" spans="1:17" ht="18" customHeight="1">
      <c r="A16" s="476" t="s">
        <v>196</v>
      </c>
      <c r="B16" s="478">
        <f>SUM(B17:D17)</f>
        <v>1393.6419359999995</v>
      </c>
      <c r="C16" s="479"/>
      <c r="D16" s="480"/>
      <c r="E16" s="479">
        <f>SUM(E17:G17)</f>
        <v>0</v>
      </c>
      <c r="F16" s="479"/>
      <c r="G16" s="480"/>
      <c r="H16" s="479">
        <f>SUM(H17:J17)</f>
        <v>0</v>
      </c>
      <c r="I16" s="479"/>
      <c r="J16" s="480"/>
      <c r="K16" s="479">
        <f>SUM(K17:M17)</f>
        <v>0</v>
      </c>
      <c r="L16" s="479"/>
      <c r="M16" s="480"/>
      <c r="N16" s="481">
        <f>SUM(N18:N25)</f>
        <v>1393.6419359999993</v>
      </c>
      <c r="O16" s="220"/>
      <c r="P16" s="220"/>
      <c r="Q16" s="220"/>
    </row>
    <row r="17" spans="1:17" s="32" customFormat="1" ht="18" customHeight="1">
      <c r="A17" s="477"/>
      <c r="B17" s="228">
        <f t="shared" ref="B17:M17" si="2">SUM(B18:B25)</f>
        <v>508.29919599999999</v>
      </c>
      <c r="C17" s="224">
        <f t="shared" si="2"/>
        <v>449.81804099999994</v>
      </c>
      <c r="D17" s="227">
        <f t="shared" si="2"/>
        <v>435.52469899999971</v>
      </c>
      <c r="E17" s="224">
        <f t="shared" si="2"/>
        <v>0</v>
      </c>
      <c r="F17" s="224">
        <f t="shared" si="2"/>
        <v>0</v>
      </c>
      <c r="G17" s="227">
        <f t="shared" si="2"/>
        <v>0</v>
      </c>
      <c r="H17" s="224">
        <f t="shared" si="2"/>
        <v>0</v>
      </c>
      <c r="I17" s="224">
        <f t="shared" si="2"/>
        <v>0</v>
      </c>
      <c r="J17" s="227">
        <f t="shared" si="2"/>
        <v>0</v>
      </c>
      <c r="K17" s="224">
        <f t="shared" si="2"/>
        <v>0</v>
      </c>
      <c r="L17" s="224">
        <f t="shared" si="2"/>
        <v>0</v>
      </c>
      <c r="M17" s="227">
        <f t="shared" si="2"/>
        <v>0</v>
      </c>
      <c r="N17" s="482"/>
      <c r="O17" s="221"/>
      <c r="P17" s="221"/>
      <c r="Q17" s="221"/>
    </row>
    <row r="18" spans="1:17" ht="12.75" customHeight="1">
      <c r="A18" s="229" t="s">
        <v>0</v>
      </c>
      <c r="B18" s="230">
        <v>167.86646999999996</v>
      </c>
      <c r="C18" s="231">
        <v>139.07483000000002</v>
      </c>
      <c r="D18" s="232">
        <v>145.08461</v>
      </c>
      <c r="E18" s="231">
        <v>0</v>
      </c>
      <c r="F18" s="231">
        <v>0</v>
      </c>
      <c r="G18" s="232">
        <v>0</v>
      </c>
      <c r="H18" s="231">
        <v>0</v>
      </c>
      <c r="I18" s="231">
        <v>0</v>
      </c>
      <c r="J18" s="232">
        <v>0</v>
      </c>
      <c r="K18" s="231">
        <v>0</v>
      </c>
      <c r="L18" s="231">
        <v>0</v>
      </c>
      <c r="M18" s="232">
        <v>0</v>
      </c>
      <c r="N18" s="233">
        <f t="shared" ref="N18:N25" si="3">SUM(B18:M18)</f>
        <v>452.02590999999995</v>
      </c>
      <c r="O18" s="220"/>
      <c r="P18" s="220"/>
      <c r="Q18" s="220"/>
    </row>
    <row r="19" spans="1:17" ht="12.75" customHeight="1">
      <c r="A19" s="229" t="s">
        <v>15</v>
      </c>
      <c r="B19" s="230">
        <v>314.77827700000006</v>
      </c>
      <c r="C19" s="231">
        <v>286.27671899999996</v>
      </c>
      <c r="D19" s="232">
        <v>263.40313099999986</v>
      </c>
      <c r="E19" s="231">
        <v>0</v>
      </c>
      <c r="F19" s="231">
        <v>0</v>
      </c>
      <c r="G19" s="232">
        <v>0</v>
      </c>
      <c r="H19" s="231">
        <v>0</v>
      </c>
      <c r="I19" s="231">
        <v>0</v>
      </c>
      <c r="J19" s="232">
        <v>0</v>
      </c>
      <c r="K19" s="231">
        <v>0</v>
      </c>
      <c r="L19" s="231">
        <v>0</v>
      </c>
      <c r="M19" s="232">
        <v>0</v>
      </c>
      <c r="N19" s="233">
        <f t="shared" si="3"/>
        <v>864.45812699999988</v>
      </c>
      <c r="O19" s="220"/>
      <c r="P19" s="220"/>
      <c r="Q19" s="220"/>
    </row>
    <row r="20" spans="1:17" ht="12.75" customHeight="1">
      <c r="A20" s="229" t="s">
        <v>16</v>
      </c>
      <c r="B20" s="230">
        <v>2.273765</v>
      </c>
      <c r="C20" s="231">
        <v>2.9357790000000001</v>
      </c>
      <c r="D20" s="232">
        <v>2.8322730000000003</v>
      </c>
      <c r="E20" s="231">
        <v>0</v>
      </c>
      <c r="F20" s="231">
        <v>0</v>
      </c>
      <c r="G20" s="232">
        <v>0</v>
      </c>
      <c r="H20" s="231">
        <v>0</v>
      </c>
      <c r="I20" s="231">
        <v>0</v>
      </c>
      <c r="J20" s="232">
        <v>0</v>
      </c>
      <c r="K20" s="231">
        <v>0</v>
      </c>
      <c r="L20" s="231">
        <v>0</v>
      </c>
      <c r="M20" s="232">
        <v>0</v>
      </c>
      <c r="N20" s="233">
        <f t="shared" si="3"/>
        <v>8.041817</v>
      </c>
      <c r="O20" s="220"/>
      <c r="P20" s="220"/>
      <c r="Q20" s="220"/>
    </row>
    <row r="21" spans="1:17" ht="12.75" customHeight="1">
      <c r="A21" s="229" t="s">
        <v>17</v>
      </c>
      <c r="B21" s="230">
        <v>18.718187999999948</v>
      </c>
      <c r="C21" s="231">
        <v>17.254037999999998</v>
      </c>
      <c r="D21" s="232">
        <v>18.809455999999912</v>
      </c>
      <c r="E21" s="231">
        <v>0</v>
      </c>
      <c r="F21" s="231">
        <v>0</v>
      </c>
      <c r="G21" s="232">
        <v>0</v>
      </c>
      <c r="H21" s="231">
        <v>0</v>
      </c>
      <c r="I21" s="231">
        <v>0</v>
      </c>
      <c r="J21" s="232">
        <v>0</v>
      </c>
      <c r="K21" s="231">
        <v>0</v>
      </c>
      <c r="L21" s="231">
        <v>0</v>
      </c>
      <c r="M21" s="232">
        <v>0</v>
      </c>
      <c r="N21" s="233">
        <f t="shared" si="3"/>
        <v>54.781681999999861</v>
      </c>
      <c r="O21" s="220"/>
      <c r="P21" s="220"/>
      <c r="Q21" s="220"/>
    </row>
    <row r="22" spans="1:17" ht="12.75" customHeight="1">
      <c r="A22" s="229" t="s">
        <v>3</v>
      </c>
      <c r="B22" s="230">
        <v>1.8320489999999976</v>
      </c>
      <c r="C22" s="231">
        <v>1.6850629999999969</v>
      </c>
      <c r="D22" s="232">
        <v>1.9904639999999958</v>
      </c>
      <c r="E22" s="231">
        <v>0</v>
      </c>
      <c r="F22" s="231">
        <v>0</v>
      </c>
      <c r="G22" s="232">
        <v>0</v>
      </c>
      <c r="H22" s="231">
        <v>0</v>
      </c>
      <c r="I22" s="231">
        <v>0</v>
      </c>
      <c r="J22" s="232">
        <v>0</v>
      </c>
      <c r="K22" s="231">
        <v>0</v>
      </c>
      <c r="L22" s="231">
        <v>0</v>
      </c>
      <c r="M22" s="232">
        <v>0</v>
      </c>
      <c r="N22" s="233">
        <f t="shared" si="3"/>
        <v>5.5075759999999905</v>
      </c>
      <c r="O22" s="220"/>
      <c r="P22" s="220"/>
      <c r="Q22" s="220"/>
    </row>
    <row r="23" spans="1:17" ht="12.75" customHeight="1">
      <c r="A23" s="229" t="s">
        <v>18</v>
      </c>
      <c r="B23" s="230">
        <v>1.1538400000000002</v>
      </c>
      <c r="C23" s="231">
        <v>0.84417999999999993</v>
      </c>
      <c r="D23" s="232">
        <v>1.0886500000000001</v>
      </c>
      <c r="E23" s="231">
        <v>0</v>
      </c>
      <c r="F23" s="231">
        <v>0</v>
      </c>
      <c r="G23" s="232">
        <v>0</v>
      </c>
      <c r="H23" s="231">
        <v>0</v>
      </c>
      <c r="I23" s="231">
        <v>0</v>
      </c>
      <c r="J23" s="232">
        <v>0</v>
      </c>
      <c r="K23" s="231">
        <v>0</v>
      </c>
      <c r="L23" s="231">
        <v>0</v>
      </c>
      <c r="M23" s="232">
        <v>0</v>
      </c>
      <c r="N23" s="233">
        <f t="shared" si="3"/>
        <v>3.0866700000000002</v>
      </c>
      <c r="O23" s="220"/>
      <c r="P23" s="220"/>
      <c r="Q23" s="220"/>
    </row>
    <row r="24" spans="1:17" ht="12.75" customHeight="1">
      <c r="A24" s="229" t="s">
        <v>1</v>
      </c>
      <c r="B24" s="230">
        <v>0.91309799999999974</v>
      </c>
      <c r="C24" s="231">
        <v>0.76590599999999964</v>
      </c>
      <c r="D24" s="232">
        <v>0.93009200000000047</v>
      </c>
      <c r="E24" s="231">
        <v>0</v>
      </c>
      <c r="F24" s="231">
        <v>0</v>
      </c>
      <c r="G24" s="232">
        <v>0</v>
      </c>
      <c r="H24" s="231">
        <v>0</v>
      </c>
      <c r="I24" s="231">
        <v>0</v>
      </c>
      <c r="J24" s="232">
        <v>0</v>
      </c>
      <c r="K24" s="231">
        <v>0</v>
      </c>
      <c r="L24" s="231">
        <v>0</v>
      </c>
      <c r="M24" s="232">
        <v>0</v>
      </c>
      <c r="N24" s="233">
        <f t="shared" si="3"/>
        <v>2.6090960000000001</v>
      </c>
      <c r="O24" s="220"/>
      <c r="P24" s="220"/>
      <c r="Q24" s="220"/>
    </row>
    <row r="25" spans="1:17" ht="12.75" customHeight="1">
      <c r="A25" s="229" t="s">
        <v>2</v>
      </c>
      <c r="B25" s="230">
        <v>0.76350899999999666</v>
      </c>
      <c r="C25" s="231">
        <v>0.98152599999999557</v>
      </c>
      <c r="D25" s="232">
        <v>1.3860229999999949</v>
      </c>
      <c r="E25" s="231">
        <v>0</v>
      </c>
      <c r="F25" s="231">
        <v>0</v>
      </c>
      <c r="G25" s="232">
        <v>0</v>
      </c>
      <c r="H25" s="231">
        <v>0</v>
      </c>
      <c r="I25" s="231">
        <v>0</v>
      </c>
      <c r="J25" s="232">
        <v>0</v>
      </c>
      <c r="K25" s="231">
        <v>0</v>
      </c>
      <c r="L25" s="231">
        <v>0</v>
      </c>
      <c r="M25" s="232">
        <v>0</v>
      </c>
      <c r="N25" s="233">
        <f t="shared" si="3"/>
        <v>3.131057999999987</v>
      </c>
      <c r="O25" s="220"/>
      <c r="P25" s="220"/>
      <c r="Q25" s="220"/>
    </row>
    <row r="26" spans="1:17" ht="12.75" customHeight="1">
      <c r="A26" s="476" t="s">
        <v>197</v>
      </c>
      <c r="B26" s="478">
        <f>SUM(B27:D27)</f>
        <v>312.31504100000001</v>
      </c>
      <c r="C26" s="479"/>
      <c r="D26" s="480"/>
      <c r="E26" s="478">
        <f>SUM(E27:G27)</f>
        <v>0</v>
      </c>
      <c r="F26" s="479"/>
      <c r="G26" s="480"/>
      <c r="H26" s="479">
        <f>SUM(H27:J27)</f>
        <v>0</v>
      </c>
      <c r="I26" s="479"/>
      <c r="J26" s="480"/>
      <c r="K26" s="479">
        <f>SUM(K27:M27)</f>
        <v>0</v>
      </c>
      <c r="L26" s="479"/>
      <c r="M26" s="480"/>
      <c r="N26" s="481">
        <f>SUM(N28:N31)</f>
        <v>312.31504100000001</v>
      </c>
      <c r="O26" s="220"/>
      <c r="P26" s="220"/>
      <c r="Q26" s="220"/>
    </row>
    <row r="27" spans="1:17" s="32" customFormat="1" ht="13.5" customHeight="1">
      <c r="A27" s="477"/>
      <c r="B27" s="228">
        <f t="shared" ref="B27:M27" si="4">SUM(B28:B31)</f>
        <v>110.63938400000002</v>
      </c>
      <c r="C27" s="224">
        <f t="shared" si="4"/>
        <v>102.84673400000001</v>
      </c>
      <c r="D27" s="227">
        <f t="shared" si="4"/>
        <v>98.828922999999989</v>
      </c>
      <c r="E27" s="228">
        <f t="shared" si="4"/>
        <v>0</v>
      </c>
      <c r="F27" s="224">
        <f t="shared" si="4"/>
        <v>0</v>
      </c>
      <c r="G27" s="227">
        <f t="shared" si="4"/>
        <v>0</v>
      </c>
      <c r="H27" s="224">
        <f t="shared" si="4"/>
        <v>0</v>
      </c>
      <c r="I27" s="224">
        <f t="shared" si="4"/>
        <v>0</v>
      </c>
      <c r="J27" s="227">
        <f t="shared" si="4"/>
        <v>0</v>
      </c>
      <c r="K27" s="224">
        <f t="shared" si="4"/>
        <v>0</v>
      </c>
      <c r="L27" s="224">
        <f t="shared" si="4"/>
        <v>0</v>
      </c>
      <c r="M27" s="227">
        <f t="shared" si="4"/>
        <v>0</v>
      </c>
      <c r="N27" s="482"/>
      <c r="O27" s="221"/>
      <c r="P27" s="221"/>
      <c r="Q27" s="221"/>
    </row>
    <row r="28" spans="1:17" ht="12" customHeight="1">
      <c r="A28" s="229" t="s">
        <v>0</v>
      </c>
      <c r="B28" s="230">
        <v>0.40168999999999999</v>
      </c>
      <c r="C28" s="231">
        <v>0.37875999999999999</v>
      </c>
      <c r="D28" s="232">
        <v>0.34222000000000002</v>
      </c>
      <c r="E28" s="231">
        <v>0</v>
      </c>
      <c r="F28" s="231">
        <v>0</v>
      </c>
      <c r="G28" s="232">
        <v>0</v>
      </c>
      <c r="H28" s="231">
        <v>0</v>
      </c>
      <c r="I28" s="231">
        <v>0</v>
      </c>
      <c r="J28" s="232">
        <v>0</v>
      </c>
      <c r="K28" s="231">
        <v>0</v>
      </c>
      <c r="L28" s="231">
        <v>0</v>
      </c>
      <c r="M28" s="232">
        <v>0</v>
      </c>
      <c r="N28" s="233">
        <f>SUM(B28:M28)</f>
        <v>1.1226700000000001</v>
      </c>
      <c r="O28" s="220"/>
      <c r="P28" s="220"/>
      <c r="Q28" s="220"/>
    </row>
    <row r="29" spans="1:17" ht="12.75" customHeight="1">
      <c r="A29" s="229" t="s">
        <v>15</v>
      </c>
      <c r="B29" s="230">
        <v>105.90241000000002</v>
      </c>
      <c r="C29" s="231">
        <v>98.754214000000005</v>
      </c>
      <c r="D29" s="232">
        <v>94.491585999999984</v>
      </c>
      <c r="E29" s="231">
        <v>0</v>
      </c>
      <c r="F29" s="231">
        <v>0</v>
      </c>
      <c r="G29" s="232">
        <v>0</v>
      </c>
      <c r="H29" s="231">
        <v>0</v>
      </c>
      <c r="I29" s="231">
        <v>0</v>
      </c>
      <c r="J29" s="232">
        <v>0</v>
      </c>
      <c r="K29" s="231">
        <v>0</v>
      </c>
      <c r="L29" s="231">
        <v>0</v>
      </c>
      <c r="M29" s="232">
        <v>0</v>
      </c>
      <c r="N29" s="233">
        <f>SUM(B29:M29)</f>
        <v>299.14821000000001</v>
      </c>
      <c r="O29" s="220"/>
      <c r="P29" s="220"/>
      <c r="Q29" s="220"/>
    </row>
    <row r="30" spans="1:17" ht="12.75" customHeight="1">
      <c r="A30" s="229" t="s">
        <v>16</v>
      </c>
      <c r="B30" s="230">
        <v>0.78742899999999993</v>
      </c>
      <c r="C30" s="231">
        <v>0.6625359999999999</v>
      </c>
      <c r="D30" s="232">
        <v>0.78583000000000003</v>
      </c>
      <c r="E30" s="231">
        <v>0</v>
      </c>
      <c r="F30" s="231">
        <v>0</v>
      </c>
      <c r="G30" s="232">
        <v>0</v>
      </c>
      <c r="H30" s="231">
        <v>0</v>
      </c>
      <c r="I30" s="231">
        <v>0</v>
      </c>
      <c r="J30" s="232">
        <v>0</v>
      </c>
      <c r="K30" s="231">
        <v>0</v>
      </c>
      <c r="L30" s="231">
        <v>0</v>
      </c>
      <c r="M30" s="232">
        <v>0</v>
      </c>
      <c r="N30" s="233">
        <f>SUM(B30:M30)</f>
        <v>2.2357949999999995</v>
      </c>
      <c r="O30" s="220"/>
      <c r="P30" s="220"/>
      <c r="Q30" s="220"/>
    </row>
    <row r="31" spans="1:17" ht="12" customHeight="1">
      <c r="A31" s="229" t="s">
        <v>17</v>
      </c>
      <c r="B31" s="230">
        <v>3.5478550000000011</v>
      </c>
      <c r="C31" s="231">
        <v>3.0512240000000035</v>
      </c>
      <c r="D31" s="232">
        <v>3.2092869999999998</v>
      </c>
      <c r="E31" s="231">
        <v>0</v>
      </c>
      <c r="F31" s="231">
        <v>0</v>
      </c>
      <c r="G31" s="232">
        <v>0</v>
      </c>
      <c r="H31" s="231">
        <v>0</v>
      </c>
      <c r="I31" s="231">
        <v>0</v>
      </c>
      <c r="J31" s="232">
        <v>0</v>
      </c>
      <c r="K31" s="231">
        <v>0</v>
      </c>
      <c r="L31" s="231">
        <v>0</v>
      </c>
      <c r="M31" s="232">
        <v>0</v>
      </c>
      <c r="N31" s="233">
        <f>SUM(B31:M31)</f>
        <v>9.8083660000000048</v>
      </c>
      <c r="O31" s="220"/>
      <c r="P31" s="220"/>
      <c r="Q31" s="220"/>
    </row>
    <row r="32" spans="1:17" ht="12" customHeight="1">
      <c r="A32" s="476" t="s">
        <v>6</v>
      </c>
      <c r="B32" s="478">
        <f>SUM(B33:D33)</f>
        <v>20065.698355</v>
      </c>
      <c r="C32" s="479"/>
      <c r="D32" s="480"/>
      <c r="E32" s="478">
        <f>SUM(E33:G33)</f>
        <v>0</v>
      </c>
      <c r="F32" s="479"/>
      <c r="G32" s="480"/>
      <c r="H32" s="479">
        <f>SUM(H33:J33)</f>
        <v>0</v>
      </c>
      <c r="I32" s="479"/>
      <c r="J32" s="480"/>
      <c r="K32" s="479">
        <f>SUM(K33:M33)</f>
        <v>0</v>
      </c>
      <c r="L32" s="479"/>
      <c r="M32" s="480"/>
      <c r="N32" s="481">
        <f>SUM(N34:N41)</f>
        <v>20065.698354999997</v>
      </c>
      <c r="O32" s="220"/>
      <c r="P32" s="220"/>
      <c r="Q32" s="220"/>
    </row>
    <row r="33" spans="1:17" s="32" customFormat="1">
      <c r="A33" s="477"/>
      <c r="B33" s="228">
        <f t="shared" ref="B33:M33" si="5">SUM(B34:B41)</f>
        <v>7225.714019</v>
      </c>
      <c r="C33" s="224">
        <f t="shared" si="5"/>
        <v>6472.9612079999988</v>
      </c>
      <c r="D33" s="227">
        <f t="shared" si="5"/>
        <v>6367.0231279999998</v>
      </c>
      <c r="E33" s="228">
        <f t="shared" si="5"/>
        <v>0</v>
      </c>
      <c r="F33" s="224">
        <f t="shared" si="5"/>
        <v>0</v>
      </c>
      <c r="G33" s="227">
        <f t="shared" si="5"/>
        <v>0</v>
      </c>
      <c r="H33" s="224">
        <f t="shared" si="5"/>
        <v>0</v>
      </c>
      <c r="I33" s="224">
        <f t="shared" si="5"/>
        <v>0</v>
      </c>
      <c r="J33" s="227">
        <f t="shared" si="5"/>
        <v>0</v>
      </c>
      <c r="K33" s="224">
        <f t="shared" si="5"/>
        <v>0</v>
      </c>
      <c r="L33" s="224">
        <f t="shared" si="5"/>
        <v>0</v>
      </c>
      <c r="M33" s="227">
        <f t="shared" si="5"/>
        <v>0</v>
      </c>
      <c r="N33" s="482"/>
      <c r="O33" s="221"/>
      <c r="P33" s="221"/>
      <c r="Q33" s="221"/>
    </row>
    <row r="34" spans="1:17" ht="12" customHeight="1">
      <c r="A34" s="229" t="s">
        <v>0</v>
      </c>
      <c r="B34" s="230">
        <f t="shared" ref="B34:M34" si="6">B8-B18</f>
        <v>2951.9566400000003</v>
      </c>
      <c r="C34" s="231">
        <f t="shared" si="6"/>
        <v>2463.4731200000001</v>
      </c>
      <c r="D34" s="232">
        <f t="shared" si="6"/>
        <v>2601.1026200000001</v>
      </c>
      <c r="E34" s="231">
        <f t="shared" si="6"/>
        <v>0</v>
      </c>
      <c r="F34" s="231">
        <f t="shared" si="6"/>
        <v>0</v>
      </c>
      <c r="G34" s="232">
        <f t="shared" si="6"/>
        <v>0</v>
      </c>
      <c r="H34" s="231">
        <f t="shared" si="6"/>
        <v>0</v>
      </c>
      <c r="I34" s="231">
        <f t="shared" si="6"/>
        <v>0</v>
      </c>
      <c r="J34" s="232">
        <f t="shared" si="6"/>
        <v>0</v>
      </c>
      <c r="K34" s="231">
        <f t="shared" si="6"/>
        <v>0</v>
      </c>
      <c r="L34" s="231">
        <f t="shared" si="6"/>
        <v>0</v>
      </c>
      <c r="M34" s="232">
        <f t="shared" si="6"/>
        <v>0</v>
      </c>
      <c r="N34" s="233">
        <f>SUM(B34:M34)</f>
        <v>8016.5323800000006</v>
      </c>
      <c r="O34" s="220"/>
      <c r="P34" s="220"/>
      <c r="Q34" s="220"/>
    </row>
    <row r="35" spans="1:17" ht="12" customHeight="1">
      <c r="A35" s="229" t="s">
        <v>15</v>
      </c>
      <c r="B35" s="230">
        <f t="shared" ref="B35:M35" si="7">B9-B19</f>
        <v>3310.085031999999</v>
      </c>
      <c r="C35" s="231">
        <f t="shared" si="7"/>
        <v>3022.4523689999996</v>
      </c>
      <c r="D35" s="232">
        <f t="shared" si="7"/>
        <v>2617.8767739999989</v>
      </c>
      <c r="E35" s="231">
        <f t="shared" si="7"/>
        <v>0</v>
      </c>
      <c r="F35" s="231">
        <f t="shared" si="7"/>
        <v>0</v>
      </c>
      <c r="G35" s="232">
        <f t="shared" si="7"/>
        <v>0</v>
      </c>
      <c r="H35" s="231">
        <f t="shared" si="7"/>
        <v>0</v>
      </c>
      <c r="I35" s="231">
        <f t="shared" si="7"/>
        <v>0</v>
      </c>
      <c r="J35" s="232">
        <f t="shared" si="7"/>
        <v>0</v>
      </c>
      <c r="K35" s="231">
        <f t="shared" si="7"/>
        <v>0</v>
      </c>
      <c r="L35" s="231">
        <f t="shared" si="7"/>
        <v>0</v>
      </c>
      <c r="M35" s="232">
        <f t="shared" si="7"/>
        <v>0</v>
      </c>
      <c r="N35" s="233">
        <f>SUM(B35:M35)</f>
        <v>8950.4141749999981</v>
      </c>
      <c r="O35" s="220"/>
      <c r="P35" s="220"/>
      <c r="Q35" s="220"/>
    </row>
    <row r="36" spans="1:17" ht="12.75" customHeight="1">
      <c r="A36" s="229" t="s">
        <v>16</v>
      </c>
      <c r="B36" s="230">
        <f t="shared" ref="B36:M36" si="8">B10-B20</f>
        <v>180.65093800000002</v>
      </c>
      <c r="C36" s="231">
        <f t="shared" si="8"/>
        <v>234.826041</v>
      </c>
      <c r="D36" s="232">
        <f t="shared" si="8"/>
        <v>209.26347700000002</v>
      </c>
      <c r="E36" s="231">
        <f t="shared" si="8"/>
        <v>0</v>
      </c>
      <c r="F36" s="231">
        <f t="shared" si="8"/>
        <v>0</v>
      </c>
      <c r="G36" s="232">
        <f t="shared" si="8"/>
        <v>0</v>
      </c>
      <c r="H36" s="231">
        <f t="shared" si="8"/>
        <v>0</v>
      </c>
      <c r="I36" s="231">
        <f t="shared" si="8"/>
        <v>0</v>
      </c>
      <c r="J36" s="232">
        <f t="shared" si="8"/>
        <v>0</v>
      </c>
      <c r="K36" s="231">
        <f t="shared" si="8"/>
        <v>0</v>
      </c>
      <c r="L36" s="231">
        <f t="shared" si="8"/>
        <v>0</v>
      </c>
      <c r="M36" s="232">
        <f t="shared" si="8"/>
        <v>0</v>
      </c>
      <c r="N36" s="233">
        <f t="shared" ref="N36:N41" si="9">SUM(B36:M36)</f>
        <v>624.74045599999999</v>
      </c>
      <c r="O36" s="220"/>
      <c r="P36" s="220"/>
      <c r="Q36" s="220"/>
    </row>
    <row r="37" spans="1:17" ht="12.75" customHeight="1">
      <c r="A37" s="229" t="s">
        <v>17</v>
      </c>
      <c r="B37" s="230">
        <f t="shared" ref="B37:M37" si="10">B11-B21</f>
        <v>331.37288100000001</v>
      </c>
      <c r="C37" s="231">
        <f t="shared" si="10"/>
        <v>305.60169000000013</v>
      </c>
      <c r="D37" s="232">
        <f t="shared" si="10"/>
        <v>322.8114010000005</v>
      </c>
      <c r="E37" s="231">
        <f t="shared" si="10"/>
        <v>0</v>
      </c>
      <c r="F37" s="231">
        <f t="shared" si="10"/>
        <v>0</v>
      </c>
      <c r="G37" s="232">
        <f t="shared" si="10"/>
        <v>0</v>
      </c>
      <c r="H37" s="231">
        <f t="shared" si="10"/>
        <v>0</v>
      </c>
      <c r="I37" s="231">
        <f t="shared" si="10"/>
        <v>0</v>
      </c>
      <c r="J37" s="232">
        <f t="shared" si="10"/>
        <v>0</v>
      </c>
      <c r="K37" s="231">
        <f t="shared" si="10"/>
        <v>0</v>
      </c>
      <c r="L37" s="231">
        <f t="shared" si="10"/>
        <v>0</v>
      </c>
      <c r="M37" s="232">
        <f t="shared" si="10"/>
        <v>0</v>
      </c>
      <c r="N37" s="233">
        <f t="shared" si="9"/>
        <v>959.7859720000007</v>
      </c>
      <c r="O37" s="220"/>
      <c r="P37" s="220"/>
      <c r="Q37" s="220"/>
    </row>
    <row r="38" spans="1:17" ht="12.75" customHeight="1">
      <c r="A38" s="229" t="s">
        <v>3</v>
      </c>
      <c r="B38" s="230">
        <f t="shared" ref="B38:M38" si="11">B12-B22</f>
        <v>245.72735899999998</v>
      </c>
      <c r="C38" s="231">
        <f t="shared" si="11"/>
        <v>218.85354000000035</v>
      </c>
      <c r="D38" s="232">
        <f t="shared" si="11"/>
        <v>283.23354399999994</v>
      </c>
      <c r="E38" s="231">
        <f t="shared" si="11"/>
        <v>0</v>
      </c>
      <c r="F38" s="231">
        <f t="shared" si="11"/>
        <v>0</v>
      </c>
      <c r="G38" s="232">
        <f t="shared" si="11"/>
        <v>0</v>
      </c>
      <c r="H38" s="231">
        <f t="shared" si="11"/>
        <v>0</v>
      </c>
      <c r="I38" s="231">
        <f t="shared" si="11"/>
        <v>0</v>
      </c>
      <c r="J38" s="232">
        <f t="shared" si="11"/>
        <v>0</v>
      </c>
      <c r="K38" s="231">
        <f t="shared" si="11"/>
        <v>0</v>
      </c>
      <c r="L38" s="231">
        <f t="shared" si="11"/>
        <v>0</v>
      </c>
      <c r="M38" s="232">
        <f t="shared" si="11"/>
        <v>0</v>
      </c>
      <c r="N38" s="233">
        <f t="shared" si="9"/>
        <v>747.81444300000021</v>
      </c>
      <c r="O38" s="220"/>
      <c r="P38" s="220"/>
      <c r="Q38" s="220"/>
    </row>
    <row r="39" spans="1:17" ht="12.75" customHeight="1">
      <c r="A39" s="229" t="s">
        <v>18</v>
      </c>
      <c r="B39" s="230">
        <f t="shared" ref="B39:M39" si="12">B13-B23</f>
        <v>88.01527999999999</v>
      </c>
      <c r="C39" s="231">
        <f t="shared" si="12"/>
        <v>64.731110000000015</v>
      </c>
      <c r="D39" s="232">
        <f t="shared" si="12"/>
        <v>79.105440000000002</v>
      </c>
      <c r="E39" s="231">
        <f t="shared" si="12"/>
        <v>0</v>
      </c>
      <c r="F39" s="231">
        <f t="shared" si="12"/>
        <v>0</v>
      </c>
      <c r="G39" s="232">
        <f t="shared" si="12"/>
        <v>0</v>
      </c>
      <c r="H39" s="231">
        <f t="shared" si="12"/>
        <v>0</v>
      </c>
      <c r="I39" s="231">
        <f t="shared" si="12"/>
        <v>0</v>
      </c>
      <c r="J39" s="232">
        <f t="shared" si="12"/>
        <v>0</v>
      </c>
      <c r="K39" s="231">
        <f t="shared" si="12"/>
        <v>0</v>
      </c>
      <c r="L39" s="231">
        <f t="shared" si="12"/>
        <v>0</v>
      </c>
      <c r="M39" s="232">
        <f t="shared" si="12"/>
        <v>0</v>
      </c>
      <c r="N39" s="233">
        <f t="shared" si="9"/>
        <v>231.85183000000001</v>
      </c>
      <c r="O39" s="220"/>
      <c r="P39" s="220"/>
      <c r="Q39" s="220"/>
    </row>
    <row r="40" spans="1:17" ht="12.75" customHeight="1">
      <c r="A40" s="229" t="s">
        <v>1</v>
      </c>
      <c r="B40" s="230">
        <f t="shared" ref="B40:M40" si="13">B14-B24</f>
        <v>73.79613700000003</v>
      </c>
      <c r="C40" s="231">
        <f t="shared" si="13"/>
        <v>67.274323000000024</v>
      </c>
      <c r="D40" s="232">
        <f t="shared" si="13"/>
        <v>76.241791000000035</v>
      </c>
      <c r="E40" s="231">
        <f t="shared" si="13"/>
        <v>0</v>
      </c>
      <c r="F40" s="231">
        <f t="shared" si="13"/>
        <v>0</v>
      </c>
      <c r="G40" s="232">
        <f t="shared" si="13"/>
        <v>0</v>
      </c>
      <c r="H40" s="231">
        <f t="shared" si="13"/>
        <v>0</v>
      </c>
      <c r="I40" s="231">
        <f t="shared" si="13"/>
        <v>0</v>
      </c>
      <c r="J40" s="232">
        <f t="shared" si="13"/>
        <v>0</v>
      </c>
      <c r="K40" s="231">
        <f t="shared" si="13"/>
        <v>0</v>
      </c>
      <c r="L40" s="231">
        <f t="shared" si="13"/>
        <v>0</v>
      </c>
      <c r="M40" s="232">
        <f t="shared" si="13"/>
        <v>0</v>
      </c>
      <c r="N40" s="233">
        <f t="shared" si="9"/>
        <v>217.31225100000009</v>
      </c>
      <c r="O40" s="220"/>
      <c r="P40" s="220"/>
      <c r="Q40" s="220"/>
    </row>
    <row r="41" spans="1:17">
      <c r="A41" s="234" t="s">
        <v>2</v>
      </c>
      <c r="B41" s="235">
        <f t="shared" ref="B41:M41" si="14">B15-B25</f>
        <v>44.109751999999915</v>
      </c>
      <c r="C41" s="236">
        <f t="shared" si="14"/>
        <v>95.749014999999858</v>
      </c>
      <c r="D41" s="237">
        <f t="shared" si="14"/>
        <v>177.38808099999886</v>
      </c>
      <c r="E41" s="236">
        <f t="shared" si="14"/>
        <v>0</v>
      </c>
      <c r="F41" s="236">
        <f t="shared" si="14"/>
        <v>0</v>
      </c>
      <c r="G41" s="237">
        <f t="shared" si="14"/>
        <v>0</v>
      </c>
      <c r="H41" s="236">
        <f t="shared" si="14"/>
        <v>0</v>
      </c>
      <c r="I41" s="236">
        <f t="shared" si="14"/>
        <v>0</v>
      </c>
      <c r="J41" s="237">
        <f t="shared" si="14"/>
        <v>0</v>
      </c>
      <c r="K41" s="236">
        <f t="shared" si="14"/>
        <v>0</v>
      </c>
      <c r="L41" s="236">
        <f t="shared" si="14"/>
        <v>0</v>
      </c>
      <c r="M41" s="237">
        <f t="shared" si="14"/>
        <v>0</v>
      </c>
      <c r="N41" s="238">
        <f t="shared" si="9"/>
        <v>317.24684799999864</v>
      </c>
      <c r="O41" s="220"/>
      <c r="P41" s="220"/>
      <c r="Q41" s="220"/>
    </row>
    <row r="42" spans="1:17" s="38" customFormat="1" ht="11.25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23"/>
      <c r="P42" s="223"/>
      <c r="Q42" s="223"/>
    </row>
    <row r="43" spans="1:17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9" type="noConversion"/>
  <conditionalFormatting sqref="B6:D41">
    <cfRule type="expression" dxfId="34" priority="4">
      <formula>SEARCH($B$4,$N$1)</formula>
    </cfRule>
  </conditionalFormatting>
  <conditionalFormatting sqref="B6:G41">
    <cfRule type="expression" dxfId="33" priority="3">
      <formula>SEARCH($E$4,$N$1)</formula>
    </cfRule>
  </conditionalFormatting>
  <conditionalFormatting sqref="B6:J41">
    <cfRule type="expression" dxfId="32" priority="2">
      <formula>SEARCH($H$4,$N$1)</formula>
    </cfRule>
  </conditionalFormatting>
  <conditionalFormatting sqref="B6:M41">
    <cfRule type="expression" dxfId="31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239" t="s">
        <v>385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17" t="str">
        <f>'3.1'!N1</f>
        <v>I. čtvrtletí 2023</v>
      </c>
    </row>
    <row r="2" spans="1:15" s="6" customFormat="1" ht="6" customHeight="1"/>
    <row r="3" spans="1:15" s="6" customFormat="1" ht="12">
      <c r="A3" s="491" t="str">
        <f>'3.1'!A4</f>
        <v>2023</v>
      </c>
      <c r="B3" s="483" t="s">
        <v>180</v>
      </c>
      <c r="C3" s="486"/>
      <c r="D3" s="487"/>
      <c r="E3" s="483" t="s">
        <v>182</v>
      </c>
      <c r="F3" s="486"/>
      <c r="G3" s="487"/>
      <c r="H3" s="483" t="s">
        <v>183</v>
      </c>
      <c r="I3" s="486"/>
      <c r="J3" s="487"/>
      <c r="K3" s="483" t="s">
        <v>184</v>
      </c>
      <c r="L3" s="486"/>
      <c r="M3" s="487"/>
      <c r="N3" s="486" t="s">
        <v>53</v>
      </c>
    </row>
    <row r="4" spans="1:15" s="6" customFormat="1" ht="12" customHeight="1">
      <c r="A4" s="492"/>
      <c r="B4" s="426" t="s">
        <v>60</v>
      </c>
      <c r="C4" s="427" t="s">
        <v>61</v>
      </c>
      <c r="D4" s="428" t="s">
        <v>62</v>
      </c>
      <c r="E4" s="426" t="s">
        <v>63</v>
      </c>
      <c r="F4" s="427" t="s">
        <v>64</v>
      </c>
      <c r="G4" s="428" t="s">
        <v>65</v>
      </c>
      <c r="H4" s="426" t="s">
        <v>66</v>
      </c>
      <c r="I4" s="427" t="s">
        <v>67</v>
      </c>
      <c r="J4" s="428" t="s">
        <v>68</v>
      </c>
      <c r="K4" s="426" t="s">
        <v>69</v>
      </c>
      <c r="L4" s="427" t="s">
        <v>70</v>
      </c>
      <c r="M4" s="428" t="s">
        <v>71</v>
      </c>
      <c r="N4" s="493"/>
    </row>
    <row r="5" spans="1:15" s="6" customFormat="1" ht="12" customHeight="1">
      <c r="A5" s="476" t="s">
        <v>289</v>
      </c>
      <c r="B5" s="494">
        <f>SUM(B6:D6)</f>
        <v>-2787.6879870000012</v>
      </c>
      <c r="C5" s="495"/>
      <c r="D5" s="496"/>
      <c r="E5" s="478">
        <f>SUM(E6:G6)</f>
        <v>0</v>
      </c>
      <c r="F5" s="479"/>
      <c r="G5" s="480"/>
      <c r="H5" s="478">
        <f>SUM(H6:J6)</f>
        <v>0</v>
      </c>
      <c r="I5" s="479"/>
      <c r="J5" s="480"/>
      <c r="K5" s="478">
        <f>SUM(K6:M6)</f>
        <v>0</v>
      </c>
      <c r="L5" s="479"/>
      <c r="M5" s="480"/>
      <c r="N5" s="481">
        <f>SUM(B6:M6)</f>
        <v>-2787.6879870000012</v>
      </c>
    </row>
    <row r="6" spans="1:15" s="36" customFormat="1" ht="12" customHeight="1">
      <c r="A6" s="477"/>
      <c r="B6" s="228">
        <f t="shared" ref="B6:M6" si="0">B7+B8+B9+B10</f>
        <v>-1226.4364940000005</v>
      </c>
      <c r="C6" s="224">
        <f t="shared" si="0"/>
        <v>-930.28540400000031</v>
      </c>
      <c r="D6" s="227">
        <f t="shared" si="0"/>
        <v>-630.96608900000024</v>
      </c>
      <c r="E6" s="228">
        <f t="shared" si="0"/>
        <v>0</v>
      </c>
      <c r="F6" s="224">
        <f t="shared" si="0"/>
        <v>0</v>
      </c>
      <c r="G6" s="227">
        <f t="shared" si="0"/>
        <v>0</v>
      </c>
      <c r="H6" s="228">
        <f t="shared" si="0"/>
        <v>0</v>
      </c>
      <c r="I6" s="224">
        <f t="shared" si="0"/>
        <v>0</v>
      </c>
      <c r="J6" s="227">
        <f t="shared" si="0"/>
        <v>0</v>
      </c>
      <c r="K6" s="228">
        <f t="shared" si="0"/>
        <v>0</v>
      </c>
      <c r="L6" s="224">
        <f t="shared" si="0"/>
        <v>0</v>
      </c>
      <c r="M6" s="227">
        <f t="shared" si="0"/>
        <v>0</v>
      </c>
      <c r="N6" s="482"/>
    </row>
    <row r="7" spans="1:15" s="6" customFormat="1" ht="12" customHeight="1">
      <c r="A7" s="229" t="s">
        <v>49</v>
      </c>
      <c r="B7" s="246">
        <v>1529.135</v>
      </c>
      <c r="C7" s="241">
        <v>1220.9219999999998</v>
      </c>
      <c r="D7" s="232">
        <v>1050.7929999999999</v>
      </c>
      <c r="E7" s="246">
        <v>0</v>
      </c>
      <c r="F7" s="241">
        <v>0</v>
      </c>
      <c r="G7" s="232">
        <v>0</v>
      </c>
      <c r="H7" s="246">
        <v>0</v>
      </c>
      <c r="I7" s="241">
        <v>0</v>
      </c>
      <c r="J7" s="232">
        <v>0</v>
      </c>
      <c r="K7" s="246">
        <v>0</v>
      </c>
      <c r="L7" s="241">
        <v>0</v>
      </c>
      <c r="M7" s="232">
        <v>0</v>
      </c>
      <c r="N7" s="242">
        <f>SUM(B7:M7)</f>
        <v>3800.8499999999995</v>
      </c>
    </row>
    <row r="8" spans="1:15" s="6" customFormat="1" ht="12" customHeight="1">
      <c r="A8" s="229" t="s">
        <v>50</v>
      </c>
      <c r="B8" s="246">
        <v>63.615311999999996</v>
      </c>
      <c r="C8" s="241">
        <v>26.412834999999998</v>
      </c>
      <c r="D8" s="232">
        <v>0.19533899999999998</v>
      </c>
      <c r="E8" s="246">
        <v>0</v>
      </c>
      <c r="F8" s="241">
        <v>0</v>
      </c>
      <c r="G8" s="232">
        <v>0</v>
      </c>
      <c r="H8" s="246">
        <v>0</v>
      </c>
      <c r="I8" s="241">
        <v>0</v>
      </c>
      <c r="J8" s="232">
        <v>0</v>
      </c>
      <c r="K8" s="246">
        <v>0</v>
      </c>
      <c r="L8" s="241">
        <v>0</v>
      </c>
      <c r="M8" s="232">
        <v>0</v>
      </c>
      <c r="N8" s="242">
        <f>SUM(B8:M8)</f>
        <v>90.223485999999994</v>
      </c>
    </row>
    <row r="9" spans="1:15" s="6" customFormat="1" ht="12" customHeight="1">
      <c r="A9" s="229" t="s">
        <v>51</v>
      </c>
      <c r="B9" s="246">
        <v>-2818.1400000000003</v>
      </c>
      <c r="C9" s="241">
        <v>-2175.34</v>
      </c>
      <c r="D9" s="232">
        <v>-1681.8540000000003</v>
      </c>
      <c r="E9" s="246">
        <v>0</v>
      </c>
      <c r="F9" s="241">
        <v>0</v>
      </c>
      <c r="G9" s="232">
        <v>0</v>
      </c>
      <c r="H9" s="246">
        <v>0</v>
      </c>
      <c r="I9" s="241">
        <v>0</v>
      </c>
      <c r="J9" s="232">
        <v>0</v>
      </c>
      <c r="K9" s="246">
        <v>0</v>
      </c>
      <c r="L9" s="241">
        <v>0</v>
      </c>
      <c r="M9" s="232">
        <v>0</v>
      </c>
      <c r="N9" s="242">
        <f>SUM(B9:M9)</f>
        <v>-6675.3340000000007</v>
      </c>
    </row>
    <row r="10" spans="1:15" s="6" customFormat="1" ht="12" customHeight="1">
      <c r="A10" s="229" t="s">
        <v>52</v>
      </c>
      <c r="B10" s="246">
        <v>-1.0468060000000001</v>
      </c>
      <c r="C10" s="241">
        <v>-2.2802389999999999</v>
      </c>
      <c r="D10" s="232">
        <v>-0.100428</v>
      </c>
      <c r="E10" s="246">
        <v>0</v>
      </c>
      <c r="F10" s="241">
        <v>0</v>
      </c>
      <c r="G10" s="232">
        <v>0</v>
      </c>
      <c r="H10" s="246">
        <v>0</v>
      </c>
      <c r="I10" s="241">
        <v>0</v>
      </c>
      <c r="J10" s="232">
        <v>0</v>
      </c>
      <c r="K10" s="246">
        <v>0</v>
      </c>
      <c r="L10" s="241">
        <v>0</v>
      </c>
      <c r="M10" s="232">
        <v>0</v>
      </c>
      <c r="N10" s="242">
        <f>SUM(B10:M10)</f>
        <v>-3.427473</v>
      </c>
      <c r="O10" s="37"/>
    </row>
    <row r="11" spans="1:15" s="6" customFormat="1" ht="12" customHeight="1">
      <c r="A11" s="476" t="s">
        <v>228</v>
      </c>
      <c r="B11" s="478">
        <f>SUM(B12:D12)</f>
        <v>848.64297399999998</v>
      </c>
      <c r="C11" s="479"/>
      <c r="D11" s="480"/>
      <c r="E11" s="478">
        <f>SUM(E12:G12)</f>
        <v>0</v>
      </c>
      <c r="F11" s="479"/>
      <c r="G11" s="480"/>
      <c r="H11" s="478">
        <f>SUM(H12:J12)</f>
        <v>0</v>
      </c>
      <c r="I11" s="479"/>
      <c r="J11" s="480"/>
      <c r="K11" s="478">
        <f>SUM(K12:M12)</f>
        <v>0</v>
      </c>
      <c r="L11" s="479"/>
      <c r="M11" s="480"/>
      <c r="N11" s="481">
        <f>N13+N14</f>
        <v>848.64297399999998</v>
      </c>
      <c r="O11" s="37"/>
    </row>
    <row r="12" spans="1:15" s="36" customFormat="1" ht="12" customHeight="1">
      <c r="A12" s="477"/>
      <c r="B12" s="228">
        <f>SUM(B13:B14)</f>
        <v>298.03454499999998</v>
      </c>
      <c r="C12" s="224">
        <f t="shared" ref="C12:M12" si="1">SUM(C13:C14)</f>
        <v>275.86830999999995</v>
      </c>
      <c r="D12" s="227">
        <f t="shared" si="1"/>
        <v>274.74011900000005</v>
      </c>
      <c r="E12" s="228">
        <f t="shared" si="1"/>
        <v>0</v>
      </c>
      <c r="F12" s="224">
        <f t="shared" si="1"/>
        <v>0</v>
      </c>
      <c r="G12" s="227">
        <f t="shared" si="1"/>
        <v>0</v>
      </c>
      <c r="H12" s="228">
        <f t="shared" si="1"/>
        <v>0</v>
      </c>
      <c r="I12" s="224">
        <f t="shared" si="1"/>
        <v>0</v>
      </c>
      <c r="J12" s="227">
        <f t="shared" si="1"/>
        <v>0</v>
      </c>
      <c r="K12" s="228">
        <f t="shared" si="1"/>
        <v>0</v>
      </c>
      <c r="L12" s="224">
        <f t="shared" si="1"/>
        <v>0</v>
      </c>
      <c r="M12" s="227">
        <f t="shared" si="1"/>
        <v>0</v>
      </c>
      <c r="N12" s="482"/>
      <c r="O12" s="37"/>
    </row>
    <row r="13" spans="1:15" s="6" customFormat="1" ht="12" customHeight="1">
      <c r="A13" s="229" t="s">
        <v>58</v>
      </c>
      <c r="B13" s="246">
        <v>83.688000000000002</v>
      </c>
      <c r="C13" s="241">
        <v>75.998999999999995</v>
      </c>
      <c r="D13" s="248">
        <v>71.096000000000004</v>
      </c>
      <c r="E13" s="246">
        <v>0</v>
      </c>
      <c r="F13" s="241">
        <v>0</v>
      </c>
      <c r="G13" s="248">
        <v>0</v>
      </c>
      <c r="H13" s="246">
        <v>0</v>
      </c>
      <c r="I13" s="241">
        <v>0</v>
      </c>
      <c r="J13" s="248">
        <v>0</v>
      </c>
      <c r="K13" s="246">
        <v>0</v>
      </c>
      <c r="L13" s="241">
        <v>0</v>
      </c>
      <c r="M13" s="248">
        <v>0</v>
      </c>
      <c r="N13" s="242">
        <f>SUM(B13:M13)</f>
        <v>230.78300000000002</v>
      </c>
    </row>
    <row r="14" spans="1:15" s="6" customFormat="1" ht="12" customHeight="1">
      <c r="A14" s="229" t="s">
        <v>59</v>
      </c>
      <c r="B14" s="246">
        <v>214.34654499999999</v>
      </c>
      <c r="C14" s="241">
        <v>199.86930999999998</v>
      </c>
      <c r="D14" s="248">
        <v>203.64411900000002</v>
      </c>
      <c r="E14" s="246">
        <v>0</v>
      </c>
      <c r="F14" s="241">
        <v>0</v>
      </c>
      <c r="G14" s="248">
        <v>0</v>
      </c>
      <c r="H14" s="246">
        <v>0</v>
      </c>
      <c r="I14" s="241">
        <v>0</v>
      </c>
      <c r="J14" s="248">
        <v>0</v>
      </c>
      <c r="K14" s="246">
        <v>0</v>
      </c>
      <c r="L14" s="241">
        <v>0</v>
      </c>
      <c r="M14" s="248">
        <v>0</v>
      </c>
      <c r="N14" s="242">
        <f>SUM(B14:M14)</f>
        <v>617.85997399999997</v>
      </c>
    </row>
    <row r="15" spans="1:15" s="51" customFormat="1" ht="0.75" customHeight="1">
      <c r="A15" s="229"/>
      <c r="B15" s="246"/>
      <c r="C15" s="241"/>
      <c r="D15" s="248"/>
      <c r="E15" s="246"/>
      <c r="F15" s="241"/>
      <c r="G15" s="248"/>
      <c r="H15" s="246"/>
      <c r="I15" s="241"/>
      <c r="J15" s="248"/>
      <c r="K15" s="246"/>
      <c r="L15" s="241"/>
      <c r="M15" s="248"/>
      <c r="N15" s="242"/>
    </row>
    <row r="16" spans="1:15" s="6" customFormat="1" ht="12" customHeight="1">
      <c r="A16" s="476" t="s">
        <v>229</v>
      </c>
      <c r="B16" s="478">
        <f>SUM(B17:D17)</f>
        <v>15807.07939299998</v>
      </c>
      <c r="C16" s="479"/>
      <c r="D16" s="480"/>
      <c r="E16" s="478">
        <f>SUM(E17:G17)</f>
        <v>0</v>
      </c>
      <c r="F16" s="479"/>
      <c r="G16" s="480"/>
      <c r="H16" s="478">
        <f>SUM(H17:J17)</f>
        <v>0</v>
      </c>
      <c r="I16" s="479"/>
      <c r="J16" s="480"/>
      <c r="K16" s="478">
        <f>SUM(K17:M17)</f>
        <v>0</v>
      </c>
      <c r="L16" s="479"/>
      <c r="M16" s="480"/>
      <c r="N16" s="481">
        <f>SUM(B17:M17)</f>
        <v>15807.07939299998</v>
      </c>
    </row>
    <row r="17" spans="1:15" s="36" customFormat="1" ht="12" customHeight="1">
      <c r="A17" s="477"/>
      <c r="B17" s="228">
        <f>B28-B25</f>
        <v>5458.9156159999984</v>
      </c>
      <c r="C17" s="224">
        <f t="shared" ref="C17:M17" si="2">C28-C25</f>
        <v>5073.2963219999865</v>
      </c>
      <c r="D17" s="227">
        <f t="shared" si="2"/>
        <v>5274.8674549999942</v>
      </c>
      <c r="E17" s="228">
        <f t="shared" si="2"/>
        <v>0</v>
      </c>
      <c r="F17" s="224">
        <f t="shared" si="2"/>
        <v>0</v>
      </c>
      <c r="G17" s="227">
        <f t="shared" si="2"/>
        <v>0</v>
      </c>
      <c r="H17" s="228">
        <f t="shared" si="2"/>
        <v>0</v>
      </c>
      <c r="I17" s="224">
        <f t="shared" si="2"/>
        <v>0</v>
      </c>
      <c r="J17" s="227">
        <f t="shared" si="2"/>
        <v>0</v>
      </c>
      <c r="K17" s="228">
        <f t="shared" si="2"/>
        <v>0</v>
      </c>
      <c r="L17" s="224">
        <f t="shared" si="2"/>
        <v>0</v>
      </c>
      <c r="M17" s="227">
        <f t="shared" si="2"/>
        <v>0</v>
      </c>
      <c r="N17" s="482"/>
    </row>
    <row r="18" spans="1:15" s="6" customFormat="1" ht="12" customHeight="1">
      <c r="A18" s="229" t="s">
        <v>151</v>
      </c>
      <c r="B18" s="230">
        <v>590.45616399999994</v>
      </c>
      <c r="C18" s="231">
        <v>564.39472999999998</v>
      </c>
      <c r="D18" s="232">
        <v>634.21332000000007</v>
      </c>
      <c r="E18" s="230">
        <v>0</v>
      </c>
      <c r="F18" s="231">
        <v>0</v>
      </c>
      <c r="G18" s="232">
        <v>0</v>
      </c>
      <c r="H18" s="230">
        <v>0</v>
      </c>
      <c r="I18" s="231">
        <v>0</v>
      </c>
      <c r="J18" s="232">
        <v>0</v>
      </c>
      <c r="K18" s="230">
        <v>0</v>
      </c>
      <c r="L18" s="231">
        <v>0</v>
      </c>
      <c r="M18" s="232">
        <v>0</v>
      </c>
      <c r="N18" s="233">
        <f t="shared" ref="N18:N26" si="3">SUM(B18:M18)</f>
        <v>1789.064214</v>
      </c>
    </row>
    <row r="19" spans="1:15" s="6" customFormat="1" ht="12" customHeight="1">
      <c r="A19" s="229" t="s">
        <v>152</v>
      </c>
      <c r="B19" s="230">
        <v>1967.3808140000003</v>
      </c>
      <c r="C19" s="231">
        <v>1831.3905</v>
      </c>
      <c r="D19" s="232">
        <v>1982.3054909999998</v>
      </c>
      <c r="E19" s="230">
        <v>0</v>
      </c>
      <c r="F19" s="231">
        <v>0</v>
      </c>
      <c r="G19" s="232">
        <v>0</v>
      </c>
      <c r="H19" s="230">
        <v>0</v>
      </c>
      <c r="I19" s="231">
        <v>0</v>
      </c>
      <c r="J19" s="232">
        <v>0</v>
      </c>
      <c r="K19" s="230">
        <v>0</v>
      </c>
      <c r="L19" s="231">
        <v>0</v>
      </c>
      <c r="M19" s="232">
        <v>0</v>
      </c>
      <c r="N19" s="233">
        <f t="shared" si="3"/>
        <v>5781.0768050000006</v>
      </c>
    </row>
    <row r="20" spans="1:15" s="6" customFormat="1" ht="12" customHeight="1">
      <c r="A20" s="229" t="s">
        <v>153</v>
      </c>
      <c r="B20" s="230">
        <v>770.34835595218988</v>
      </c>
      <c r="C20" s="231">
        <v>707.91982168608502</v>
      </c>
      <c r="D20" s="232">
        <v>716.24347686337398</v>
      </c>
      <c r="E20" s="230">
        <v>0</v>
      </c>
      <c r="F20" s="231">
        <v>0</v>
      </c>
      <c r="G20" s="232">
        <v>0</v>
      </c>
      <c r="H20" s="230">
        <v>0</v>
      </c>
      <c r="I20" s="231">
        <v>0</v>
      </c>
      <c r="J20" s="232">
        <v>0</v>
      </c>
      <c r="K20" s="230">
        <v>0</v>
      </c>
      <c r="L20" s="231">
        <v>0</v>
      </c>
      <c r="M20" s="232">
        <v>0</v>
      </c>
      <c r="N20" s="233">
        <f t="shared" si="3"/>
        <v>2194.511654501649</v>
      </c>
    </row>
    <row r="21" spans="1:15" s="6" customFormat="1" ht="12" customHeight="1">
      <c r="A21" s="229" t="s">
        <v>194</v>
      </c>
      <c r="B21" s="230">
        <v>1662.6494240478098</v>
      </c>
      <c r="C21" s="231">
        <v>1540.3396763139151</v>
      </c>
      <c r="D21" s="232">
        <v>1465.190279136626</v>
      </c>
      <c r="E21" s="230">
        <v>0</v>
      </c>
      <c r="F21" s="231">
        <v>0</v>
      </c>
      <c r="G21" s="232">
        <v>0</v>
      </c>
      <c r="H21" s="230">
        <v>0</v>
      </c>
      <c r="I21" s="231">
        <v>0</v>
      </c>
      <c r="J21" s="232">
        <v>0</v>
      </c>
      <c r="K21" s="230">
        <v>0</v>
      </c>
      <c r="L21" s="231">
        <v>0</v>
      </c>
      <c r="M21" s="232">
        <v>0</v>
      </c>
      <c r="N21" s="233">
        <f t="shared" si="3"/>
        <v>4668.1793794983514</v>
      </c>
    </row>
    <row r="22" spans="1:15" s="6" customFormat="1" ht="12" customHeight="1">
      <c r="A22" s="229" t="s">
        <v>155</v>
      </c>
      <c r="B22" s="230">
        <v>21.985098000000001</v>
      </c>
      <c r="C22" s="231">
        <v>22.7331</v>
      </c>
      <c r="D22" s="232">
        <v>33.376089</v>
      </c>
      <c r="E22" s="230">
        <v>0</v>
      </c>
      <c r="F22" s="231">
        <v>0</v>
      </c>
      <c r="G22" s="232">
        <v>0</v>
      </c>
      <c r="H22" s="230">
        <v>0</v>
      </c>
      <c r="I22" s="231">
        <v>0</v>
      </c>
      <c r="J22" s="232">
        <v>0</v>
      </c>
      <c r="K22" s="230">
        <v>0</v>
      </c>
      <c r="L22" s="231">
        <v>0</v>
      </c>
      <c r="M22" s="232">
        <v>0</v>
      </c>
      <c r="N22" s="233">
        <f t="shared" si="3"/>
        <v>78.094287000000008</v>
      </c>
    </row>
    <row r="23" spans="1:15" s="6" customFormat="1" ht="12" customHeight="1">
      <c r="A23" s="229" t="s">
        <v>159</v>
      </c>
      <c r="B23" s="230">
        <v>446.09575999999873</v>
      </c>
      <c r="C23" s="231">
        <v>406.51849399998667</v>
      </c>
      <c r="D23" s="232">
        <v>443.53879899999322</v>
      </c>
      <c r="E23" s="230">
        <v>0</v>
      </c>
      <c r="F23" s="231">
        <v>0</v>
      </c>
      <c r="G23" s="232">
        <v>0</v>
      </c>
      <c r="H23" s="230">
        <v>0</v>
      </c>
      <c r="I23" s="231">
        <v>0</v>
      </c>
      <c r="J23" s="232">
        <v>0</v>
      </c>
      <c r="K23" s="230">
        <v>0</v>
      </c>
      <c r="L23" s="231">
        <v>0</v>
      </c>
      <c r="M23" s="232">
        <v>0</v>
      </c>
      <c r="N23" s="233">
        <f t="shared" si="3"/>
        <v>1296.1530529999786</v>
      </c>
    </row>
    <row r="24" spans="1:15" s="6" customFormat="1" ht="12" customHeight="1">
      <c r="A24" s="229" t="s">
        <v>185</v>
      </c>
      <c r="B24" s="230">
        <f>'3.1'!B17</f>
        <v>508.29919599999999</v>
      </c>
      <c r="C24" s="231">
        <f>'3.1'!C17</f>
        <v>449.81804099999994</v>
      </c>
      <c r="D24" s="232">
        <f>'3.1'!D17</f>
        <v>435.52469899999971</v>
      </c>
      <c r="E24" s="230">
        <f>'3.1'!E17</f>
        <v>0</v>
      </c>
      <c r="F24" s="231">
        <f>'3.1'!F17</f>
        <v>0</v>
      </c>
      <c r="G24" s="232">
        <f>'3.1'!G17</f>
        <v>0</v>
      </c>
      <c r="H24" s="230">
        <f>'3.1'!H17</f>
        <v>0</v>
      </c>
      <c r="I24" s="231">
        <f>'3.1'!I17</f>
        <v>0</v>
      </c>
      <c r="J24" s="232">
        <f>'3.1'!J17</f>
        <v>0</v>
      </c>
      <c r="K24" s="230">
        <f>'3.1'!K17</f>
        <v>0</v>
      </c>
      <c r="L24" s="231">
        <f>'3.1'!L17</f>
        <v>0</v>
      </c>
      <c r="M24" s="232">
        <f>'3.1'!M17</f>
        <v>0</v>
      </c>
      <c r="N24" s="233">
        <f t="shared" si="3"/>
        <v>1393.6419359999995</v>
      </c>
    </row>
    <row r="25" spans="1:15" s="6" customFormat="1" ht="12" customHeight="1">
      <c r="A25" s="229" t="s">
        <v>186</v>
      </c>
      <c r="B25" s="230">
        <f>'3.1'!B27</f>
        <v>110.63938400000002</v>
      </c>
      <c r="C25" s="231">
        <f>'3.1'!C27</f>
        <v>102.84673400000001</v>
      </c>
      <c r="D25" s="232">
        <f>'3.1'!D27</f>
        <v>98.828922999999989</v>
      </c>
      <c r="E25" s="230">
        <f>'3.1'!E27</f>
        <v>0</v>
      </c>
      <c r="F25" s="231">
        <f>'3.1'!F27</f>
        <v>0</v>
      </c>
      <c r="G25" s="232">
        <f>'3.1'!G27</f>
        <v>0</v>
      </c>
      <c r="H25" s="230">
        <f>'3.1'!H27</f>
        <v>0</v>
      </c>
      <c r="I25" s="231">
        <f>'3.1'!I27</f>
        <v>0</v>
      </c>
      <c r="J25" s="232">
        <f>'3.1'!J27</f>
        <v>0</v>
      </c>
      <c r="K25" s="230">
        <f>'3.1'!K27</f>
        <v>0</v>
      </c>
      <c r="L25" s="231">
        <f>'3.1'!L27</f>
        <v>0</v>
      </c>
      <c r="M25" s="232">
        <f>'3.1'!M27</f>
        <v>0</v>
      </c>
      <c r="N25" s="233">
        <f t="shared" si="3"/>
        <v>312.31504100000001</v>
      </c>
    </row>
    <row r="26" spans="1:15" s="6" customFormat="1" ht="12" customHeight="1">
      <c r="A26" s="229" t="s">
        <v>156</v>
      </c>
      <c r="B26" s="230">
        <v>114.086653</v>
      </c>
      <c r="C26" s="231">
        <v>85.46946299999999</v>
      </c>
      <c r="D26" s="232">
        <v>103.55537299999999</v>
      </c>
      <c r="E26" s="230">
        <v>0</v>
      </c>
      <c r="F26" s="231">
        <v>0</v>
      </c>
      <c r="G26" s="232">
        <v>0</v>
      </c>
      <c r="H26" s="230">
        <v>0</v>
      </c>
      <c r="I26" s="231">
        <v>0</v>
      </c>
      <c r="J26" s="232">
        <v>0</v>
      </c>
      <c r="K26" s="230">
        <v>0</v>
      </c>
      <c r="L26" s="231">
        <v>0</v>
      </c>
      <c r="M26" s="232">
        <v>0</v>
      </c>
      <c r="N26" s="233">
        <f t="shared" si="3"/>
        <v>303.11148899999995</v>
      </c>
    </row>
    <row r="27" spans="1:15" s="6" customFormat="1" ht="12" customHeight="1">
      <c r="A27" s="229" t="s">
        <v>157</v>
      </c>
      <c r="B27" s="230">
        <f t="shared" ref="B27:M27" si="4">B28+B12+B24+B26</f>
        <v>6489.9753939999991</v>
      </c>
      <c r="C27" s="231">
        <f t="shared" si="4"/>
        <v>5987.298869999986</v>
      </c>
      <c r="D27" s="232">
        <f t="shared" si="4"/>
        <v>6187.516568999994</v>
      </c>
      <c r="E27" s="230">
        <f t="shared" si="4"/>
        <v>0</v>
      </c>
      <c r="F27" s="231">
        <f t="shared" si="4"/>
        <v>0</v>
      </c>
      <c r="G27" s="232">
        <f t="shared" si="4"/>
        <v>0</v>
      </c>
      <c r="H27" s="230">
        <f t="shared" si="4"/>
        <v>0</v>
      </c>
      <c r="I27" s="231">
        <f t="shared" si="4"/>
        <v>0</v>
      </c>
      <c r="J27" s="232">
        <f t="shared" si="4"/>
        <v>0</v>
      </c>
      <c r="K27" s="230">
        <f t="shared" si="4"/>
        <v>0</v>
      </c>
      <c r="L27" s="231">
        <f t="shared" si="4"/>
        <v>0</v>
      </c>
      <c r="M27" s="232">
        <f t="shared" si="4"/>
        <v>0</v>
      </c>
      <c r="N27" s="233">
        <f>SUM(B27:M27)</f>
        <v>18664.790832999977</v>
      </c>
    </row>
    <row r="28" spans="1:15" s="6" customFormat="1" ht="12" customHeight="1">
      <c r="A28" s="229" t="s">
        <v>158</v>
      </c>
      <c r="B28" s="230">
        <f>B18+B19+B20+B21+B22+B23+B25</f>
        <v>5569.5549999999985</v>
      </c>
      <c r="C28" s="231">
        <f t="shared" ref="C28:M28" si="5">C18+C19+C20+C21+C22+C23+C25</f>
        <v>5176.1430559999862</v>
      </c>
      <c r="D28" s="232">
        <f t="shared" si="5"/>
        <v>5373.6963779999942</v>
      </c>
      <c r="E28" s="230">
        <f t="shared" si="5"/>
        <v>0</v>
      </c>
      <c r="F28" s="231">
        <f t="shared" si="5"/>
        <v>0</v>
      </c>
      <c r="G28" s="232">
        <f t="shared" si="5"/>
        <v>0</v>
      </c>
      <c r="H28" s="230">
        <f t="shared" si="5"/>
        <v>0</v>
      </c>
      <c r="I28" s="231">
        <f t="shared" si="5"/>
        <v>0</v>
      </c>
      <c r="J28" s="232">
        <f t="shared" si="5"/>
        <v>0</v>
      </c>
      <c r="K28" s="230">
        <f>K18+K19+K20+K21+K22+K23+K25</f>
        <v>0</v>
      </c>
      <c r="L28" s="231">
        <f t="shared" si="5"/>
        <v>0</v>
      </c>
      <c r="M28" s="232">
        <f t="shared" si="5"/>
        <v>0</v>
      </c>
      <c r="N28" s="233">
        <f>SUM(B28:M28)</f>
        <v>16119.39443399998</v>
      </c>
    </row>
    <row r="29" spans="1:15" s="115" customFormat="1" ht="12">
      <c r="A29" s="243" t="s">
        <v>255</v>
      </c>
      <c r="B29" s="247">
        <f>'3.1'!B7+'3.2'!B6-'3.2'!B27</f>
        <v>17.601326999999401</v>
      </c>
      <c r="C29" s="244">
        <f>'3.1'!C7+'3.2'!C6-'3.2'!C27</f>
        <v>5.1949750000139829</v>
      </c>
      <c r="D29" s="249">
        <f>'3.1'!D7+'3.2'!D6-'3.2'!D27</f>
        <v>-15.934830999995029</v>
      </c>
      <c r="E29" s="247">
        <f>'3.1'!E7+'3.2'!E6-'3.2'!E27</f>
        <v>0</v>
      </c>
      <c r="F29" s="244">
        <f>'3.1'!F7+'3.2'!F6-'3.2'!F27</f>
        <v>0</v>
      </c>
      <c r="G29" s="249">
        <f>'3.1'!G7+'3.2'!G6-'3.2'!G27</f>
        <v>0</v>
      </c>
      <c r="H29" s="247">
        <f>'3.1'!H7+'3.2'!H6-'3.2'!H27</f>
        <v>0</v>
      </c>
      <c r="I29" s="244">
        <f>'3.1'!I7+'3.2'!I6-'3.2'!I27</f>
        <v>0</v>
      </c>
      <c r="J29" s="249">
        <f>'3.1'!J7+'3.2'!J6-'3.2'!J27</f>
        <v>0</v>
      </c>
      <c r="K29" s="247">
        <f>'3.1'!K7+'3.2'!K6-'3.2'!K27</f>
        <v>0</v>
      </c>
      <c r="L29" s="244">
        <f>'3.1'!L7+'3.2'!L6-'3.2'!L27</f>
        <v>0</v>
      </c>
      <c r="M29" s="249">
        <f>'3.1'!M7+'3.2'!M6-'3.2'!M27</f>
        <v>0</v>
      </c>
      <c r="N29" s="245">
        <f>SUM(B29:M29)</f>
        <v>6.861471000018355</v>
      </c>
    </row>
    <row r="30" spans="1:15" s="4" customFormat="1" ht="11.25">
      <c r="A30" s="240" t="s">
        <v>288</v>
      </c>
      <c r="N30" s="8"/>
    </row>
    <row r="31" spans="1:15" s="6" customFormat="1">
      <c r="A31" s="34" t="s">
        <v>210</v>
      </c>
      <c r="B31" s="35">
        <f>-'3.2'!B24</f>
        <v>-508.29919599999999</v>
      </c>
      <c r="C31" s="35">
        <f>-'3.2'!C24</f>
        <v>-449.81804099999994</v>
      </c>
      <c r="D31" s="35">
        <f>-'3.2'!D24</f>
        <v>-435.52469899999971</v>
      </c>
      <c r="E31" s="35">
        <f>-'3.2'!E24</f>
        <v>0</v>
      </c>
      <c r="F31" s="35">
        <f>-'3.2'!F24</f>
        <v>0</v>
      </c>
      <c r="G31" s="35">
        <f>-'3.2'!G24</f>
        <v>0</v>
      </c>
      <c r="H31" s="35">
        <f>-'3.2'!H24</f>
        <v>0</v>
      </c>
      <c r="I31" s="35">
        <f>-'3.2'!I24</f>
        <v>0</v>
      </c>
      <c r="J31" s="35">
        <f>-'3.2'!J24</f>
        <v>0</v>
      </c>
      <c r="K31" s="35">
        <f>-'3.2'!K24</f>
        <v>0</v>
      </c>
      <c r="L31" s="35">
        <f>-'3.2'!L24</f>
        <v>0</v>
      </c>
      <c r="M31" s="35">
        <f>-'3.2'!M24</f>
        <v>0</v>
      </c>
      <c r="N31" s="35">
        <f>-'3.1'!N17</f>
        <v>0</v>
      </c>
    </row>
    <row r="32" spans="1:15" s="6" customFormat="1">
      <c r="A32" s="34" t="s">
        <v>49</v>
      </c>
      <c r="B32" s="35">
        <f t="shared" ref="B32:N32" si="6">-B7</f>
        <v>-1529.135</v>
      </c>
      <c r="C32" s="35">
        <f t="shared" si="6"/>
        <v>-1220.9219999999998</v>
      </c>
      <c r="D32" s="35">
        <f t="shared" si="6"/>
        <v>-1050.7929999999999</v>
      </c>
      <c r="E32" s="35">
        <f t="shared" si="6"/>
        <v>0</v>
      </c>
      <c r="F32" s="35">
        <f t="shared" si="6"/>
        <v>0</v>
      </c>
      <c r="G32" s="35">
        <f t="shared" si="6"/>
        <v>0</v>
      </c>
      <c r="H32" s="35">
        <f t="shared" si="6"/>
        <v>0</v>
      </c>
      <c r="I32" s="35">
        <f t="shared" si="6"/>
        <v>0</v>
      </c>
      <c r="J32" s="35">
        <f t="shared" si="6"/>
        <v>0</v>
      </c>
      <c r="K32" s="35">
        <f t="shared" si="6"/>
        <v>0</v>
      </c>
      <c r="L32" s="35">
        <f t="shared" si="6"/>
        <v>0</v>
      </c>
      <c r="M32" s="35">
        <f t="shared" si="6"/>
        <v>0</v>
      </c>
      <c r="N32" s="35">
        <f t="shared" si="6"/>
        <v>-3800.8499999999995</v>
      </c>
      <c r="O32" s="37"/>
    </row>
    <row r="33" spans="1:17" s="6" customFormat="1">
      <c r="A33" s="34" t="s">
        <v>50</v>
      </c>
      <c r="B33" s="35">
        <f t="shared" ref="B33:N33" si="7">-B8</f>
        <v>-63.615311999999996</v>
      </c>
      <c r="C33" s="35">
        <f t="shared" si="7"/>
        <v>-26.412834999999998</v>
      </c>
      <c r="D33" s="35">
        <f t="shared" si="7"/>
        <v>-0.19533899999999998</v>
      </c>
      <c r="E33" s="35">
        <f t="shared" si="7"/>
        <v>0</v>
      </c>
      <c r="F33" s="35">
        <f t="shared" si="7"/>
        <v>0</v>
      </c>
      <c r="G33" s="35">
        <f t="shared" si="7"/>
        <v>0</v>
      </c>
      <c r="H33" s="35">
        <f t="shared" si="7"/>
        <v>0</v>
      </c>
      <c r="I33" s="35">
        <f t="shared" si="7"/>
        <v>0</v>
      </c>
      <c r="J33" s="35">
        <f t="shared" si="7"/>
        <v>0</v>
      </c>
      <c r="K33" s="35">
        <f t="shared" si="7"/>
        <v>0</v>
      </c>
      <c r="L33" s="35">
        <f t="shared" si="7"/>
        <v>0</v>
      </c>
      <c r="M33" s="35">
        <f t="shared" si="7"/>
        <v>0</v>
      </c>
      <c r="N33" s="35">
        <f t="shared" si="7"/>
        <v>-90.223485999999994</v>
      </c>
      <c r="O33" s="37"/>
    </row>
    <row r="34" spans="1:17" s="6" customFormat="1">
      <c r="A34" s="34" t="s">
        <v>51</v>
      </c>
      <c r="B34" s="35">
        <f t="shared" ref="B34:N34" si="8">-B9</f>
        <v>2818.1400000000003</v>
      </c>
      <c r="C34" s="35">
        <f t="shared" si="8"/>
        <v>2175.34</v>
      </c>
      <c r="D34" s="35">
        <f t="shared" si="8"/>
        <v>1681.8540000000003</v>
      </c>
      <c r="E34" s="35">
        <f t="shared" si="8"/>
        <v>0</v>
      </c>
      <c r="F34" s="35">
        <f t="shared" si="8"/>
        <v>0</v>
      </c>
      <c r="G34" s="35">
        <f t="shared" si="8"/>
        <v>0</v>
      </c>
      <c r="H34" s="35">
        <f t="shared" si="8"/>
        <v>0</v>
      </c>
      <c r="I34" s="35">
        <f t="shared" si="8"/>
        <v>0</v>
      </c>
      <c r="J34" s="35">
        <f t="shared" si="8"/>
        <v>0</v>
      </c>
      <c r="K34" s="35">
        <f t="shared" si="8"/>
        <v>0</v>
      </c>
      <c r="L34" s="35">
        <f t="shared" si="8"/>
        <v>0</v>
      </c>
      <c r="M34" s="35">
        <f t="shared" si="8"/>
        <v>0</v>
      </c>
      <c r="N34" s="35">
        <f t="shared" si="8"/>
        <v>6675.3340000000007</v>
      </c>
      <c r="Q34" s="7"/>
    </row>
    <row r="35" spans="1:17" s="6" customFormat="1">
      <c r="A35" s="34" t="s">
        <v>52</v>
      </c>
      <c r="B35" s="35">
        <f t="shared" ref="B35:N35" si="9">-B10</f>
        <v>1.0468060000000001</v>
      </c>
      <c r="C35" s="35">
        <f t="shared" si="9"/>
        <v>2.2802389999999999</v>
      </c>
      <c r="D35" s="35">
        <f t="shared" si="9"/>
        <v>0.100428</v>
      </c>
      <c r="E35" s="35">
        <f t="shared" si="9"/>
        <v>0</v>
      </c>
      <c r="F35" s="35">
        <f t="shared" si="9"/>
        <v>0</v>
      </c>
      <c r="G35" s="35">
        <f t="shared" si="9"/>
        <v>0</v>
      </c>
      <c r="H35" s="35">
        <f t="shared" si="9"/>
        <v>0</v>
      </c>
      <c r="I35" s="35">
        <f t="shared" si="9"/>
        <v>0</v>
      </c>
      <c r="J35" s="35">
        <f t="shared" si="9"/>
        <v>0</v>
      </c>
      <c r="K35" s="35">
        <f t="shared" si="9"/>
        <v>0</v>
      </c>
      <c r="L35" s="35">
        <f t="shared" si="9"/>
        <v>0</v>
      </c>
      <c r="M35" s="35">
        <f t="shared" si="9"/>
        <v>0</v>
      </c>
      <c r="N35" s="35">
        <f t="shared" si="9"/>
        <v>3.427473</v>
      </c>
    </row>
    <row r="36" spans="1:17" s="6" customFormat="1">
      <c r="A36" s="34" t="s">
        <v>228</v>
      </c>
      <c r="B36" s="35">
        <f t="shared" ref="B36:M36" si="10">-B12</f>
        <v>-298.03454499999998</v>
      </c>
      <c r="C36" s="35">
        <f t="shared" si="10"/>
        <v>-275.86830999999995</v>
      </c>
      <c r="D36" s="35">
        <f t="shared" si="10"/>
        <v>-274.74011900000005</v>
      </c>
      <c r="E36" s="35">
        <f t="shared" si="10"/>
        <v>0</v>
      </c>
      <c r="F36" s="35">
        <f t="shared" si="10"/>
        <v>0</v>
      </c>
      <c r="G36" s="35">
        <f t="shared" si="10"/>
        <v>0</v>
      </c>
      <c r="H36" s="35">
        <f t="shared" si="10"/>
        <v>0</v>
      </c>
      <c r="I36" s="35">
        <f t="shared" si="10"/>
        <v>0</v>
      </c>
      <c r="J36" s="35">
        <f t="shared" si="10"/>
        <v>0</v>
      </c>
      <c r="K36" s="35">
        <f t="shared" si="10"/>
        <v>0</v>
      </c>
      <c r="L36" s="35">
        <f t="shared" si="10"/>
        <v>0</v>
      </c>
      <c r="M36" s="35">
        <f t="shared" si="10"/>
        <v>0</v>
      </c>
      <c r="N36" s="35">
        <f>-N11</f>
        <v>-848.64297399999998</v>
      </c>
    </row>
    <row r="37" spans="1:17" s="6" customFormat="1">
      <c r="A37" s="34" t="s">
        <v>58</v>
      </c>
      <c r="B37" s="35">
        <f t="shared" ref="B37:M37" si="11">-B13</f>
        <v>-83.688000000000002</v>
      </c>
      <c r="C37" s="35">
        <f t="shared" si="11"/>
        <v>-75.998999999999995</v>
      </c>
      <c r="D37" s="35">
        <f t="shared" si="11"/>
        <v>-71.096000000000004</v>
      </c>
      <c r="E37" s="35">
        <f t="shared" si="11"/>
        <v>0</v>
      </c>
      <c r="F37" s="35">
        <f t="shared" si="11"/>
        <v>0</v>
      </c>
      <c r="G37" s="35">
        <f t="shared" si="11"/>
        <v>0</v>
      </c>
      <c r="H37" s="35">
        <f t="shared" si="11"/>
        <v>0</v>
      </c>
      <c r="I37" s="35">
        <f t="shared" si="11"/>
        <v>0</v>
      </c>
      <c r="J37" s="35">
        <f t="shared" si="11"/>
        <v>0</v>
      </c>
      <c r="K37" s="35">
        <f t="shared" si="11"/>
        <v>0</v>
      </c>
      <c r="L37" s="35">
        <f t="shared" si="11"/>
        <v>0</v>
      </c>
      <c r="M37" s="35">
        <f t="shared" si="11"/>
        <v>0</v>
      </c>
      <c r="N37" s="35">
        <f>-N13</f>
        <v>-230.78300000000002</v>
      </c>
    </row>
    <row r="38" spans="1:17" s="6" customFormat="1">
      <c r="A38" s="34" t="s">
        <v>59</v>
      </c>
      <c r="B38" s="35">
        <f t="shared" ref="B38:M38" si="12">-B14</f>
        <v>-214.34654499999999</v>
      </c>
      <c r="C38" s="35">
        <f t="shared" si="12"/>
        <v>-199.86930999999998</v>
      </c>
      <c r="D38" s="35">
        <f t="shared" si="12"/>
        <v>-203.64411900000002</v>
      </c>
      <c r="E38" s="35">
        <f t="shared" si="12"/>
        <v>0</v>
      </c>
      <c r="F38" s="35">
        <f t="shared" si="12"/>
        <v>0</v>
      </c>
      <c r="G38" s="35">
        <f t="shared" si="12"/>
        <v>0</v>
      </c>
      <c r="H38" s="35">
        <f t="shared" si="12"/>
        <v>0</v>
      </c>
      <c r="I38" s="35">
        <f t="shared" si="12"/>
        <v>0</v>
      </c>
      <c r="J38" s="35">
        <f t="shared" si="12"/>
        <v>0</v>
      </c>
      <c r="K38" s="35">
        <f t="shared" si="12"/>
        <v>0</v>
      </c>
      <c r="L38" s="35">
        <f t="shared" si="12"/>
        <v>0</v>
      </c>
      <c r="M38" s="35">
        <f t="shared" si="12"/>
        <v>0</v>
      </c>
      <c r="N38" s="35">
        <f>-N14</f>
        <v>-617.85997399999997</v>
      </c>
    </row>
    <row r="39" spans="1:17" s="6" customFormat="1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>
      <c r="A40" s="34" t="s">
        <v>165</v>
      </c>
      <c r="B40" s="35">
        <f t="shared" ref="B40:M40" si="13">-B17</f>
        <v>-5458.9156159999984</v>
      </c>
      <c r="C40" s="35">
        <f t="shared" si="13"/>
        <v>-5073.2963219999865</v>
      </c>
      <c r="D40" s="35">
        <f t="shared" si="13"/>
        <v>-5274.8674549999942</v>
      </c>
      <c r="E40" s="35">
        <f t="shared" si="13"/>
        <v>0</v>
      </c>
      <c r="F40" s="35">
        <f t="shared" si="13"/>
        <v>0</v>
      </c>
      <c r="G40" s="35">
        <f t="shared" si="13"/>
        <v>0</v>
      </c>
      <c r="H40" s="35">
        <f t="shared" si="13"/>
        <v>0</v>
      </c>
      <c r="I40" s="35">
        <f t="shared" si="13"/>
        <v>0</v>
      </c>
      <c r="J40" s="35">
        <f t="shared" si="13"/>
        <v>0</v>
      </c>
      <c r="K40" s="35">
        <f t="shared" si="13"/>
        <v>0</v>
      </c>
      <c r="L40" s="35">
        <f t="shared" si="13"/>
        <v>0</v>
      </c>
      <c r="M40" s="35">
        <f t="shared" si="13"/>
        <v>0</v>
      </c>
      <c r="N40" s="35">
        <f>-N16</f>
        <v>-15807.07939299998</v>
      </c>
    </row>
    <row r="41" spans="1:17" s="6" customFormat="1">
      <c r="A41" s="34" t="s">
        <v>151</v>
      </c>
      <c r="B41" s="35">
        <f t="shared" ref="B41:N41" si="14">-B18</f>
        <v>-590.45616399999994</v>
      </c>
      <c r="C41" s="35">
        <f t="shared" si="14"/>
        <v>-564.39472999999998</v>
      </c>
      <c r="D41" s="35">
        <f t="shared" si="14"/>
        <v>-634.21332000000007</v>
      </c>
      <c r="E41" s="35">
        <f t="shared" si="14"/>
        <v>0</v>
      </c>
      <c r="F41" s="35">
        <f t="shared" si="14"/>
        <v>0</v>
      </c>
      <c r="G41" s="35">
        <f t="shared" si="14"/>
        <v>0</v>
      </c>
      <c r="H41" s="35">
        <f t="shared" si="14"/>
        <v>0</v>
      </c>
      <c r="I41" s="35">
        <f t="shared" si="14"/>
        <v>0</v>
      </c>
      <c r="J41" s="35">
        <f t="shared" si="14"/>
        <v>0</v>
      </c>
      <c r="K41" s="35">
        <f t="shared" si="14"/>
        <v>0</v>
      </c>
      <c r="L41" s="35">
        <f t="shared" si="14"/>
        <v>0</v>
      </c>
      <c r="M41" s="35">
        <f t="shared" si="14"/>
        <v>0</v>
      </c>
      <c r="N41" s="35">
        <f t="shared" si="14"/>
        <v>-1789.064214</v>
      </c>
    </row>
    <row r="42" spans="1:17" s="6" customFormat="1">
      <c r="A42" s="34" t="s">
        <v>152</v>
      </c>
      <c r="B42" s="35">
        <f t="shared" ref="B42:N42" si="15">-B19</f>
        <v>-1967.3808140000003</v>
      </c>
      <c r="C42" s="35">
        <f t="shared" si="15"/>
        <v>-1831.3905</v>
      </c>
      <c r="D42" s="35">
        <f t="shared" si="15"/>
        <v>-1982.3054909999998</v>
      </c>
      <c r="E42" s="35">
        <f t="shared" si="15"/>
        <v>0</v>
      </c>
      <c r="F42" s="35">
        <f t="shared" si="15"/>
        <v>0</v>
      </c>
      <c r="G42" s="35">
        <f t="shared" si="15"/>
        <v>0</v>
      </c>
      <c r="H42" s="35">
        <f t="shared" si="15"/>
        <v>0</v>
      </c>
      <c r="I42" s="35">
        <f t="shared" si="15"/>
        <v>0</v>
      </c>
      <c r="J42" s="35">
        <f t="shared" si="15"/>
        <v>0</v>
      </c>
      <c r="K42" s="35">
        <f t="shared" si="15"/>
        <v>0</v>
      </c>
      <c r="L42" s="35">
        <f t="shared" si="15"/>
        <v>0</v>
      </c>
      <c r="M42" s="35">
        <f t="shared" si="15"/>
        <v>0</v>
      </c>
      <c r="N42" s="35">
        <f t="shared" si="15"/>
        <v>-5781.0768050000006</v>
      </c>
    </row>
    <row r="43" spans="1:17" s="6" customFormat="1">
      <c r="A43" s="34" t="s">
        <v>153</v>
      </c>
      <c r="B43" s="35">
        <f t="shared" ref="B43:N43" si="16">-B20</f>
        <v>-770.34835595218988</v>
      </c>
      <c r="C43" s="35">
        <f t="shared" si="16"/>
        <v>-707.91982168608502</v>
      </c>
      <c r="D43" s="35">
        <f t="shared" si="16"/>
        <v>-716.24347686337398</v>
      </c>
      <c r="E43" s="35">
        <f t="shared" si="16"/>
        <v>0</v>
      </c>
      <c r="F43" s="35">
        <f t="shared" si="16"/>
        <v>0</v>
      </c>
      <c r="G43" s="35">
        <f t="shared" si="16"/>
        <v>0</v>
      </c>
      <c r="H43" s="35">
        <f t="shared" si="16"/>
        <v>0</v>
      </c>
      <c r="I43" s="35">
        <f t="shared" si="16"/>
        <v>0</v>
      </c>
      <c r="J43" s="35">
        <f t="shared" si="16"/>
        <v>0</v>
      </c>
      <c r="K43" s="35">
        <f t="shared" si="16"/>
        <v>0</v>
      </c>
      <c r="L43" s="35">
        <f t="shared" si="16"/>
        <v>0</v>
      </c>
      <c r="M43" s="35">
        <f t="shared" si="16"/>
        <v>0</v>
      </c>
      <c r="N43" s="35">
        <f t="shared" si="16"/>
        <v>-2194.511654501649</v>
      </c>
    </row>
    <row r="44" spans="1:17" s="6" customFormat="1">
      <c r="A44" s="34" t="s">
        <v>154</v>
      </c>
      <c r="B44" s="35">
        <f t="shared" ref="B44:N44" si="17">-B21</f>
        <v>-1662.6494240478098</v>
      </c>
      <c r="C44" s="35">
        <f t="shared" si="17"/>
        <v>-1540.3396763139151</v>
      </c>
      <c r="D44" s="35">
        <f t="shared" si="17"/>
        <v>-1465.190279136626</v>
      </c>
      <c r="E44" s="35">
        <f t="shared" si="17"/>
        <v>0</v>
      </c>
      <c r="F44" s="35">
        <f t="shared" si="17"/>
        <v>0</v>
      </c>
      <c r="G44" s="35">
        <f t="shared" si="17"/>
        <v>0</v>
      </c>
      <c r="H44" s="35">
        <f t="shared" si="17"/>
        <v>0</v>
      </c>
      <c r="I44" s="35">
        <f t="shared" si="17"/>
        <v>0</v>
      </c>
      <c r="J44" s="35">
        <f t="shared" si="17"/>
        <v>0</v>
      </c>
      <c r="K44" s="35">
        <f t="shared" si="17"/>
        <v>0</v>
      </c>
      <c r="L44" s="35">
        <f t="shared" si="17"/>
        <v>0</v>
      </c>
      <c r="M44" s="35">
        <f t="shared" si="17"/>
        <v>0</v>
      </c>
      <c r="N44" s="35">
        <f t="shared" si="17"/>
        <v>-4668.1793794983514</v>
      </c>
    </row>
    <row r="45" spans="1:17" s="6" customFormat="1">
      <c r="A45" s="34" t="s">
        <v>155</v>
      </c>
      <c r="B45" s="35">
        <f t="shared" ref="B45:N45" si="18">-B22</f>
        <v>-21.985098000000001</v>
      </c>
      <c r="C45" s="35">
        <f t="shared" si="18"/>
        <v>-22.7331</v>
      </c>
      <c r="D45" s="35">
        <f t="shared" si="18"/>
        <v>-33.376089</v>
      </c>
      <c r="E45" s="35">
        <f t="shared" si="18"/>
        <v>0</v>
      </c>
      <c r="F45" s="35">
        <f t="shared" si="18"/>
        <v>0</v>
      </c>
      <c r="G45" s="35">
        <f t="shared" si="18"/>
        <v>0</v>
      </c>
      <c r="H45" s="35">
        <f t="shared" si="18"/>
        <v>0</v>
      </c>
      <c r="I45" s="35">
        <f t="shared" si="18"/>
        <v>0</v>
      </c>
      <c r="J45" s="35">
        <f t="shared" si="18"/>
        <v>0</v>
      </c>
      <c r="K45" s="35">
        <f t="shared" si="18"/>
        <v>0</v>
      </c>
      <c r="L45" s="35">
        <f t="shared" si="18"/>
        <v>0</v>
      </c>
      <c r="M45" s="35">
        <f t="shared" si="18"/>
        <v>0</v>
      </c>
      <c r="N45" s="35">
        <f t="shared" si="18"/>
        <v>-78.094287000000008</v>
      </c>
    </row>
    <row r="46" spans="1:17" s="6" customFormat="1">
      <c r="A46" s="34" t="s">
        <v>159</v>
      </c>
      <c r="B46" s="35">
        <f t="shared" ref="B46:N46" si="19">-B23</f>
        <v>-446.09575999999873</v>
      </c>
      <c r="C46" s="35">
        <f t="shared" si="19"/>
        <v>-406.51849399998667</v>
      </c>
      <c r="D46" s="35">
        <f t="shared" si="19"/>
        <v>-443.53879899999322</v>
      </c>
      <c r="E46" s="35">
        <f t="shared" si="19"/>
        <v>0</v>
      </c>
      <c r="F46" s="35">
        <f t="shared" si="19"/>
        <v>0</v>
      </c>
      <c r="G46" s="35">
        <f t="shared" si="19"/>
        <v>0</v>
      </c>
      <c r="H46" s="35">
        <f t="shared" si="19"/>
        <v>0</v>
      </c>
      <c r="I46" s="35">
        <f t="shared" si="19"/>
        <v>0</v>
      </c>
      <c r="J46" s="35">
        <f t="shared" si="19"/>
        <v>0</v>
      </c>
      <c r="K46" s="35">
        <f t="shared" si="19"/>
        <v>0</v>
      </c>
      <c r="L46" s="35">
        <f t="shared" si="19"/>
        <v>0</v>
      </c>
      <c r="M46" s="35">
        <f t="shared" si="19"/>
        <v>0</v>
      </c>
      <c r="N46" s="35">
        <f t="shared" si="19"/>
        <v>-1296.1530529999786</v>
      </c>
    </row>
    <row r="47" spans="1:17" s="6" customFormat="1">
      <c r="A47" s="34" t="s">
        <v>156</v>
      </c>
      <c r="B47" s="35">
        <f t="shared" ref="B47:N47" si="20">-B26</f>
        <v>-114.086653</v>
      </c>
      <c r="C47" s="35">
        <f t="shared" si="20"/>
        <v>-85.46946299999999</v>
      </c>
      <c r="D47" s="35">
        <f t="shared" si="20"/>
        <v>-103.55537299999999</v>
      </c>
      <c r="E47" s="35">
        <f t="shared" si="20"/>
        <v>0</v>
      </c>
      <c r="F47" s="35">
        <f t="shared" si="20"/>
        <v>0</v>
      </c>
      <c r="G47" s="35">
        <f t="shared" si="20"/>
        <v>0</v>
      </c>
      <c r="H47" s="35">
        <f t="shared" si="20"/>
        <v>0</v>
      </c>
      <c r="I47" s="35">
        <f t="shared" si="20"/>
        <v>0</v>
      </c>
      <c r="J47" s="35">
        <f t="shared" si="20"/>
        <v>0</v>
      </c>
      <c r="K47" s="35">
        <f t="shared" si="20"/>
        <v>0</v>
      </c>
      <c r="L47" s="35">
        <f t="shared" si="20"/>
        <v>0</v>
      </c>
      <c r="M47" s="35">
        <f t="shared" si="20"/>
        <v>0</v>
      </c>
      <c r="N47" s="35">
        <f t="shared" si="20"/>
        <v>-303.11148899999995</v>
      </c>
    </row>
    <row r="48" spans="1:17" s="6" customFormat="1">
      <c r="A48" s="34" t="s">
        <v>157</v>
      </c>
      <c r="B48" s="35">
        <f t="shared" ref="B48:N48" si="21">-B27</f>
        <v>-6489.9753939999991</v>
      </c>
      <c r="C48" s="35">
        <f t="shared" si="21"/>
        <v>-5987.298869999986</v>
      </c>
      <c r="D48" s="35">
        <f t="shared" si="21"/>
        <v>-6187.516568999994</v>
      </c>
      <c r="E48" s="35">
        <f t="shared" si="21"/>
        <v>0</v>
      </c>
      <c r="F48" s="35">
        <f t="shared" si="21"/>
        <v>0</v>
      </c>
      <c r="G48" s="35">
        <f t="shared" si="21"/>
        <v>0</v>
      </c>
      <c r="H48" s="35">
        <f t="shared" si="21"/>
        <v>0</v>
      </c>
      <c r="I48" s="35">
        <f t="shared" si="21"/>
        <v>0</v>
      </c>
      <c r="J48" s="35">
        <f t="shared" si="21"/>
        <v>0</v>
      </c>
      <c r="K48" s="35">
        <f t="shared" si="21"/>
        <v>0</v>
      </c>
      <c r="L48" s="35">
        <f t="shared" si="21"/>
        <v>0</v>
      </c>
      <c r="M48" s="35">
        <f t="shared" si="21"/>
        <v>0</v>
      </c>
      <c r="N48" s="35">
        <f t="shared" si="21"/>
        <v>-18664.790832999977</v>
      </c>
    </row>
    <row r="49" spans="1:14" s="6" customFormat="1">
      <c r="A49" s="34" t="s">
        <v>158</v>
      </c>
      <c r="B49" s="35">
        <f t="shared" ref="B49:N49" si="22">-B28</f>
        <v>-5569.5549999999985</v>
      </c>
      <c r="C49" s="35">
        <f t="shared" si="22"/>
        <v>-5176.1430559999862</v>
      </c>
      <c r="D49" s="35">
        <f t="shared" si="22"/>
        <v>-5373.6963779999942</v>
      </c>
      <c r="E49" s="35">
        <f t="shared" si="22"/>
        <v>0</v>
      </c>
      <c r="F49" s="35">
        <f t="shared" si="22"/>
        <v>0</v>
      </c>
      <c r="G49" s="35">
        <f t="shared" si="22"/>
        <v>0</v>
      </c>
      <c r="H49" s="35">
        <f t="shared" si="22"/>
        <v>0</v>
      </c>
      <c r="I49" s="35">
        <f t="shared" si="22"/>
        <v>0</v>
      </c>
      <c r="J49" s="35">
        <f t="shared" si="22"/>
        <v>0</v>
      </c>
      <c r="K49" s="35">
        <f t="shared" si="22"/>
        <v>0</v>
      </c>
      <c r="L49" s="35">
        <f t="shared" si="22"/>
        <v>0</v>
      </c>
      <c r="M49" s="35">
        <f t="shared" si="22"/>
        <v>0</v>
      </c>
      <c r="N49" s="35">
        <f t="shared" si="22"/>
        <v>-16119.39443399998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>
      <c r="B52" s="50"/>
    </row>
    <row r="53" spans="1:14">
      <c r="B53" s="50"/>
    </row>
    <row r="54" spans="1:14">
      <c r="B54" s="50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conditionalFormatting sqref="B5:D29">
    <cfRule type="expression" dxfId="30" priority="4">
      <formula>SEARCH($B$3,$N$1)</formula>
    </cfRule>
  </conditionalFormatting>
  <conditionalFormatting sqref="B5:G29">
    <cfRule type="expression" dxfId="29" priority="3">
      <formula>SEARCH($E$3,$N$1)</formula>
    </cfRule>
  </conditionalFormatting>
  <conditionalFormatting sqref="B5:J29">
    <cfRule type="expression" dxfId="28" priority="2">
      <formula>SEARCH($H$3,$N$1)</formula>
    </cfRule>
  </conditionalFormatting>
  <conditionalFormatting sqref="B5:M29">
    <cfRule type="expression" dxfId="27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>
      <c r="A1" s="219" t="s">
        <v>386</v>
      </c>
      <c r="P1" s="217" t="str">
        <f>'3.1'!N1</f>
        <v>I. čtvrtletí 2023</v>
      </c>
    </row>
    <row r="2" spans="1:17" ht="18">
      <c r="A2" s="252" t="s">
        <v>387</v>
      </c>
    </row>
    <row r="3" spans="1:17" ht="6" customHeight="1"/>
    <row r="4" spans="1:17" ht="12" customHeight="1">
      <c r="A4" s="505" t="str">
        <f>'3.1'!A4</f>
        <v>2023</v>
      </c>
      <c r="B4" s="498" t="s">
        <v>19</v>
      </c>
      <c r="C4" s="498"/>
      <c r="D4" s="508"/>
      <c r="E4" s="510" t="s">
        <v>193</v>
      </c>
      <c r="F4" s="498"/>
      <c r="G4" s="508"/>
      <c r="H4" s="510" t="s">
        <v>195</v>
      </c>
      <c r="I4" s="498"/>
      <c r="J4" s="508"/>
      <c r="K4" s="510" t="s">
        <v>6</v>
      </c>
      <c r="L4" s="498"/>
      <c r="M4" s="508"/>
      <c r="N4" s="498" t="s">
        <v>206</v>
      </c>
      <c r="O4" s="498"/>
      <c r="P4" s="498"/>
      <c r="Q4" s="22"/>
    </row>
    <row r="5" spans="1:17" ht="14.1" customHeight="1">
      <c r="A5" s="506"/>
      <c r="B5" s="499" t="s">
        <v>227</v>
      </c>
      <c r="C5" s="499"/>
      <c r="D5" s="509"/>
      <c r="E5" s="499" t="s">
        <v>227</v>
      </c>
      <c r="F5" s="499"/>
      <c r="G5" s="509"/>
      <c r="H5" s="499" t="s">
        <v>227</v>
      </c>
      <c r="I5" s="499"/>
      <c r="J5" s="509"/>
      <c r="K5" s="499" t="s">
        <v>227</v>
      </c>
      <c r="L5" s="499"/>
      <c r="M5" s="509"/>
      <c r="N5" s="499" t="s">
        <v>168</v>
      </c>
      <c r="O5" s="499"/>
      <c r="P5" s="499"/>
      <c r="Q5" s="22"/>
    </row>
    <row r="6" spans="1:17">
      <c r="A6" s="507"/>
      <c r="B6" s="431" t="s">
        <v>60</v>
      </c>
      <c r="C6" s="225" t="s">
        <v>61</v>
      </c>
      <c r="D6" s="257" t="s">
        <v>62</v>
      </c>
      <c r="E6" s="253" t="s">
        <v>60</v>
      </c>
      <c r="F6" s="225" t="s">
        <v>61</v>
      </c>
      <c r="G6" s="257" t="s">
        <v>62</v>
      </c>
      <c r="H6" s="253" t="s">
        <v>60</v>
      </c>
      <c r="I6" s="225" t="s">
        <v>61</v>
      </c>
      <c r="J6" s="257" t="s">
        <v>62</v>
      </c>
      <c r="K6" s="253" t="s">
        <v>60</v>
      </c>
      <c r="L6" s="225" t="s">
        <v>61</v>
      </c>
      <c r="M6" s="257" t="s">
        <v>62</v>
      </c>
      <c r="N6" s="448" t="s">
        <v>60</v>
      </c>
      <c r="O6" s="448" t="s">
        <v>61</v>
      </c>
      <c r="P6" s="448" t="s">
        <v>62</v>
      </c>
      <c r="Q6" s="22"/>
    </row>
    <row r="7" spans="1:17" ht="12.75" customHeight="1">
      <c r="A7" s="500" t="s">
        <v>0</v>
      </c>
      <c r="B7" s="502">
        <f>SUM(B8:D8)</f>
        <v>8468.5582900000009</v>
      </c>
      <c r="C7" s="497"/>
      <c r="D7" s="503"/>
      <c r="E7" s="502">
        <f>SUM(E8:G8)</f>
        <v>452.02590999999995</v>
      </c>
      <c r="F7" s="497"/>
      <c r="G7" s="503"/>
      <c r="H7" s="502">
        <f>SUM(H8:J8)</f>
        <v>1.1226700000000001</v>
      </c>
      <c r="I7" s="497"/>
      <c r="J7" s="503"/>
      <c r="K7" s="502">
        <f>SUM(K8:M8)</f>
        <v>8016.5323800000006</v>
      </c>
      <c r="L7" s="497"/>
      <c r="M7" s="503"/>
      <c r="N7" s="497">
        <f>P8</f>
        <v>4290</v>
      </c>
      <c r="O7" s="497"/>
      <c r="P7" s="497"/>
      <c r="Q7" s="22"/>
    </row>
    <row r="8" spans="1:17" s="110" customFormat="1" ht="15" customHeight="1">
      <c r="A8" s="504"/>
      <c r="B8" s="254">
        <v>3119.8231100000003</v>
      </c>
      <c r="C8" s="251">
        <v>2602.5479500000001</v>
      </c>
      <c r="D8" s="258">
        <v>2746.18723</v>
      </c>
      <c r="E8" s="254">
        <v>167.86646999999996</v>
      </c>
      <c r="F8" s="251">
        <v>139.07483000000002</v>
      </c>
      <c r="G8" s="258">
        <v>145.08461</v>
      </c>
      <c r="H8" s="254">
        <v>0.40168999999999999</v>
      </c>
      <c r="I8" s="251">
        <v>0.37875999999999999</v>
      </c>
      <c r="J8" s="258">
        <v>0.34222000000000002</v>
      </c>
      <c r="K8" s="254">
        <v>2951.9566400000003</v>
      </c>
      <c r="L8" s="251">
        <v>2463.4731200000001</v>
      </c>
      <c r="M8" s="258">
        <v>2601.1026200000001</v>
      </c>
      <c r="N8" s="449">
        <v>4290</v>
      </c>
      <c r="O8" s="449">
        <v>4290</v>
      </c>
      <c r="P8" s="449">
        <v>4290</v>
      </c>
      <c r="Q8" s="98"/>
    </row>
    <row r="9" spans="1:17" s="110" customFormat="1" ht="15" customHeight="1">
      <c r="A9" s="500" t="s">
        <v>15</v>
      </c>
      <c r="B9" s="502">
        <f>SUM(B10:D10)</f>
        <v>9814.8723019999998</v>
      </c>
      <c r="C9" s="497"/>
      <c r="D9" s="503"/>
      <c r="E9" s="502">
        <f>SUM(E10:G10)</f>
        <v>864.45812699999999</v>
      </c>
      <c r="F9" s="497"/>
      <c r="G9" s="503"/>
      <c r="H9" s="502">
        <f>SUM(H10:J10)</f>
        <v>299.14820999999995</v>
      </c>
      <c r="I9" s="497"/>
      <c r="J9" s="503"/>
      <c r="K9" s="502">
        <f>SUM(K10:M10)</f>
        <v>8950.4141750000017</v>
      </c>
      <c r="L9" s="497"/>
      <c r="M9" s="503"/>
      <c r="N9" s="497">
        <f>P10</f>
        <v>9435.8970000000008</v>
      </c>
      <c r="O9" s="497"/>
      <c r="P9" s="497"/>
      <c r="Q9" s="98"/>
    </row>
    <row r="10" spans="1:17" s="110" customFormat="1" ht="15" customHeight="1">
      <c r="A10" s="501"/>
      <c r="B10" s="254">
        <f t="shared" ref="B10:M10" si="0">SUM(B11:B22)</f>
        <v>3624.8633089999998</v>
      </c>
      <c r="C10" s="251">
        <f t="shared" si="0"/>
        <v>3308.7290880000005</v>
      </c>
      <c r="D10" s="258">
        <f t="shared" si="0"/>
        <v>2881.2799049999999</v>
      </c>
      <c r="E10" s="254">
        <f t="shared" si="0"/>
        <v>314.778277</v>
      </c>
      <c r="F10" s="251">
        <f t="shared" si="0"/>
        <v>286.27671899999996</v>
      </c>
      <c r="G10" s="258">
        <f t="shared" si="0"/>
        <v>263.40313100000003</v>
      </c>
      <c r="H10" s="254">
        <f t="shared" si="0"/>
        <v>105.90240999999997</v>
      </c>
      <c r="I10" s="251">
        <f t="shared" si="0"/>
        <v>98.754213999999976</v>
      </c>
      <c r="J10" s="258">
        <f t="shared" si="0"/>
        <v>94.491586000000012</v>
      </c>
      <c r="K10" s="254">
        <f t="shared" si="0"/>
        <v>3310.0850320000009</v>
      </c>
      <c r="L10" s="251">
        <f t="shared" si="0"/>
        <v>3022.4523690000005</v>
      </c>
      <c r="M10" s="258">
        <f t="shared" si="0"/>
        <v>2617.8767740000003</v>
      </c>
      <c r="N10" s="449">
        <v>9415.8970000000008</v>
      </c>
      <c r="O10" s="449">
        <v>9415.8970000000008</v>
      </c>
      <c r="P10" s="449">
        <v>9435.8970000000008</v>
      </c>
      <c r="Q10" s="98"/>
    </row>
    <row r="11" spans="1:17" ht="12" customHeight="1">
      <c r="A11" s="222" t="s">
        <v>150</v>
      </c>
      <c r="B11" s="255">
        <v>188.09571700000006</v>
      </c>
      <c r="C11" s="23">
        <v>172.010458</v>
      </c>
      <c r="D11" s="259">
        <v>227.03218100000004</v>
      </c>
      <c r="E11" s="255">
        <v>12.221532999999996</v>
      </c>
      <c r="F11" s="23">
        <v>11.842205000000003</v>
      </c>
      <c r="G11" s="259">
        <v>15.873595999999999</v>
      </c>
      <c r="H11" s="255">
        <v>9.7194900000000022</v>
      </c>
      <c r="I11" s="23">
        <v>8.7725899999999957</v>
      </c>
      <c r="J11" s="259">
        <v>10.952030000000001</v>
      </c>
      <c r="K11" s="255">
        <v>175.87418400000007</v>
      </c>
      <c r="L11" s="23">
        <v>160.16825299999999</v>
      </c>
      <c r="M11" s="259">
        <v>211.15858500000004</v>
      </c>
      <c r="N11" s="23"/>
      <c r="O11" s="23"/>
      <c r="P11" s="23"/>
      <c r="Q11" s="22"/>
    </row>
    <row r="12" spans="1:17" ht="12" customHeight="1">
      <c r="A12" s="222" t="s">
        <v>149</v>
      </c>
      <c r="B12" s="255">
        <v>0.94264499999999996</v>
      </c>
      <c r="C12" s="23">
        <v>0.90369900000000003</v>
      </c>
      <c r="D12" s="259">
        <v>1.0083039999999999</v>
      </c>
      <c r="E12" s="255">
        <v>5.0434E-2</v>
      </c>
      <c r="F12" s="23">
        <v>6.0180999999999998E-2</v>
      </c>
      <c r="G12" s="259">
        <v>5.6189999999999997E-2</v>
      </c>
      <c r="H12" s="255">
        <v>8.4080000000000002E-2</v>
      </c>
      <c r="I12" s="23">
        <v>6.9250000000000006E-2</v>
      </c>
      <c r="J12" s="259">
        <v>8.8770000000000002E-2</v>
      </c>
      <c r="K12" s="255">
        <v>0.89221099999999998</v>
      </c>
      <c r="L12" s="23">
        <v>0.84351799999999999</v>
      </c>
      <c r="M12" s="259">
        <v>0.9521139999999999</v>
      </c>
      <c r="N12" s="23"/>
      <c r="O12" s="23"/>
      <c r="P12" s="23"/>
      <c r="Q12" s="22"/>
    </row>
    <row r="13" spans="1:17" ht="12" customHeight="1">
      <c r="A13" s="222" t="s">
        <v>148</v>
      </c>
      <c r="B13" s="255">
        <v>204.65878399999997</v>
      </c>
      <c r="C13" s="23">
        <v>202.93576899999996</v>
      </c>
      <c r="D13" s="259">
        <v>182.18271799999999</v>
      </c>
      <c r="E13" s="255">
        <v>13.788318000000002</v>
      </c>
      <c r="F13" s="23">
        <v>14.222205000000002</v>
      </c>
      <c r="G13" s="259">
        <v>12.045864</v>
      </c>
      <c r="H13" s="255">
        <v>16.607917999999998</v>
      </c>
      <c r="I13" s="23">
        <v>16.717205000000003</v>
      </c>
      <c r="J13" s="259">
        <v>14.538211</v>
      </c>
      <c r="K13" s="255">
        <v>190.87046599999996</v>
      </c>
      <c r="L13" s="23">
        <v>188.71356399999996</v>
      </c>
      <c r="M13" s="259">
        <v>170.136854</v>
      </c>
      <c r="N13" s="23"/>
      <c r="O13" s="23"/>
      <c r="P13" s="23"/>
      <c r="Q13" s="22"/>
    </row>
    <row r="14" spans="1:17" ht="12" customHeight="1">
      <c r="A14" s="222" t="s">
        <v>147</v>
      </c>
      <c r="B14" s="255">
        <v>3093.4638470000004</v>
      </c>
      <c r="C14" s="23">
        <v>2791.0588310000007</v>
      </c>
      <c r="D14" s="259">
        <v>2327.6928619999999</v>
      </c>
      <c r="E14" s="255">
        <v>277.45856099999997</v>
      </c>
      <c r="F14" s="23">
        <v>249.49077700000007</v>
      </c>
      <c r="G14" s="259">
        <v>223.986377</v>
      </c>
      <c r="H14" s="255">
        <v>65.535720999999995</v>
      </c>
      <c r="I14" s="23">
        <v>59.314475999999985</v>
      </c>
      <c r="J14" s="259">
        <v>56.959382000000005</v>
      </c>
      <c r="K14" s="255">
        <v>2816.0052860000005</v>
      </c>
      <c r="L14" s="23">
        <v>2541.5680540000008</v>
      </c>
      <c r="M14" s="259">
        <v>2103.7064849999997</v>
      </c>
      <c r="N14" s="23"/>
      <c r="O14" s="23"/>
      <c r="P14" s="23"/>
      <c r="Q14" s="22"/>
    </row>
    <row r="15" spans="1:17" ht="12" customHeight="1">
      <c r="A15" s="222" t="s">
        <v>146</v>
      </c>
      <c r="B15" s="255">
        <v>0</v>
      </c>
      <c r="C15" s="23">
        <v>0</v>
      </c>
      <c r="D15" s="259">
        <v>0</v>
      </c>
      <c r="E15" s="255">
        <v>0</v>
      </c>
      <c r="F15" s="23">
        <v>0</v>
      </c>
      <c r="G15" s="259">
        <v>0</v>
      </c>
      <c r="H15" s="255">
        <v>0</v>
      </c>
      <c r="I15" s="23">
        <v>0</v>
      </c>
      <c r="J15" s="259">
        <v>0</v>
      </c>
      <c r="K15" s="255">
        <v>0</v>
      </c>
      <c r="L15" s="23">
        <v>0</v>
      </c>
      <c r="M15" s="259">
        <v>0</v>
      </c>
      <c r="N15" s="23"/>
      <c r="O15" s="23"/>
      <c r="P15" s="23"/>
      <c r="Q15" s="22"/>
    </row>
    <row r="16" spans="1:17" ht="12" customHeight="1">
      <c r="A16" s="222" t="s">
        <v>145</v>
      </c>
      <c r="B16" s="255">
        <v>5.192958</v>
      </c>
      <c r="C16" s="23">
        <v>5.2766260000000003</v>
      </c>
      <c r="D16" s="259">
        <v>6.2522140000000004</v>
      </c>
      <c r="E16" s="255">
        <v>0.79147600000000018</v>
      </c>
      <c r="F16" s="23">
        <v>0.76561000000000001</v>
      </c>
      <c r="G16" s="259">
        <v>0.80181799999999992</v>
      </c>
      <c r="H16" s="255">
        <v>0.332959</v>
      </c>
      <c r="I16" s="23">
        <v>0.30965900000000002</v>
      </c>
      <c r="J16" s="259">
        <v>0.34873899999999997</v>
      </c>
      <c r="K16" s="255">
        <v>4.4014819999999997</v>
      </c>
      <c r="L16" s="23">
        <v>4.5110160000000006</v>
      </c>
      <c r="M16" s="259">
        <v>5.4503960000000005</v>
      </c>
      <c r="N16" s="23"/>
      <c r="O16" s="23"/>
      <c r="P16" s="23"/>
      <c r="Q16" s="22"/>
    </row>
    <row r="17" spans="1:17" ht="12" customHeight="1">
      <c r="A17" s="222" t="s">
        <v>144</v>
      </c>
      <c r="B17" s="255">
        <v>2.5808850000000003</v>
      </c>
      <c r="C17" s="23">
        <v>2.2961859999999996</v>
      </c>
      <c r="D17" s="259">
        <v>2.0274619999999999</v>
      </c>
      <c r="E17" s="255">
        <v>5.3239000000000009E-2</v>
      </c>
      <c r="F17" s="23">
        <v>8.0534999999999995E-2</v>
      </c>
      <c r="G17" s="259">
        <v>3.5062000000000003E-2</v>
      </c>
      <c r="H17" s="255">
        <v>0.41844900000000002</v>
      </c>
      <c r="I17" s="23">
        <v>0.46162500000000001</v>
      </c>
      <c r="J17" s="259">
        <v>0.20189499999999999</v>
      </c>
      <c r="K17" s="255">
        <v>2.5276460000000003</v>
      </c>
      <c r="L17" s="23">
        <v>2.2156509999999998</v>
      </c>
      <c r="M17" s="259">
        <v>1.9923999999999999</v>
      </c>
      <c r="N17" s="23"/>
      <c r="O17" s="23"/>
      <c r="P17" s="23"/>
      <c r="Q17" s="22"/>
    </row>
    <row r="18" spans="1:17" ht="12" customHeight="1">
      <c r="A18" s="222" t="s">
        <v>143</v>
      </c>
      <c r="B18" s="255">
        <v>22.607388999999994</v>
      </c>
      <c r="C18" s="23">
        <v>19.873998000000004</v>
      </c>
      <c r="D18" s="259">
        <v>20.488077000000001</v>
      </c>
      <c r="E18" s="255">
        <v>2.2131219999999998</v>
      </c>
      <c r="F18" s="23">
        <v>2.1302749999999997</v>
      </c>
      <c r="G18" s="259">
        <v>2.5281819999999997</v>
      </c>
      <c r="H18" s="255">
        <v>3.4768230000000004</v>
      </c>
      <c r="I18" s="23">
        <v>3.5324470000000003</v>
      </c>
      <c r="J18" s="259">
        <v>2.5325259999999998</v>
      </c>
      <c r="K18" s="255">
        <v>20.394266999999996</v>
      </c>
      <c r="L18" s="23">
        <v>17.743723000000003</v>
      </c>
      <c r="M18" s="259">
        <v>17.959894999999999</v>
      </c>
      <c r="N18" s="23"/>
      <c r="O18" s="23"/>
      <c r="P18" s="23"/>
      <c r="Q18" s="22"/>
    </row>
    <row r="19" spans="1:17" ht="12" customHeight="1">
      <c r="A19" s="222" t="s">
        <v>142</v>
      </c>
      <c r="B19" s="255">
        <v>53.851045999999997</v>
      </c>
      <c r="C19" s="23">
        <v>51.069942999999988</v>
      </c>
      <c r="D19" s="259">
        <v>54.466024000000004</v>
      </c>
      <c r="E19" s="255">
        <v>5.2438059999999993</v>
      </c>
      <c r="F19" s="23">
        <v>4.9355009999999986</v>
      </c>
      <c r="G19" s="259">
        <v>5.2623370000000005</v>
      </c>
      <c r="H19" s="255">
        <v>4.5225929999999996</v>
      </c>
      <c r="I19" s="23">
        <v>4.3784010000000011</v>
      </c>
      <c r="J19" s="259">
        <v>4.5986510000000003</v>
      </c>
      <c r="K19" s="255">
        <v>48.607239999999997</v>
      </c>
      <c r="L19" s="23">
        <v>46.134441999999993</v>
      </c>
      <c r="M19" s="259">
        <v>49.203687000000002</v>
      </c>
      <c r="N19" s="23"/>
      <c r="O19" s="23"/>
      <c r="P19" s="23"/>
      <c r="Q19" s="22"/>
    </row>
    <row r="20" spans="1:17" ht="12" customHeight="1">
      <c r="A20" s="222" t="s">
        <v>14</v>
      </c>
      <c r="B20" s="255">
        <v>0</v>
      </c>
      <c r="C20" s="23">
        <v>0</v>
      </c>
      <c r="D20" s="259">
        <v>0</v>
      </c>
      <c r="E20" s="255">
        <v>0</v>
      </c>
      <c r="F20" s="23">
        <v>0</v>
      </c>
      <c r="G20" s="259">
        <v>0</v>
      </c>
      <c r="H20" s="255">
        <v>0</v>
      </c>
      <c r="I20" s="23">
        <v>0</v>
      </c>
      <c r="J20" s="259">
        <v>0</v>
      </c>
      <c r="K20" s="255">
        <v>0</v>
      </c>
      <c r="L20" s="23">
        <v>0</v>
      </c>
      <c r="M20" s="259">
        <v>0</v>
      </c>
      <c r="N20" s="23"/>
      <c r="O20" s="23"/>
      <c r="P20" s="23"/>
      <c r="Q20" s="22"/>
    </row>
    <row r="21" spans="1:17" ht="12" customHeight="1">
      <c r="A21" s="222" t="s">
        <v>141</v>
      </c>
      <c r="B21" s="255">
        <v>1.425114</v>
      </c>
      <c r="C21" s="23">
        <v>0.642706</v>
      </c>
      <c r="D21" s="259">
        <v>0.73176500000000011</v>
      </c>
      <c r="E21" s="255">
        <v>0.16134499999999996</v>
      </c>
      <c r="F21" s="23">
        <v>5.9313000000000005E-2</v>
      </c>
      <c r="G21" s="259">
        <v>7.4490000000000001E-2</v>
      </c>
      <c r="H21" s="255">
        <v>3.7573000000000002E-2</v>
      </c>
      <c r="I21" s="23">
        <v>3.4745999999999999E-2</v>
      </c>
      <c r="J21" s="259">
        <v>5.8298999999999997E-2</v>
      </c>
      <c r="K21" s="255">
        <v>1.2637689999999999</v>
      </c>
      <c r="L21" s="23">
        <v>0.58339300000000005</v>
      </c>
      <c r="M21" s="259">
        <v>0.65727500000000005</v>
      </c>
      <c r="N21" s="23"/>
      <c r="O21" s="23"/>
      <c r="P21" s="23"/>
      <c r="Q21" s="22"/>
    </row>
    <row r="22" spans="1:17" ht="12" customHeight="1">
      <c r="A22" s="226" t="s">
        <v>140</v>
      </c>
      <c r="B22" s="256">
        <v>52.044924000000009</v>
      </c>
      <c r="C22" s="250">
        <v>62.660871999999998</v>
      </c>
      <c r="D22" s="260">
        <v>59.398298000000004</v>
      </c>
      <c r="E22" s="256">
        <v>2.7964430000000005</v>
      </c>
      <c r="F22" s="250">
        <v>2.6901169999999999</v>
      </c>
      <c r="G22" s="260">
        <v>2.7392149999999993</v>
      </c>
      <c r="H22" s="256">
        <v>5.1668040000000008</v>
      </c>
      <c r="I22" s="250">
        <v>5.1638150000000005</v>
      </c>
      <c r="J22" s="260">
        <v>4.2130830000000001</v>
      </c>
      <c r="K22" s="256">
        <v>49.248481000000005</v>
      </c>
      <c r="L22" s="250">
        <v>59.970754999999997</v>
      </c>
      <c r="M22" s="260">
        <v>56.659083000000003</v>
      </c>
      <c r="N22" s="250"/>
      <c r="O22" s="250"/>
      <c r="P22" s="250"/>
      <c r="Q22" s="22"/>
    </row>
    <row r="23" spans="1:17" s="109" customFormat="1" ht="11.25">
      <c r="P23" s="14"/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>
      <c r="A1" s="252" t="s">
        <v>391</v>
      </c>
      <c r="P1" s="217" t="str">
        <f>'3.1'!N1</f>
        <v>I. čtvrtletí 2023</v>
      </c>
    </row>
    <row r="2" spans="1:17" ht="6" customHeight="1"/>
    <row r="3" spans="1:17" ht="12" customHeight="1">
      <c r="A3" s="517" t="str">
        <f>'3.1'!A4</f>
        <v>2023</v>
      </c>
      <c r="B3" s="519" t="s">
        <v>19</v>
      </c>
      <c r="C3" s="520"/>
      <c r="D3" s="521"/>
      <c r="E3" s="519" t="s">
        <v>193</v>
      </c>
      <c r="F3" s="520"/>
      <c r="G3" s="521"/>
      <c r="H3" s="519" t="s">
        <v>195</v>
      </c>
      <c r="I3" s="520"/>
      <c r="J3" s="521"/>
      <c r="K3" s="519" t="s">
        <v>6</v>
      </c>
      <c r="L3" s="520"/>
      <c r="M3" s="521"/>
      <c r="N3" s="516" t="s">
        <v>206</v>
      </c>
      <c r="O3" s="516"/>
      <c r="P3" s="516"/>
      <c r="Q3" s="22"/>
    </row>
    <row r="4" spans="1:17" ht="14.1" customHeight="1">
      <c r="A4" s="518"/>
      <c r="B4" s="522" t="s">
        <v>227</v>
      </c>
      <c r="C4" s="523"/>
      <c r="D4" s="524"/>
      <c r="E4" s="522" t="s">
        <v>227</v>
      </c>
      <c r="F4" s="523"/>
      <c r="G4" s="524"/>
      <c r="H4" s="522" t="s">
        <v>227</v>
      </c>
      <c r="I4" s="523"/>
      <c r="J4" s="524"/>
      <c r="K4" s="522" t="s">
        <v>227</v>
      </c>
      <c r="L4" s="523"/>
      <c r="M4" s="524"/>
      <c r="N4" s="525" t="s">
        <v>168</v>
      </c>
      <c r="O4" s="525"/>
      <c r="P4" s="525"/>
      <c r="Q4" s="22"/>
    </row>
    <row r="5" spans="1:17">
      <c r="A5" s="518"/>
      <c r="B5" s="383" t="s">
        <v>60</v>
      </c>
      <c r="C5" s="382" t="s">
        <v>61</v>
      </c>
      <c r="D5" s="387" t="s">
        <v>62</v>
      </c>
      <c r="E5" s="383" t="s">
        <v>60</v>
      </c>
      <c r="F5" s="382" t="s">
        <v>61</v>
      </c>
      <c r="G5" s="387" t="s">
        <v>62</v>
      </c>
      <c r="H5" s="383" t="s">
        <v>60</v>
      </c>
      <c r="I5" s="382" t="s">
        <v>61</v>
      </c>
      <c r="J5" s="387" t="s">
        <v>62</v>
      </c>
      <c r="K5" s="383" t="s">
        <v>60</v>
      </c>
      <c r="L5" s="382" t="s">
        <v>61</v>
      </c>
      <c r="M5" s="387" t="s">
        <v>62</v>
      </c>
      <c r="N5" s="429" t="s">
        <v>60</v>
      </c>
      <c r="O5" s="429" t="s">
        <v>61</v>
      </c>
      <c r="P5" s="429" t="s">
        <v>62</v>
      </c>
      <c r="Q5" s="22"/>
    </row>
    <row r="6" spans="1:17" ht="12" customHeight="1">
      <c r="A6" s="512" t="s">
        <v>16</v>
      </c>
      <c r="B6" s="514">
        <f>SUM(B7:D7)</f>
        <v>632.78227299999992</v>
      </c>
      <c r="C6" s="511"/>
      <c r="D6" s="515"/>
      <c r="E6" s="514">
        <f>SUM(E7:G7)</f>
        <v>8.041817</v>
      </c>
      <c r="F6" s="511"/>
      <c r="G6" s="515"/>
      <c r="H6" s="514">
        <f>SUM(H7:J7)</f>
        <v>2.2357949999999995</v>
      </c>
      <c r="I6" s="511"/>
      <c r="J6" s="515"/>
      <c r="K6" s="514">
        <f>SUM(K7:M7)</f>
        <v>624.74045599999999</v>
      </c>
      <c r="L6" s="511"/>
      <c r="M6" s="515"/>
      <c r="N6" s="511">
        <f>P7</f>
        <v>1363.5</v>
      </c>
      <c r="O6" s="511"/>
      <c r="P6" s="511"/>
      <c r="Q6" s="22"/>
    </row>
    <row r="7" spans="1:17" s="111" customFormat="1" ht="15" customHeight="1">
      <c r="A7" s="513"/>
      <c r="B7" s="271">
        <f t="shared" ref="B7:M7" si="0">SUM(B8:B19)</f>
        <v>182.92470300000002</v>
      </c>
      <c r="C7" s="272">
        <f t="shared" si="0"/>
        <v>237.76181999999997</v>
      </c>
      <c r="D7" s="273">
        <f t="shared" si="0"/>
        <v>212.09574999999998</v>
      </c>
      <c r="E7" s="271">
        <f t="shared" si="0"/>
        <v>2.273765</v>
      </c>
      <c r="F7" s="272">
        <f t="shared" si="0"/>
        <v>2.9357790000000001</v>
      </c>
      <c r="G7" s="273">
        <f t="shared" si="0"/>
        <v>2.8322729999999998</v>
      </c>
      <c r="H7" s="271">
        <f t="shared" si="0"/>
        <v>0.78742899999999993</v>
      </c>
      <c r="I7" s="272">
        <f t="shared" si="0"/>
        <v>0.6625359999999999</v>
      </c>
      <c r="J7" s="273">
        <f t="shared" si="0"/>
        <v>0.78583000000000003</v>
      </c>
      <c r="K7" s="271">
        <f t="shared" si="0"/>
        <v>180.65093800000002</v>
      </c>
      <c r="L7" s="272">
        <f t="shared" si="0"/>
        <v>234.82604099999998</v>
      </c>
      <c r="M7" s="273">
        <f t="shared" si="0"/>
        <v>209.26347699999999</v>
      </c>
      <c r="N7" s="430">
        <v>1363.5</v>
      </c>
      <c r="O7" s="430">
        <v>1363.5</v>
      </c>
      <c r="P7" s="430">
        <v>1363.5</v>
      </c>
      <c r="Q7" s="18"/>
    </row>
    <row r="8" spans="1:17" ht="12" customHeight="1">
      <c r="A8" s="261" t="s">
        <v>150</v>
      </c>
      <c r="B8" s="268">
        <v>0</v>
      </c>
      <c r="C8" s="7">
        <v>0</v>
      </c>
      <c r="D8" s="265">
        <v>0</v>
      </c>
      <c r="E8" s="268">
        <v>0</v>
      </c>
      <c r="F8" s="7">
        <v>0</v>
      </c>
      <c r="G8" s="265">
        <v>0</v>
      </c>
      <c r="H8" s="268">
        <v>0</v>
      </c>
      <c r="I8" s="7">
        <v>0</v>
      </c>
      <c r="J8" s="265">
        <v>0</v>
      </c>
      <c r="K8" s="268">
        <v>0</v>
      </c>
      <c r="L8" s="7">
        <v>0</v>
      </c>
      <c r="M8" s="265">
        <v>0</v>
      </c>
      <c r="N8" s="7"/>
      <c r="O8" s="7"/>
      <c r="P8" s="7"/>
      <c r="Q8" s="22"/>
    </row>
    <row r="9" spans="1:17" ht="12" customHeight="1">
      <c r="A9" s="261" t="s">
        <v>149</v>
      </c>
      <c r="B9" s="268">
        <v>0</v>
      </c>
      <c r="C9" s="7">
        <v>0</v>
      </c>
      <c r="D9" s="265">
        <v>0</v>
      </c>
      <c r="E9" s="268">
        <v>0</v>
      </c>
      <c r="F9" s="7">
        <v>0</v>
      </c>
      <c r="G9" s="265">
        <v>0</v>
      </c>
      <c r="H9" s="268">
        <v>0</v>
      </c>
      <c r="I9" s="7">
        <v>0</v>
      </c>
      <c r="J9" s="265">
        <v>0</v>
      </c>
      <c r="K9" s="268">
        <v>0</v>
      </c>
      <c r="L9" s="7">
        <v>0</v>
      </c>
      <c r="M9" s="265">
        <v>0</v>
      </c>
      <c r="N9" s="7"/>
      <c r="O9" s="7"/>
      <c r="P9" s="7"/>
      <c r="Q9" s="22"/>
    </row>
    <row r="10" spans="1:17" ht="12" customHeight="1">
      <c r="A10" s="261" t="s">
        <v>148</v>
      </c>
      <c r="B10" s="268">
        <v>0</v>
      </c>
      <c r="C10" s="7">
        <v>0</v>
      </c>
      <c r="D10" s="265">
        <v>0</v>
      </c>
      <c r="E10" s="268">
        <v>0</v>
      </c>
      <c r="F10" s="7">
        <v>0</v>
      </c>
      <c r="G10" s="265">
        <v>0</v>
      </c>
      <c r="H10" s="268">
        <v>0</v>
      </c>
      <c r="I10" s="7">
        <v>0</v>
      </c>
      <c r="J10" s="265">
        <v>0</v>
      </c>
      <c r="K10" s="268">
        <v>0</v>
      </c>
      <c r="L10" s="7">
        <v>0</v>
      </c>
      <c r="M10" s="265">
        <v>0</v>
      </c>
      <c r="N10" s="7"/>
      <c r="O10" s="7"/>
      <c r="P10" s="7"/>
      <c r="Q10" s="22"/>
    </row>
    <row r="11" spans="1:17" ht="12" customHeight="1">
      <c r="A11" s="261" t="s">
        <v>147</v>
      </c>
      <c r="B11" s="268">
        <v>0</v>
      </c>
      <c r="C11" s="7">
        <v>0</v>
      </c>
      <c r="D11" s="265">
        <v>0</v>
      </c>
      <c r="E11" s="268">
        <v>0</v>
      </c>
      <c r="F11" s="7">
        <v>0</v>
      </c>
      <c r="G11" s="265">
        <v>0</v>
      </c>
      <c r="H11" s="268">
        <v>0</v>
      </c>
      <c r="I11" s="7">
        <v>0</v>
      </c>
      <c r="J11" s="265">
        <v>0</v>
      </c>
      <c r="K11" s="268">
        <v>0</v>
      </c>
      <c r="L11" s="7">
        <v>0</v>
      </c>
      <c r="M11" s="265">
        <v>0</v>
      </c>
      <c r="N11" s="7"/>
      <c r="O11" s="7"/>
      <c r="P11" s="7"/>
      <c r="Q11" s="22"/>
    </row>
    <row r="12" spans="1:17" ht="12" customHeight="1">
      <c r="A12" s="261" t="s">
        <v>146</v>
      </c>
      <c r="B12" s="268">
        <v>0</v>
      </c>
      <c r="C12" s="7">
        <v>0</v>
      </c>
      <c r="D12" s="265">
        <v>0</v>
      </c>
      <c r="E12" s="268">
        <v>0</v>
      </c>
      <c r="F12" s="7">
        <v>0</v>
      </c>
      <c r="G12" s="265">
        <v>0</v>
      </c>
      <c r="H12" s="268">
        <v>0</v>
      </c>
      <c r="I12" s="7">
        <v>0</v>
      </c>
      <c r="J12" s="265">
        <v>0</v>
      </c>
      <c r="K12" s="268">
        <v>0</v>
      </c>
      <c r="L12" s="7">
        <v>0</v>
      </c>
      <c r="M12" s="265">
        <v>0</v>
      </c>
      <c r="N12" s="7"/>
      <c r="O12" s="7"/>
      <c r="P12" s="7"/>
      <c r="Q12" s="22"/>
    </row>
    <row r="13" spans="1:17" ht="12" customHeight="1">
      <c r="A13" s="261" t="s">
        <v>145</v>
      </c>
      <c r="B13" s="268">
        <v>0</v>
      </c>
      <c r="C13" s="7">
        <v>0</v>
      </c>
      <c r="D13" s="265">
        <v>0</v>
      </c>
      <c r="E13" s="268">
        <v>0</v>
      </c>
      <c r="F13" s="7">
        <v>0</v>
      </c>
      <c r="G13" s="265">
        <v>0</v>
      </c>
      <c r="H13" s="268">
        <v>0</v>
      </c>
      <c r="I13" s="7">
        <v>0</v>
      </c>
      <c r="J13" s="265">
        <v>0</v>
      </c>
      <c r="K13" s="268">
        <v>0</v>
      </c>
      <c r="L13" s="7">
        <v>0</v>
      </c>
      <c r="M13" s="265">
        <v>0</v>
      </c>
      <c r="N13" s="7"/>
      <c r="O13" s="7"/>
      <c r="P13" s="7"/>
      <c r="Q13" s="22"/>
    </row>
    <row r="14" spans="1:17" ht="12" customHeight="1">
      <c r="A14" s="261" t="s">
        <v>144</v>
      </c>
      <c r="B14" s="268">
        <v>0</v>
      </c>
      <c r="C14" s="7">
        <v>0</v>
      </c>
      <c r="D14" s="265">
        <v>0</v>
      </c>
      <c r="E14" s="268">
        <v>0</v>
      </c>
      <c r="F14" s="7">
        <v>0</v>
      </c>
      <c r="G14" s="265">
        <v>0</v>
      </c>
      <c r="H14" s="268">
        <v>0</v>
      </c>
      <c r="I14" s="7">
        <v>0</v>
      </c>
      <c r="J14" s="265">
        <v>0</v>
      </c>
      <c r="K14" s="268">
        <v>0</v>
      </c>
      <c r="L14" s="7">
        <v>0</v>
      </c>
      <c r="M14" s="265">
        <v>0</v>
      </c>
      <c r="N14" s="7"/>
      <c r="O14" s="7"/>
      <c r="P14" s="7"/>
      <c r="Q14" s="22"/>
    </row>
    <row r="15" spans="1:17" ht="12" customHeight="1">
      <c r="A15" s="261" t="s">
        <v>143</v>
      </c>
      <c r="B15" s="268">
        <v>0</v>
      </c>
      <c r="C15" s="7">
        <v>0</v>
      </c>
      <c r="D15" s="265">
        <v>0</v>
      </c>
      <c r="E15" s="268">
        <v>0</v>
      </c>
      <c r="F15" s="7">
        <v>0</v>
      </c>
      <c r="G15" s="265">
        <v>0</v>
      </c>
      <c r="H15" s="268">
        <v>0</v>
      </c>
      <c r="I15" s="7">
        <v>0</v>
      </c>
      <c r="J15" s="265">
        <v>0</v>
      </c>
      <c r="K15" s="268">
        <v>0</v>
      </c>
      <c r="L15" s="7">
        <v>0</v>
      </c>
      <c r="M15" s="265">
        <v>0</v>
      </c>
      <c r="N15" s="7"/>
      <c r="O15" s="7"/>
      <c r="P15" s="7"/>
      <c r="Q15" s="22"/>
    </row>
    <row r="16" spans="1:17" ht="12" customHeight="1">
      <c r="A16" s="261" t="s">
        <v>142</v>
      </c>
      <c r="B16" s="268">
        <v>0</v>
      </c>
      <c r="C16" s="7">
        <v>0</v>
      </c>
      <c r="D16" s="265">
        <v>0</v>
      </c>
      <c r="E16" s="268">
        <v>0</v>
      </c>
      <c r="F16" s="7">
        <v>0</v>
      </c>
      <c r="G16" s="265">
        <v>0</v>
      </c>
      <c r="H16" s="268">
        <v>0</v>
      </c>
      <c r="I16" s="7">
        <v>0</v>
      </c>
      <c r="J16" s="265">
        <v>0</v>
      </c>
      <c r="K16" s="268">
        <v>0</v>
      </c>
      <c r="L16" s="7">
        <v>0</v>
      </c>
      <c r="M16" s="265">
        <v>0</v>
      </c>
      <c r="N16" s="7"/>
      <c r="O16" s="7"/>
      <c r="P16" s="7"/>
      <c r="Q16" s="22"/>
    </row>
    <row r="17" spans="1:17" ht="12" customHeight="1">
      <c r="A17" s="261" t="s">
        <v>14</v>
      </c>
      <c r="B17" s="268">
        <v>17.927220000000002</v>
      </c>
      <c r="C17" s="7">
        <v>16.157399999999999</v>
      </c>
      <c r="D17" s="265">
        <v>18.033009999999997</v>
      </c>
      <c r="E17" s="268">
        <v>0.31294</v>
      </c>
      <c r="F17" s="7">
        <v>0.2545</v>
      </c>
      <c r="G17" s="265">
        <v>0.26991999999999999</v>
      </c>
      <c r="H17" s="268">
        <v>0</v>
      </c>
      <c r="I17" s="7">
        <v>0</v>
      </c>
      <c r="J17" s="265">
        <v>0</v>
      </c>
      <c r="K17" s="268">
        <v>17.614280000000001</v>
      </c>
      <c r="L17" s="7">
        <v>15.902899999999999</v>
      </c>
      <c r="M17" s="265">
        <v>17.763089999999998</v>
      </c>
      <c r="N17" s="7"/>
      <c r="O17" s="7"/>
      <c r="P17" s="7"/>
      <c r="Q17" s="22"/>
    </row>
    <row r="18" spans="1:17" ht="12" customHeight="1">
      <c r="A18" s="261" t="s">
        <v>141</v>
      </c>
      <c r="B18" s="268">
        <v>0</v>
      </c>
      <c r="C18" s="7">
        <v>0</v>
      </c>
      <c r="D18" s="265">
        <v>0</v>
      </c>
      <c r="E18" s="268">
        <v>0</v>
      </c>
      <c r="F18" s="7">
        <v>0</v>
      </c>
      <c r="G18" s="265">
        <v>0</v>
      </c>
      <c r="H18" s="268">
        <v>0</v>
      </c>
      <c r="I18" s="7">
        <v>0</v>
      </c>
      <c r="J18" s="265">
        <v>0</v>
      </c>
      <c r="K18" s="268">
        <v>0</v>
      </c>
      <c r="L18" s="7">
        <v>0</v>
      </c>
      <c r="M18" s="265">
        <v>0</v>
      </c>
      <c r="N18" s="7"/>
      <c r="O18" s="7"/>
      <c r="P18" s="7"/>
      <c r="Q18" s="22"/>
    </row>
    <row r="19" spans="1:17" ht="12" customHeight="1">
      <c r="A19" s="262" t="s">
        <v>140</v>
      </c>
      <c r="B19" s="269">
        <v>164.99748300000002</v>
      </c>
      <c r="C19" s="264">
        <v>221.60441999999998</v>
      </c>
      <c r="D19" s="266">
        <v>194.06273999999999</v>
      </c>
      <c r="E19" s="269">
        <v>1.960825</v>
      </c>
      <c r="F19" s="264">
        <v>2.681279</v>
      </c>
      <c r="G19" s="266">
        <v>2.5623529999999999</v>
      </c>
      <c r="H19" s="269">
        <v>0.78742899999999993</v>
      </c>
      <c r="I19" s="264">
        <v>0.6625359999999999</v>
      </c>
      <c r="J19" s="266">
        <v>0.78583000000000003</v>
      </c>
      <c r="K19" s="269">
        <v>163.03665800000002</v>
      </c>
      <c r="L19" s="264">
        <v>218.92314099999999</v>
      </c>
      <c r="M19" s="266">
        <v>191.50038699999999</v>
      </c>
      <c r="N19" s="264"/>
      <c r="O19" s="264"/>
      <c r="P19" s="264"/>
      <c r="Q19" s="22"/>
    </row>
    <row r="20" spans="1:17" ht="12" customHeight="1">
      <c r="A20" s="512" t="s">
        <v>17</v>
      </c>
      <c r="B20" s="514">
        <f>SUM(B21:D21)</f>
        <v>1014.5676540000001</v>
      </c>
      <c r="C20" s="511"/>
      <c r="D20" s="515"/>
      <c r="E20" s="514">
        <f>SUM(E21:G21)</f>
        <v>54.781682000000018</v>
      </c>
      <c r="F20" s="511"/>
      <c r="G20" s="515"/>
      <c r="H20" s="514">
        <f>SUM(H21:J21)</f>
        <v>9.8083659999999995</v>
      </c>
      <c r="I20" s="511"/>
      <c r="J20" s="515"/>
      <c r="K20" s="514">
        <f>SUM(K21:M21)</f>
        <v>959.78597200000002</v>
      </c>
      <c r="L20" s="511"/>
      <c r="M20" s="515"/>
      <c r="N20" s="511">
        <f>P21</f>
        <v>1024.6500000000005</v>
      </c>
      <c r="O20" s="511"/>
      <c r="P20" s="511"/>
      <c r="Q20" s="22"/>
    </row>
    <row r="21" spans="1:17" s="111" customFormat="1" ht="15" customHeight="1">
      <c r="A21" s="513"/>
      <c r="B21" s="271">
        <f>SUM(B22:B33)</f>
        <v>350.09106900000006</v>
      </c>
      <c r="C21" s="272">
        <f t="shared" ref="C21:M21" si="1">SUM(C22:C33)</f>
        <v>322.85572799999994</v>
      </c>
      <c r="D21" s="273">
        <f t="shared" si="1"/>
        <v>341.620857</v>
      </c>
      <c r="E21" s="271">
        <f t="shared" si="1"/>
        <v>18.718188000000016</v>
      </c>
      <c r="F21" s="272">
        <f t="shared" si="1"/>
        <v>17.254038000000008</v>
      </c>
      <c r="G21" s="273">
        <f t="shared" si="1"/>
        <v>18.809455999999997</v>
      </c>
      <c r="H21" s="271">
        <f t="shared" si="1"/>
        <v>3.5478550000000002</v>
      </c>
      <c r="I21" s="272">
        <f t="shared" si="1"/>
        <v>3.0512240000000004</v>
      </c>
      <c r="J21" s="273">
        <f t="shared" si="1"/>
        <v>3.2092869999999998</v>
      </c>
      <c r="K21" s="271">
        <f t="shared" si="1"/>
        <v>331.37288100000001</v>
      </c>
      <c r="L21" s="272">
        <f t="shared" si="1"/>
        <v>305.60168999999996</v>
      </c>
      <c r="M21" s="273">
        <f t="shared" si="1"/>
        <v>322.81140100000005</v>
      </c>
      <c r="N21" s="430">
        <v>1021.0060000000005</v>
      </c>
      <c r="O21" s="430">
        <v>1021.9660000000003</v>
      </c>
      <c r="P21" s="430">
        <v>1024.6500000000005</v>
      </c>
      <c r="Q21" s="18"/>
    </row>
    <row r="22" spans="1:17" ht="12" customHeight="1">
      <c r="A22" s="261" t="s">
        <v>150</v>
      </c>
      <c r="B22" s="268">
        <v>7.1710999999999997E-2</v>
      </c>
      <c r="C22" s="7">
        <v>6.1079999999999995E-2</v>
      </c>
      <c r="D22" s="265">
        <v>8.5080000000000003E-2</v>
      </c>
      <c r="E22" s="268">
        <v>4.2399999999999998E-3</v>
      </c>
      <c r="F22" s="7">
        <v>2.4320000000000001E-3</v>
      </c>
      <c r="G22" s="265">
        <v>3.1960000000000001E-3</v>
      </c>
      <c r="H22" s="268">
        <v>0</v>
      </c>
      <c r="I22" s="7">
        <v>0</v>
      </c>
      <c r="J22" s="265">
        <v>0</v>
      </c>
      <c r="K22" s="268">
        <v>6.7471000000000003E-2</v>
      </c>
      <c r="L22" s="7">
        <v>5.8647999999999992E-2</v>
      </c>
      <c r="M22" s="265">
        <v>8.1883999999999998E-2</v>
      </c>
      <c r="N22" s="7"/>
      <c r="O22" s="7"/>
      <c r="P22" s="7"/>
      <c r="Q22" s="22"/>
    </row>
    <row r="23" spans="1:17" ht="12" customHeight="1">
      <c r="A23" s="261" t="s">
        <v>149</v>
      </c>
      <c r="B23" s="268">
        <v>225.14593800000006</v>
      </c>
      <c r="C23" s="7">
        <v>201.10700799999998</v>
      </c>
      <c r="D23" s="265">
        <v>223.03775000000016</v>
      </c>
      <c r="E23" s="268">
        <v>15.335085000000012</v>
      </c>
      <c r="F23" s="7">
        <v>14.322372000000009</v>
      </c>
      <c r="G23" s="265">
        <v>15.744552999999996</v>
      </c>
      <c r="H23" s="268">
        <v>1.9264990000000002</v>
      </c>
      <c r="I23" s="7">
        <v>1.7422189999999995</v>
      </c>
      <c r="J23" s="265">
        <v>1.8907289999999999</v>
      </c>
      <c r="K23" s="268">
        <v>209.81085300000004</v>
      </c>
      <c r="L23" s="7">
        <v>186.78463599999998</v>
      </c>
      <c r="M23" s="265">
        <v>207.29319700000016</v>
      </c>
      <c r="N23" s="7"/>
      <c r="O23" s="7"/>
      <c r="P23" s="7"/>
      <c r="Q23" s="22"/>
    </row>
    <row r="24" spans="1:17" ht="12" customHeight="1">
      <c r="A24" s="261" t="s">
        <v>148</v>
      </c>
      <c r="B24" s="268">
        <v>0</v>
      </c>
      <c r="C24" s="7">
        <v>0</v>
      </c>
      <c r="D24" s="265">
        <v>0</v>
      </c>
      <c r="E24" s="268">
        <v>0</v>
      </c>
      <c r="F24" s="7">
        <v>0</v>
      </c>
      <c r="G24" s="265">
        <v>0</v>
      </c>
      <c r="H24" s="268">
        <v>0</v>
      </c>
      <c r="I24" s="7">
        <v>0</v>
      </c>
      <c r="J24" s="265">
        <v>0</v>
      </c>
      <c r="K24" s="268">
        <v>0</v>
      </c>
      <c r="L24" s="7">
        <v>0</v>
      </c>
      <c r="M24" s="265">
        <v>0</v>
      </c>
      <c r="N24" s="7"/>
      <c r="O24" s="7"/>
      <c r="P24" s="7"/>
      <c r="Q24" s="22"/>
    </row>
    <row r="25" spans="1:17" ht="12" customHeight="1">
      <c r="A25" s="261" t="s">
        <v>147</v>
      </c>
      <c r="B25" s="268">
        <v>0</v>
      </c>
      <c r="C25" s="7">
        <v>0</v>
      </c>
      <c r="D25" s="265">
        <v>0</v>
      </c>
      <c r="E25" s="268">
        <v>0</v>
      </c>
      <c r="F25" s="7">
        <v>0</v>
      </c>
      <c r="G25" s="265">
        <v>0</v>
      </c>
      <c r="H25" s="268">
        <v>0</v>
      </c>
      <c r="I25" s="7">
        <v>0</v>
      </c>
      <c r="J25" s="265">
        <v>0</v>
      </c>
      <c r="K25" s="268">
        <v>0</v>
      </c>
      <c r="L25" s="7">
        <v>0</v>
      </c>
      <c r="M25" s="265">
        <v>0</v>
      </c>
      <c r="N25" s="7"/>
      <c r="O25" s="7"/>
      <c r="P25" s="7"/>
      <c r="Q25" s="22"/>
    </row>
    <row r="26" spans="1:17" ht="12" customHeight="1">
      <c r="A26" s="261" t="s">
        <v>146</v>
      </c>
      <c r="B26" s="268">
        <v>0</v>
      </c>
      <c r="C26" s="7">
        <v>0</v>
      </c>
      <c r="D26" s="265">
        <v>0</v>
      </c>
      <c r="E26" s="268">
        <v>0</v>
      </c>
      <c r="F26" s="7">
        <v>0</v>
      </c>
      <c r="G26" s="265">
        <v>0</v>
      </c>
      <c r="H26" s="268">
        <v>0</v>
      </c>
      <c r="I26" s="7">
        <v>0</v>
      </c>
      <c r="J26" s="265">
        <v>0</v>
      </c>
      <c r="K26" s="268">
        <v>0</v>
      </c>
      <c r="L26" s="7">
        <v>0</v>
      </c>
      <c r="M26" s="265">
        <v>0</v>
      </c>
      <c r="N26" s="7"/>
      <c r="O26" s="7"/>
      <c r="P26" s="7"/>
      <c r="Q26" s="22"/>
    </row>
    <row r="27" spans="1:17" ht="12" customHeight="1">
      <c r="A27" s="261" t="s">
        <v>145</v>
      </c>
      <c r="B27" s="268">
        <v>0</v>
      </c>
      <c r="C27" s="7">
        <v>0</v>
      </c>
      <c r="D27" s="265">
        <v>0</v>
      </c>
      <c r="E27" s="268">
        <v>0</v>
      </c>
      <c r="F27" s="7">
        <v>0</v>
      </c>
      <c r="G27" s="265">
        <v>0</v>
      </c>
      <c r="H27" s="268">
        <v>0</v>
      </c>
      <c r="I27" s="7">
        <v>0</v>
      </c>
      <c r="J27" s="265">
        <v>0</v>
      </c>
      <c r="K27" s="268">
        <v>0</v>
      </c>
      <c r="L27" s="7">
        <v>0</v>
      </c>
      <c r="M27" s="265">
        <v>0</v>
      </c>
      <c r="N27" s="7"/>
      <c r="O27" s="7"/>
      <c r="P27" s="7"/>
      <c r="Q27" s="22"/>
    </row>
    <row r="28" spans="1:17" ht="12" customHeight="1">
      <c r="A28" s="261" t="s">
        <v>144</v>
      </c>
      <c r="B28" s="268">
        <v>2.1750000000000003E-3</v>
      </c>
      <c r="C28" s="7">
        <v>2.977E-3</v>
      </c>
      <c r="D28" s="265">
        <v>8.2249999999999997E-3</v>
      </c>
      <c r="E28" s="268">
        <v>4.4279999999999996E-3</v>
      </c>
      <c r="F28" s="7">
        <v>4.7170000000000007E-3</v>
      </c>
      <c r="G28" s="265">
        <v>4.3280000000000002E-3</v>
      </c>
      <c r="H28" s="268">
        <v>0</v>
      </c>
      <c r="I28" s="7">
        <v>0</v>
      </c>
      <c r="J28" s="265">
        <v>0</v>
      </c>
      <c r="K28" s="268">
        <v>-2.2529999999999994E-3</v>
      </c>
      <c r="L28" s="7">
        <v>-1.7400000000000007E-3</v>
      </c>
      <c r="M28" s="265">
        <v>3.8969999999999994E-3</v>
      </c>
      <c r="N28" s="7"/>
      <c r="O28" s="7"/>
      <c r="P28" s="7"/>
      <c r="Q28" s="22"/>
    </row>
    <row r="29" spans="1:17" ht="12" customHeight="1">
      <c r="A29" s="261" t="s">
        <v>143</v>
      </c>
      <c r="B29" s="268">
        <v>0</v>
      </c>
      <c r="C29" s="7">
        <v>0</v>
      </c>
      <c r="D29" s="265">
        <v>0</v>
      </c>
      <c r="E29" s="268">
        <v>0</v>
      </c>
      <c r="F29" s="7">
        <v>0</v>
      </c>
      <c r="G29" s="265">
        <v>0</v>
      </c>
      <c r="H29" s="268">
        <v>0</v>
      </c>
      <c r="I29" s="7">
        <v>0</v>
      </c>
      <c r="J29" s="265">
        <v>0</v>
      </c>
      <c r="K29" s="268">
        <v>0</v>
      </c>
      <c r="L29" s="7">
        <v>0</v>
      </c>
      <c r="M29" s="265">
        <v>0</v>
      </c>
      <c r="N29" s="7"/>
      <c r="O29" s="7"/>
      <c r="P29" s="7"/>
      <c r="Q29" s="22"/>
    </row>
    <row r="30" spans="1:17" ht="12" customHeight="1">
      <c r="A30" s="261" t="s">
        <v>142</v>
      </c>
      <c r="B30" s="268">
        <v>21.761351999999995</v>
      </c>
      <c r="C30" s="7">
        <v>18.066663000000002</v>
      </c>
      <c r="D30" s="265">
        <v>21.72833</v>
      </c>
      <c r="E30" s="268">
        <v>0.83555499999999994</v>
      </c>
      <c r="F30" s="7">
        <v>0.67781699999999989</v>
      </c>
      <c r="G30" s="265">
        <v>0.77632899999999982</v>
      </c>
      <c r="H30" s="268">
        <v>6.4149999999999997E-3</v>
      </c>
      <c r="I30" s="7">
        <v>8.0000000000000007E-5</v>
      </c>
      <c r="J30" s="265">
        <v>6.1999999999999998E-3</v>
      </c>
      <c r="K30" s="268">
        <v>20.925796999999996</v>
      </c>
      <c r="L30" s="7">
        <v>17.388846000000001</v>
      </c>
      <c r="M30" s="265">
        <v>20.952000999999999</v>
      </c>
      <c r="N30" s="7"/>
      <c r="O30" s="7"/>
      <c r="P30" s="7"/>
      <c r="Q30" s="22"/>
    </row>
    <row r="31" spans="1:17" ht="12" customHeight="1">
      <c r="A31" s="261" t="s">
        <v>14</v>
      </c>
      <c r="B31" s="268">
        <v>2.5000000000000001E-3</v>
      </c>
      <c r="C31" s="7">
        <v>4.3E-3</v>
      </c>
      <c r="D31" s="265">
        <v>4.4999999999999998E-2</v>
      </c>
      <c r="E31" s="268">
        <v>0</v>
      </c>
      <c r="F31" s="7">
        <v>0</v>
      </c>
      <c r="G31" s="265">
        <v>0</v>
      </c>
      <c r="H31" s="268">
        <v>0</v>
      </c>
      <c r="I31" s="7">
        <v>0</v>
      </c>
      <c r="J31" s="265">
        <v>0</v>
      </c>
      <c r="K31" s="268">
        <v>2.5000000000000001E-3</v>
      </c>
      <c r="L31" s="7">
        <v>4.3E-3</v>
      </c>
      <c r="M31" s="265">
        <v>4.4999999999999998E-2</v>
      </c>
      <c r="N31" s="7"/>
      <c r="O31" s="7"/>
      <c r="P31" s="7"/>
      <c r="Q31" s="22"/>
    </row>
    <row r="32" spans="1:17" ht="12" customHeight="1">
      <c r="A32" s="261" t="s">
        <v>141</v>
      </c>
      <c r="B32" s="268">
        <v>0.738672</v>
      </c>
      <c r="C32" s="7">
        <v>0.68914000000000009</v>
      </c>
      <c r="D32" s="265">
        <v>0.75662099999999999</v>
      </c>
      <c r="E32" s="268">
        <v>8.6079000000000003E-2</v>
      </c>
      <c r="F32" s="7">
        <v>9.1563000000000005E-2</v>
      </c>
      <c r="G32" s="265">
        <v>9.7375999999999976E-2</v>
      </c>
      <c r="H32" s="268">
        <v>1.1348E-2</v>
      </c>
      <c r="I32" s="7">
        <v>1.0161999999999999E-2</v>
      </c>
      <c r="J32" s="265">
        <v>1.0921E-2</v>
      </c>
      <c r="K32" s="268">
        <v>0.65259299999999998</v>
      </c>
      <c r="L32" s="7">
        <v>0.59757700000000002</v>
      </c>
      <c r="M32" s="265">
        <v>0.65924499999999997</v>
      </c>
      <c r="N32" s="7"/>
      <c r="O32" s="7"/>
      <c r="P32" s="7"/>
      <c r="Q32" s="22"/>
    </row>
    <row r="33" spans="1:17" ht="12" customHeight="1">
      <c r="A33" s="262" t="s">
        <v>140</v>
      </c>
      <c r="B33" s="270">
        <v>102.36872100000001</v>
      </c>
      <c r="C33" s="263">
        <v>102.92455999999997</v>
      </c>
      <c r="D33" s="267">
        <v>95.959850999999873</v>
      </c>
      <c r="E33" s="270">
        <v>2.4528010000000022</v>
      </c>
      <c r="F33" s="263">
        <v>2.1551370000000003</v>
      </c>
      <c r="G33" s="267">
        <v>2.1836739999999981</v>
      </c>
      <c r="H33" s="270">
        <v>1.6035930000000003</v>
      </c>
      <c r="I33" s="263">
        <v>1.2987630000000008</v>
      </c>
      <c r="J33" s="267">
        <v>1.301437</v>
      </c>
      <c r="K33" s="270">
        <v>99.91592</v>
      </c>
      <c r="L33" s="263">
        <v>100.76942299999997</v>
      </c>
      <c r="M33" s="267">
        <v>93.776176999999876</v>
      </c>
      <c r="N33" s="264"/>
      <c r="O33" s="264"/>
      <c r="P33" s="264"/>
      <c r="Q33" s="22"/>
    </row>
    <row r="34" spans="1:17" s="109" customFormat="1" ht="11.25">
      <c r="P34" s="14"/>
      <c r="Q34" s="15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13</vt:i4>
      </vt:variant>
    </vt:vector>
  </HeadingPairs>
  <TitlesOfParts>
    <vt:vector size="52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'7.2'!Oblast_tisku</vt:lpstr>
      <vt:lpstr>'7.3'!Oblast_tisku</vt:lpstr>
      <vt:lpstr>'7.4'!Oblast_tisku</vt:lpstr>
      <vt:lpstr>'7.5'!Oblast_tisku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2023-05-18T11:00:56Z</cp:lastPrinted>
  <dcterms:created xsi:type="dcterms:W3CDTF">2006-03-02T11:20:40Z</dcterms:created>
  <dcterms:modified xsi:type="dcterms:W3CDTF">2023-05-19T07:15:53Z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