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5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6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8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9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0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2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23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24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25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26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7.xml" ContentType="application/vnd.openxmlformats-officedocument.drawing+xml"/>
  <Override PartName="/xl/charts/chart131.xml" ContentType="application/vnd.openxmlformats-officedocument.drawingml.chart+xml"/>
  <Override PartName="/xl/drawings/drawing28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29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30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31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3\2Q_2023_elektro\verze_1\"/>
    </mc:Choice>
  </mc:AlternateContent>
  <xr:revisionPtr revIDLastSave="0" documentId="13_ncr:1_{253398B6-399E-442E-B001-78E468BDEC14}" xr6:coauthVersionLast="36" xr6:coauthVersionMax="36" xr10:uidLastSave="{00000000-0000-0000-0000-000000000000}"/>
  <bookViews>
    <workbookView xWindow="-120" yWindow="-120" windowWidth="19440" windowHeight="10095" xr2:uid="{00000000-000D-0000-FFFF-FFFF00000000}"/>
  </bookViews>
  <sheets>
    <sheet name="Titulní" sheetId="141" r:id="rId1"/>
    <sheet name="Obsah" sheetId="27" r:id="rId2"/>
    <sheet name="Úvod" sheetId="129" r:id="rId3"/>
    <sheet name="1" sheetId="51" r:id="rId4"/>
    <sheet name="2" sheetId="140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8" r:id="rId36"/>
    <sheet name="9.4" sheetId="139" r:id="rId37"/>
    <sheet name="10" sheetId="55" r:id="rId38"/>
    <sheet name="Obálka" sheetId="143" r:id="rId39"/>
  </sheets>
  <definedNames>
    <definedName name="Datum_OTE">"1. 8. 2023"</definedName>
    <definedName name="_xlnm.Print_Area" localSheetId="4">'2'!$A$1:$G$55</definedName>
    <definedName name="_xlnm.Print_Area" localSheetId="6">'3.2'!$A$1:$N$46</definedName>
    <definedName name="_xlnm.Print_Area" localSheetId="13">'5'!$A$1:$M$47</definedName>
    <definedName name="_xlnm.Print_Area" localSheetId="18">'7.1'!$A$1:$M$45</definedName>
    <definedName name="_xlnm.Print_Area" localSheetId="27">'7.10'!$A$1:$M$46</definedName>
    <definedName name="_xlnm.Print_Area" localSheetId="28">'7.11'!$A$1:$M$46</definedName>
    <definedName name="_xlnm.Print_Area" localSheetId="29">'7.12'!$A$1:$M$46</definedName>
    <definedName name="_xlnm.Print_Area" localSheetId="30">'7.13'!$A$1:$M$46</definedName>
    <definedName name="_xlnm.Print_Area" localSheetId="31">'7.14'!$A$1:$M$46</definedName>
    <definedName name="_xlnm.Print_Area" localSheetId="19">'7.2'!$A$1:$M$45</definedName>
    <definedName name="_xlnm.Print_Area" localSheetId="20">'7.3'!$A$1:$M$45</definedName>
    <definedName name="_xlnm.Print_Area" localSheetId="21">'7.4'!$A$1:$M$46</definedName>
    <definedName name="_xlnm.Print_Area" localSheetId="22">'7.5'!$A$1:$M$45</definedName>
    <definedName name="_xlnm.Print_Area" localSheetId="23">'7.6'!$A$1:$M$46</definedName>
    <definedName name="_xlnm.Print_Area" localSheetId="24">'7.7'!$A$1:$M$46</definedName>
    <definedName name="_xlnm.Print_Area" localSheetId="25">'7.8'!$A$1:$M$46</definedName>
    <definedName name="_xlnm.Print_Area" localSheetId="26">'7.9'!$A$1:$M$46</definedName>
    <definedName name="_xlnm.Print_Area" localSheetId="33">'9.1'!$A$1:$N$44</definedName>
    <definedName name="_xlnm.Print_Area" localSheetId="35">'9.3'!$A$1:$O$46</definedName>
    <definedName name="_xlnm.Print_Area" localSheetId="36">'9.4'!$A$1:$O$46</definedName>
    <definedName name="_xlnm.Print_Area" localSheetId="1">Obsah!$A$1:$K$55</definedName>
    <definedName name="_xlnm.Print_Area" localSheetId="0">Titulní!$A$1:$B$2</definedName>
  </definedNames>
  <calcPr calcId="191029"/>
</workbook>
</file>

<file path=xl/calcChain.xml><?xml version="1.0" encoding="utf-8"?>
<calcChain xmlns="http://schemas.openxmlformats.org/spreadsheetml/2006/main">
  <c r="BA146" i="139" l="1"/>
  <c r="BA147" i="139"/>
  <c r="BA148" i="139"/>
  <c r="BA149" i="139"/>
  <c r="AZ146" i="139"/>
  <c r="AZ147" i="139"/>
  <c r="AZ148" i="139"/>
  <c r="AZ149" i="139"/>
  <c r="AY146" i="139"/>
  <c r="AY147" i="139"/>
  <c r="AY148" i="139"/>
  <c r="AY149" i="139"/>
  <c r="H33" i="107" l="1"/>
  <c r="H34" i="107"/>
  <c r="H35" i="107"/>
  <c r="B50" i="143" l="1"/>
  <c r="N1" i="7" l="1"/>
  <c r="O1" i="139" s="1"/>
  <c r="A1" i="139" s="1"/>
  <c r="N1" i="22" l="1"/>
  <c r="G1" i="140"/>
  <c r="N1" i="53"/>
  <c r="N1" i="32"/>
  <c r="M1" i="120"/>
  <c r="M1" i="114"/>
  <c r="M1" i="121"/>
  <c r="Q1" i="107"/>
  <c r="A1" i="107" s="1"/>
  <c r="M1" i="124"/>
  <c r="M1" i="113"/>
  <c r="P1" i="97"/>
  <c r="N1" i="33"/>
  <c r="P1" i="46"/>
  <c r="M1" i="111"/>
  <c r="M1" i="115"/>
  <c r="M1" i="59"/>
  <c r="O1" i="138"/>
  <c r="A1" i="138" s="1"/>
  <c r="M1" i="119"/>
  <c r="P1" i="137"/>
  <c r="P1" i="110"/>
  <c r="M1" i="122"/>
  <c r="N1" i="94"/>
  <c r="M1" i="10"/>
  <c r="M1" i="118"/>
  <c r="M1" i="112"/>
  <c r="M1" i="116"/>
  <c r="M1" i="77"/>
  <c r="B40" i="27"/>
  <c r="B41" i="27"/>
  <c r="B42" i="27"/>
  <c r="B17" i="27"/>
  <c r="B18" i="27"/>
  <c r="B19" i="27"/>
  <c r="B4" i="27"/>
  <c r="J1" i="47"/>
  <c r="A4" i="7"/>
  <c r="A1" i="140"/>
  <c r="M1" i="117"/>
  <c r="M1" i="123"/>
  <c r="J1" i="57"/>
  <c r="A1" i="57" s="1"/>
  <c r="AH1" i="55"/>
  <c r="A3" i="115" l="1"/>
  <c r="A3" i="113"/>
  <c r="A3" i="118"/>
  <c r="A18" i="124"/>
  <c r="A18" i="121"/>
  <c r="A18" i="119"/>
  <c r="A18" i="111"/>
  <c r="A18" i="120"/>
  <c r="A3" i="124"/>
  <c r="A3" i="121"/>
  <c r="A3" i="119"/>
  <c r="A3" i="111"/>
  <c r="A3" i="117"/>
  <c r="A18" i="112"/>
  <c r="A3" i="112"/>
  <c r="A18" i="113"/>
  <c r="A18" i="123"/>
  <c r="A18" i="114"/>
  <c r="A18" i="117"/>
  <c r="A19" i="122"/>
  <c r="A3" i="59"/>
  <c r="A18" i="115"/>
  <c r="A3" i="123"/>
  <c r="A3" i="114"/>
  <c r="A4" i="122"/>
  <c r="A3" i="120"/>
  <c r="A18" i="118"/>
  <c r="A18" i="116"/>
  <c r="A3" i="116"/>
  <c r="A4" i="94"/>
  <c r="A17" i="77"/>
  <c r="A3" i="137"/>
  <c r="A3" i="10"/>
  <c r="A27" i="46"/>
  <c r="A3" i="46"/>
  <c r="A3" i="33"/>
  <c r="A3" i="77"/>
  <c r="A4" i="97"/>
  <c r="A3" i="22"/>
  <c r="A13" i="110"/>
  <c r="A21" i="32"/>
  <c r="A26" i="10"/>
  <c r="A3" i="53"/>
  <c r="A3" i="57"/>
  <c r="A3" i="110"/>
  <c r="A3" i="32"/>
  <c r="A24" i="47"/>
  <c r="A4" i="47"/>
  <c r="A22" i="47"/>
  <c r="A2" i="47"/>
  <c r="E35" i="139" l="1" a="1"/>
  <c r="E35" i="139" s="1"/>
  <c r="E20" i="139" a="1"/>
  <c r="E20" i="139" s="1"/>
  <c r="E35" i="138" a="1"/>
  <c r="E37" i="138" s="1"/>
  <c r="E20" i="138" a="1"/>
  <c r="E20" i="138" s="1"/>
  <c r="E5" i="139" a="1"/>
  <c r="E5" i="139" s="1"/>
  <c r="E5" i="138" a="1"/>
  <c r="E10" i="138" s="1"/>
  <c r="E37" i="139" l="1"/>
  <c r="E44" i="139"/>
  <c r="E36" i="139"/>
  <c r="E42" i="139"/>
  <c r="E41" i="139"/>
  <c r="E40" i="139"/>
  <c r="E39" i="139"/>
  <c r="E38" i="139"/>
  <c r="E43" i="139"/>
  <c r="E24" i="139"/>
  <c r="E22" i="139"/>
  <c r="E26" i="139"/>
  <c r="E29" i="139"/>
  <c r="E21" i="139"/>
  <c r="E27" i="139"/>
  <c r="E25" i="139"/>
  <c r="E23" i="139"/>
  <c r="E28" i="139"/>
  <c r="E43" i="138"/>
  <c r="E41" i="138"/>
  <c r="E36" i="138"/>
  <c r="E42" i="138"/>
  <c r="E38" i="138"/>
  <c r="E44" i="138"/>
  <c r="E35" i="138"/>
  <c r="E40" i="138"/>
  <c r="E39" i="138"/>
  <c r="E27" i="138"/>
  <c r="E26" i="138"/>
  <c r="E22" i="138"/>
  <c r="E24" i="138"/>
  <c r="E29" i="138"/>
  <c r="E21" i="138"/>
  <c r="E25" i="138"/>
  <c r="E23" i="138"/>
  <c r="E28" i="138"/>
  <c r="E8" i="139"/>
  <c r="E9" i="139"/>
  <c r="E7" i="139"/>
  <c r="E14" i="139"/>
  <c r="E6" i="139"/>
  <c r="E12" i="139"/>
  <c r="E11" i="139"/>
  <c r="E10" i="139"/>
  <c r="E13" i="139"/>
  <c r="E11" i="138"/>
  <c r="E9" i="138"/>
  <c r="E8" i="138"/>
  <c r="E7" i="138"/>
  <c r="E14" i="138"/>
  <c r="E6" i="138"/>
  <c r="E13" i="138"/>
  <c r="E5" i="138"/>
  <c r="E12" i="138"/>
  <c r="E4" i="138" l="1"/>
  <c r="F11" i="138" s="1"/>
  <c r="E34" i="139"/>
  <c r="F40" i="139" s="1"/>
  <c r="E19" i="139"/>
  <c r="F26" i="139" s="1"/>
  <c r="E4" i="139"/>
  <c r="F9" i="139" s="1"/>
  <c r="E34" i="138"/>
  <c r="F39" i="138" s="1"/>
  <c r="E19" i="138"/>
  <c r="F20" i="138" s="1"/>
  <c r="F5" i="138" l="1"/>
  <c r="F4" i="138"/>
  <c r="F7" i="138"/>
  <c r="F10" i="138"/>
  <c r="F14" i="138"/>
  <c r="F6" i="138"/>
  <c r="F13" i="138"/>
  <c r="F12" i="138"/>
  <c r="F9" i="138"/>
  <c r="F8" i="138"/>
  <c r="F35" i="139"/>
  <c r="F44" i="139"/>
  <c r="F43" i="139"/>
  <c r="F36" i="139"/>
  <c r="F41" i="139"/>
  <c r="F42" i="139"/>
  <c r="F37" i="139"/>
  <c r="F34" i="139"/>
  <c r="F38" i="139"/>
  <c r="F39" i="139"/>
  <c r="F27" i="139"/>
  <c r="F29" i="139"/>
  <c r="F20" i="139"/>
  <c r="F22" i="139"/>
  <c r="F19" i="139"/>
  <c r="F28" i="139"/>
  <c r="F21" i="139"/>
  <c r="F23" i="139"/>
  <c r="F25" i="139"/>
  <c r="F24" i="139"/>
  <c r="F7" i="139"/>
  <c r="F4" i="139"/>
  <c r="F14" i="139"/>
  <c r="F8" i="139"/>
  <c r="F6" i="139"/>
  <c r="F13" i="139"/>
  <c r="F11" i="139"/>
  <c r="F10" i="139"/>
  <c r="F12" i="139"/>
  <c r="F5" i="139"/>
  <c r="F38" i="138"/>
  <c r="F44" i="138"/>
  <c r="F41" i="138"/>
  <c r="F43" i="138"/>
  <c r="F36" i="138"/>
  <c r="F34" i="138"/>
  <c r="F42" i="138"/>
  <c r="F35" i="138"/>
  <c r="F37" i="138"/>
  <c r="F40" i="138"/>
  <c r="F21" i="138"/>
  <c r="F24" i="138"/>
  <c r="F22" i="138"/>
  <c r="F28" i="138"/>
  <c r="F26" i="138"/>
  <c r="F25" i="138"/>
  <c r="F27" i="138"/>
  <c r="F23" i="138"/>
  <c r="F19" i="138"/>
  <c r="F29" i="138"/>
  <c r="BA55" i="139" l="1"/>
  <c r="BA56" i="139"/>
  <c r="BA57" i="139"/>
  <c r="BA58" i="139"/>
  <c r="BA59" i="139"/>
  <c r="BA60" i="139"/>
  <c r="BA61" i="139"/>
  <c r="BA62" i="139"/>
  <c r="BA63" i="139"/>
  <c r="BA64" i="139"/>
  <c r="BA65" i="139"/>
  <c r="BA66" i="139"/>
  <c r="BA67" i="139"/>
  <c r="BA68" i="139"/>
  <c r="BA69" i="139"/>
  <c r="BA70" i="139"/>
  <c r="BA71" i="139"/>
  <c r="BA72" i="139"/>
  <c r="BA73" i="139"/>
  <c r="BA74" i="139"/>
  <c r="BA75" i="139"/>
  <c r="BA76" i="139"/>
  <c r="BA77" i="139"/>
  <c r="BA78" i="139"/>
  <c r="BA79" i="139"/>
  <c r="BA80" i="139"/>
  <c r="BA81" i="139"/>
  <c r="BA82" i="139"/>
  <c r="BA83" i="139"/>
  <c r="BA84" i="139"/>
  <c r="BA85" i="139"/>
  <c r="BA86" i="139"/>
  <c r="BA87" i="139"/>
  <c r="BA88" i="139"/>
  <c r="BA89" i="139"/>
  <c r="BA90" i="139"/>
  <c r="BA91" i="139"/>
  <c r="BA92" i="139"/>
  <c r="BA93" i="139"/>
  <c r="BA94" i="139"/>
  <c r="BA95" i="139"/>
  <c r="BA96" i="139"/>
  <c r="BA97" i="139"/>
  <c r="BA98" i="139"/>
  <c r="BA99" i="139"/>
  <c r="BA100" i="139"/>
  <c r="BA101" i="139"/>
  <c r="BA102" i="139"/>
  <c r="BA103" i="139"/>
  <c r="BA104" i="139"/>
  <c r="BA105" i="139"/>
  <c r="BA106" i="139"/>
  <c r="BA107" i="139"/>
  <c r="BA108" i="139"/>
  <c r="BA109" i="139"/>
  <c r="BA110" i="139"/>
  <c r="BA111" i="139"/>
  <c r="BA112" i="139"/>
  <c r="BA113" i="139"/>
  <c r="BA114" i="139"/>
  <c r="BA115" i="139"/>
  <c r="BA116" i="139"/>
  <c r="BA117" i="139"/>
  <c r="BA118" i="139"/>
  <c r="BA119" i="139"/>
  <c r="BA120" i="139"/>
  <c r="BA121" i="139"/>
  <c r="BA122" i="139"/>
  <c r="BA123" i="139"/>
  <c r="BA124" i="139"/>
  <c r="BA125" i="139"/>
  <c r="BA126" i="139"/>
  <c r="BA127" i="139"/>
  <c r="BA128" i="139"/>
  <c r="BA129" i="139"/>
  <c r="BA130" i="139"/>
  <c r="BA131" i="139"/>
  <c r="BA132" i="139"/>
  <c r="BA133" i="139"/>
  <c r="BA134" i="139"/>
  <c r="BA135" i="139"/>
  <c r="BA136" i="139"/>
  <c r="BA137" i="139"/>
  <c r="BA138" i="139"/>
  <c r="BA139" i="139"/>
  <c r="BA140" i="139"/>
  <c r="BA141" i="139"/>
  <c r="BA142" i="139"/>
  <c r="BA143" i="139"/>
  <c r="BA144" i="139"/>
  <c r="BA145" i="139"/>
  <c r="AZ55" i="139"/>
  <c r="AZ56" i="139"/>
  <c r="AZ57" i="139"/>
  <c r="AZ58" i="139"/>
  <c r="AZ59" i="139"/>
  <c r="AZ60" i="139"/>
  <c r="AZ61" i="139"/>
  <c r="AZ62" i="139"/>
  <c r="AZ63" i="139"/>
  <c r="AZ64" i="139"/>
  <c r="AZ65" i="139"/>
  <c r="AZ66" i="139"/>
  <c r="AZ67" i="139"/>
  <c r="AZ68" i="139"/>
  <c r="AZ69" i="139"/>
  <c r="AZ70" i="139"/>
  <c r="AZ71" i="139"/>
  <c r="AZ72" i="139"/>
  <c r="AZ73" i="139"/>
  <c r="AZ74" i="139"/>
  <c r="AZ75" i="139"/>
  <c r="AZ76" i="139"/>
  <c r="AZ77" i="139"/>
  <c r="AZ78" i="139"/>
  <c r="AZ79" i="139"/>
  <c r="AZ80" i="139"/>
  <c r="AZ81" i="139"/>
  <c r="AZ82" i="139"/>
  <c r="AZ83" i="139"/>
  <c r="AZ84" i="139"/>
  <c r="AZ85" i="139"/>
  <c r="AZ86" i="139"/>
  <c r="AZ87" i="139"/>
  <c r="AZ88" i="139"/>
  <c r="AZ89" i="139"/>
  <c r="AZ90" i="139"/>
  <c r="AZ91" i="139"/>
  <c r="AZ92" i="139"/>
  <c r="AZ93" i="139"/>
  <c r="AZ94" i="139"/>
  <c r="AZ95" i="139"/>
  <c r="AZ96" i="139"/>
  <c r="AZ97" i="139"/>
  <c r="AZ98" i="139"/>
  <c r="AZ99" i="139"/>
  <c r="AZ100" i="139"/>
  <c r="AZ101" i="139"/>
  <c r="AZ102" i="139"/>
  <c r="AZ103" i="139"/>
  <c r="AZ104" i="139"/>
  <c r="AZ105" i="139"/>
  <c r="AZ106" i="139"/>
  <c r="AZ107" i="139"/>
  <c r="AZ108" i="139"/>
  <c r="AZ109" i="139"/>
  <c r="AZ110" i="139"/>
  <c r="AZ111" i="139"/>
  <c r="AZ112" i="139"/>
  <c r="AZ113" i="139"/>
  <c r="AZ114" i="139"/>
  <c r="AZ115" i="139"/>
  <c r="AZ116" i="139"/>
  <c r="AZ117" i="139"/>
  <c r="AZ118" i="139"/>
  <c r="AZ119" i="139"/>
  <c r="AZ120" i="139"/>
  <c r="AZ121" i="139"/>
  <c r="AZ122" i="139"/>
  <c r="AZ123" i="139"/>
  <c r="AZ124" i="139"/>
  <c r="AZ125" i="139"/>
  <c r="AZ126" i="139"/>
  <c r="AZ127" i="139"/>
  <c r="AZ128" i="139"/>
  <c r="AZ129" i="139"/>
  <c r="AZ130" i="139"/>
  <c r="AZ131" i="139"/>
  <c r="AZ132" i="139"/>
  <c r="AZ133" i="139"/>
  <c r="AZ134" i="139"/>
  <c r="AZ135" i="139"/>
  <c r="AZ136" i="139"/>
  <c r="AZ137" i="139"/>
  <c r="AZ138" i="139"/>
  <c r="AZ139" i="139"/>
  <c r="AZ140" i="139"/>
  <c r="AZ141" i="139"/>
  <c r="AZ142" i="139"/>
  <c r="AZ143" i="139"/>
  <c r="AZ144" i="139"/>
  <c r="AZ145" i="139"/>
  <c r="AY55" i="139"/>
  <c r="AY56" i="139"/>
  <c r="AY57" i="139"/>
  <c r="AY58" i="139"/>
  <c r="AY59" i="139"/>
  <c r="AY60" i="139"/>
  <c r="AY61" i="139"/>
  <c r="AY62" i="139"/>
  <c r="AY63" i="139"/>
  <c r="AY64" i="139"/>
  <c r="AY65" i="139"/>
  <c r="AY66" i="139"/>
  <c r="AY67" i="139"/>
  <c r="AY68" i="139"/>
  <c r="AY69" i="139"/>
  <c r="AY70" i="139"/>
  <c r="AY71" i="139"/>
  <c r="AY72" i="139"/>
  <c r="AY73" i="139"/>
  <c r="AY74" i="139"/>
  <c r="AY75" i="139"/>
  <c r="AY76" i="139"/>
  <c r="AY77" i="139"/>
  <c r="AY78" i="139"/>
  <c r="AY79" i="139"/>
  <c r="AY80" i="139"/>
  <c r="AY81" i="139"/>
  <c r="AY82" i="139"/>
  <c r="AY83" i="139"/>
  <c r="AY84" i="139"/>
  <c r="AY85" i="139"/>
  <c r="AY86" i="139"/>
  <c r="AY87" i="139"/>
  <c r="AY88" i="139"/>
  <c r="AY89" i="139"/>
  <c r="AY90" i="139"/>
  <c r="AY91" i="139"/>
  <c r="AY92" i="139"/>
  <c r="AY93" i="139"/>
  <c r="AY94" i="139"/>
  <c r="AY95" i="139"/>
  <c r="AY96" i="139"/>
  <c r="AY97" i="139"/>
  <c r="AY98" i="139"/>
  <c r="AY99" i="139"/>
  <c r="AY100" i="139"/>
  <c r="AY101" i="139"/>
  <c r="AY102" i="139"/>
  <c r="AY103" i="139"/>
  <c r="AY104" i="139"/>
  <c r="AY105" i="139"/>
  <c r="AY106" i="139"/>
  <c r="AY107" i="139"/>
  <c r="AY108" i="139"/>
  <c r="AY109" i="139"/>
  <c r="AY110" i="139"/>
  <c r="AY111" i="139"/>
  <c r="AY112" i="139"/>
  <c r="AY113" i="139"/>
  <c r="AY114" i="139"/>
  <c r="AY115" i="139"/>
  <c r="AY116" i="139"/>
  <c r="AY117" i="139"/>
  <c r="AY118" i="139"/>
  <c r="AY119" i="139"/>
  <c r="AY120" i="139"/>
  <c r="AY121" i="139"/>
  <c r="AY122" i="139"/>
  <c r="AY123" i="139"/>
  <c r="AY124" i="139"/>
  <c r="AY125" i="139"/>
  <c r="AY126" i="139"/>
  <c r="AY127" i="139"/>
  <c r="AY128" i="139"/>
  <c r="AY129" i="139"/>
  <c r="AY130" i="139"/>
  <c r="AY131" i="139"/>
  <c r="AY132" i="139"/>
  <c r="AY133" i="139"/>
  <c r="AY134" i="139"/>
  <c r="AY135" i="139"/>
  <c r="AY136" i="139"/>
  <c r="AY137" i="139"/>
  <c r="AY138" i="139"/>
  <c r="AY139" i="139"/>
  <c r="AY140" i="139"/>
  <c r="AY141" i="139"/>
  <c r="AY142" i="139"/>
  <c r="AY143" i="139"/>
  <c r="AY144" i="139"/>
  <c r="AY145" i="139"/>
  <c r="BA55" i="138"/>
  <c r="BA56" i="138"/>
  <c r="BA57" i="138"/>
  <c r="BA58" i="138"/>
  <c r="BA59" i="138"/>
  <c r="BA60" i="138"/>
  <c r="BA61" i="138"/>
  <c r="BA62" i="138"/>
  <c r="BA63" i="138"/>
  <c r="BA64" i="138"/>
  <c r="BA65" i="138"/>
  <c r="BA66" i="138"/>
  <c r="BA67" i="138"/>
  <c r="BA68" i="138"/>
  <c r="BA69" i="138"/>
  <c r="BA70" i="138"/>
  <c r="BA71" i="138"/>
  <c r="BA72" i="138"/>
  <c r="BA73" i="138"/>
  <c r="BA74" i="138"/>
  <c r="BA75" i="138"/>
  <c r="BA76" i="138"/>
  <c r="BA77" i="138"/>
  <c r="BA78" i="138"/>
  <c r="BA79" i="138"/>
  <c r="BA80" i="138"/>
  <c r="BA81" i="138"/>
  <c r="BA82" i="138"/>
  <c r="BA83" i="138"/>
  <c r="BA84" i="138"/>
  <c r="BA85" i="138"/>
  <c r="BA86" i="138"/>
  <c r="BA87" i="138"/>
  <c r="BA88" i="138"/>
  <c r="BA89" i="138"/>
  <c r="BA90" i="138"/>
  <c r="BA91" i="138"/>
  <c r="BA92" i="138"/>
  <c r="BA93" i="138"/>
  <c r="BA94" i="138"/>
  <c r="BA95" i="138"/>
  <c r="BA96" i="138"/>
  <c r="BA97" i="138"/>
  <c r="BA98" i="138"/>
  <c r="BA99" i="138"/>
  <c r="BA100" i="138"/>
  <c r="BA101" i="138"/>
  <c r="BA102" i="138"/>
  <c r="BA103" i="138"/>
  <c r="BA104" i="138"/>
  <c r="BA105" i="138"/>
  <c r="BA106" i="138"/>
  <c r="BA107" i="138"/>
  <c r="BA108" i="138"/>
  <c r="BA109" i="138"/>
  <c r="BA110" i="138"/>
  <c r="BA111" i="138"/>
  <c r="BA112" i="138"/>
  <c r="BA113" i="138"/>
  <c r="BA114" i="138"/>
  <c r="BA115" i="138"/>
  <c r="BA116" i="138"/>
  <c r="BA117" i="138"/>
  <c r="BA118" i="138"/>
  <c r="BA119" i="138"/>
  <c r="BA120" i="138"/>
  <c r="BA121" i="138"/>
  <c r="BA122" i="138"/>
  <c r="BA123" i="138"/>
  <c r="BA124" i="138"/>
  <c r="BA125" i="138"/>
  <c r="BA126" i="138"/>
  <c r="BA127" i="138"/>
  <c r="BA128" i="138"/>
  <c r="BA129" i="138"/>
  <c r="BA130" i="138"/>
  <c r="BA131" i="138"/>
  <c r="BA132" i="138"/>
  <c r="BA133" i="138"/>
  <c r="BA134" i="138"/>
  <c r="BA135" i="138"/>
  <c r="BA136" i="138"/>
  <c r="BA137" i="138"/>
  <c r="BA138" i="138"/>
  <c r="BA139" i="138"/>
  <c r="BA140" i="138"/>
  <c r="BA141" i="138"/>
  <c r="BA142" i="138"/>
  <c r="BA143" i="138"/>
  <c r="BA144" i="138"/>
  <c r="BA145" i="138"/>
  <c r="BA146" i="138"/>
  <c r="BA147" i="138"/>
  <c r="BA148" i="138"/>
  <c r="BA149" i="138"/>
  <c r="AZ55" i="138"/>
  <c r="AZ56" i="138"/>
  <c r="AZ57" i="138"/>
  <c r="AZ58" i="138"/>
  <c r="AZ59" i="138"/>
  <c r="AZ60" i="138"/>
  <c r="AZ61" i="138"/>
  <c r="AZ62" i="138"/>
  <c r="AZ63" i="138"/>
  <c r="AZ64" i="138"/>
  <c r="AZ65" i="138"/>
  <c r="AZ66" i="138"/>
  <c r="AZ67" i="138"/>
  <c r="AZ68" i="138"/>
  <c r="AZ69" i="138"/>
  <c r="AZ70" i="138"/>
  <c r="AZ71" i="138"/>
  <c r="AZ72" i="138"/>
  <c r="AZ73" i="138"/>
  <c r="AZ74" i="138"/>
  <c r="AZ75" i="138"/>
  <c r="AZ76" i="138"/>
  <c r="AZ77" i="138"/>
  <c r="AZ78" i="138"/>
  <c r="AZ79" i="138"/>
  <c r="AZ80" i="138"/>
  <c r="AZ81" i="138"/>
  <c r="AZ82" i="138"/>
  <c r="AZ83" i="138"/>
  <c r="AZ84" i="138"/>
  <c r="AZ85" i="138"/>
  <c r="AZ86" i="138"/>
  <c r="AZ87" i="138"/>
  <c r="AZ88" i="138"/>
  <c r="AZ89" i="138"/>
  <c r="AZ90" i="138"/>
  <c r="AZ91" i="138"/>
  <c r="AZ92" i="138"/>
  <c r="AZ93" i="138"/>
  <c r="AZ94" i="138"/>
  <c r="AZ95" i="138"/>
  <c r="AZ96" i="138"/>
  <c r="AZ97" i="138"/>
  <c r="AZ98" i="138"/>
  <c r="AZ99" i="138"/>
  <c r="AZ100" i="138"/>
  <c r="AZ101" i="138"/>
  <c r="AZ102" i="138"/>
  <c r="AZ103" i="138"/>
  <c r="AZ104" i="138"/>
  <c r="AZ105" i="138"/>
  <c r="AZ106" i="138"/>
  <c r="AZ107" i="138"/>
  <c r="AZ108" i="138"/>
  <c r="AZ109" i="138"/>
  <c r="AZ110" i="138"/>
  <c r="AZ111" i="138"/>
  <c r="AZ112" i="138"/>
  <c r="AZ113" i="138"/>
  <c r="AZ114" i="138"/>
  <c r="AZ115" i="138"/>
  <c r="AZ116" i="138"/>
  <c r="AZ117" i="138"/>
  <c r="AZ118" i="138"/>
  <c r="AZ119" i="138"/>
  <c r="AZ120" i="138"/>
  <c r="AZ121" i="138"/>
  <c r="AZ122" i="138"/>
  <c r="AZ123" i="138"/>
  <c r="AZ124" i="138"/>
  <c r="AZ125" i="138"/>
  <c r="AZ126" i="138"/>
  <c r="AZ127" i="138"/>
  <c r="AZ128" i="138"/>
  <c r="AZ129" i="138"/>
  <c r="AZ130" i="138"/>
  <c r="AZ131" i="138"/>
  <c r="AZ132" i="138"/>
  <c r="AZ133" i="138"/>
  <c r="AZ134" i="138"/>
  <c r="AZ135" i="138"/>
  <c r="AZ136" i="138"/>
  <c r="AZ137" i="138"/>
  <c r="AZ138" i="138"/>
  <c r="AZ139" i="138"/>
  <c r="AZ140" i="138"/>
  <c r="AZ141" i="138"/>
  <c r="AZ142" i="138"/>
  <c r="AZ143" i="138"/>
  <c r="AZ144" i="138"/>
  <c r="AZ145" i="138"/>
  <c r="AZ146" i="138"/>
  <c r="AZ147" i="138"/>
  <c r="AZ148" i="138"/>
  <c r="AZ149" i="138"/>
  <c r="AY55" i="138"/>
  <c r="AY56" i="138"/>
  <c r="AY57" i="138"/>
  <c r="AY58" i="138"/>
  <c r="AY59" i="138"/>
  <c r="AY60" i="138"/>
  <c r="AY61" i="138"/>
  <c r="AY62" i="138"/>
  <c r="AY63" i="138"/>
  <c r="AY64" i="138"/>
  <c r="AY65" i="138"/>
  <c r="AY66" i="138"/>
  <c r="AY67" i="138"/>
  <c r="AY68" i="138"/>
  <c r="AY69" i="138"/>
  <c r="AY70" i="138"/>
  <c r="AY71" i="138"/>
  <c r="AY72" i="138"/>
  <c r="AY73" i="138"/>
  <c r="AY74" i="138"/>
  <c r="AY75" i="138"/>
  <c r="AY76" i="138"/>
  <c r="AY77" i="138"/>
  <c r="AY78" i="138"/>
  <c r="AY79" i="138"/>
  <c r="AY80" i="138"/>
  <c r="AY81" i="138"/>
  <c r="AY82" i="138"/>
  <c r="AY83" i="138"/>
  <c r="AY84" i="138"/>
  <c r="AY85" i="138"/>
  <c r="AY86" i="138"/>
  <c r="AY87" i="138"/>
  <c r="AY88" i="138"/>
  <c r="AY89" i="138"/>
  <c r="AY90" i="138"/>
  <c r="AY91" i="138"/>
  <c r="AY92" i="138"/>
  <c r="AY93" i="138"/>
  <c r="AY94" i="138"/>
  <c r="AY95" i="138"/>
  <c r="AY96" i="138"/>
  <c r="AY97" i="138"/>
  <c r="AY98" i="138"/>
  <c r="AY99" i="138"/>
  <c r="AY100" i="138"/>
  <c r="AY101" i="138"/>
  <c r="AY102" i="138"/>
  <c r="AY103" i="138"/>
  <c r="AY104" i="138"/>
  <c r="AY105" i="138"/>
  <c r="AY106" i="138"/>
  <c r="AY107" i="138"/>
  <c r="AY108" i="138"/>
  <c r="AY109" i="138"/>
  <c r="AY110" i="138"/>
  <c r="AY111" i="138"/>
  <c r="AY112" i="138"/>
  <c r="AY113" i="138"/>
  <c r="AY114" i="138"/>
  <c r="AY115" i="138"/>
  <c r="AY116" i="138"/>
  <c r="AY117" i="138"/>
  <c r="AY118" i="138"/>
  <c r="AY119" i="138"/>
  <c r="AY120" i="138"/>
  <c r="AY121" i="138"/>
  <c r="AY122" i="138"/>
  <c r="AY123" i="138"/>
  <c r="AY124" i="138"/>
  <c r="AY125" i="138"/>
  <c r="AY126" i="138"/>
  <c r="AY127" i="138"/>
  <c r="AY128" i="138"/>
  <c r="AY129" i="138"/>
  <c r="AY130" i="138"/>
  <c r="AY131" i="138"/>
  <c r="AY132" i="138"/>
  <c r="AY133" i="138"/>
  <c r="AY134" i="138"/>
  <c r="AY135" i="138"/>
  <c r="AY136" i="138"/>
  <c r="AY137" i="138"/>
  <c r="AY138" i="138"/>
  <c r="AY139" i="138"/>
  <c r="AY140" i="138"/>
  <c r="AY141" i="138"/>
  <c r="AY142" i="138"/>
  <c r="AY143" i="138"/>
  <c r="AY144" i="138"/>
  <c r="AY145" i="138"/>
  <c r="AY146" i="138"/>
  <c r="AY147" i="138"/>
  <c r="AY148" i="138"/>
  <c r="AY149" i="138"/>
  <c r="AY54" i="139"/>
  <c r="AZ54" i="139"/>
  <c r="BA54" i="139"/>
  <c r="AY54" i="138"/>
  <c r="BA54" i="138"/>
  <c r="AZ54" i="138"/>
  <c r="AI55" i="139"/>
  <c r="AI56" i="139"/>
  <c r="AI57" i="139"/>
  <c r="AI58" i="139"/>
  <c r="AI59" i="139"/>
  <c r="AI60" i="139"/>
  <c r="AI61" i="139"/>
  <c r="AI62" i="139"/>
  <c r="AI63" i="139"/>
  <c r="AI64" i="139"/>
  <c r="AI65" i="139"/>
  <c r="AI66" i="139"/>
  <c r="AI67" i="139"/>
  <c r="AI68" i="139"/>
  <c r="AI69" i="139"/>
  <c r="AI70" i="139"/>
  <c r="AI71" i="139"/>
  <c r="AI72" i="139"/>
  <c r="AI73" i="139"/>
  <c r="AI74" i="139"/>
  <c r="AI75" i="139"/>
  <c r="AI76" i="139"/>
  <c r="AI77" i="139"/>
  <c r="AI78" i="139"/>
  <c r="AI79" i="139"/>
  <c r="AI80" i="139"/>
  <c r="AI81" i="139"/>
  <c r="AI82" i="139"/>
  <c r="AI83" i="139"/>
  <c r="AI84" i="139"/>
  <c r="AI85" i="139"/>
  <c r="AI86" i="139"/>
  <c r="AI87" i="139"/>
  <c r="AI88" i="139"/>
  <c r="AI89" i="139"/>
  <c r="AI90" i="139"/>
  <c r="AI91" i="139"/>
  <c r="AI92" i="139"/>
  <c r="AI93" i="139"/>
  <c r="AI94" i="139"/>
  <c r="AI95" i="139"/>
  <c r="AI96" i="139"/>
  <c r="AI97" i="139"/>
  <c r="AI98" i="139"/>
  <c r="AI99" i="139"/>
  <c r="AI100" i="139"/>
  <c r="AI101" i="139"/>
  <c r="AI102" i="139"/>
  <c r="AI103" i="139"/>
  <c r="AI104" i="139"/>
  <c r="AI105" i="139"/>
  <c r="AI106" i="139"/>
  <c r="AI107" i="139"/>
  <c r="AI108" i="139"/>
  <c r="AI109" i="139"/>
  <c r="AI110" i="139"/>
  <c r="AI111" i="139"/>
  <c r="AI112" i="139"/>
  <c r="AI113" i="139"/>
  <c r="AI114" i="139"/>
  <c r="AI115" i="139"/>
  <c r="AI116" i="139"/>
  <c r="AI117" i="139"/>
  <c r="AI118" i="139"/>
  <c r="AI119" i="139"/>
  <c r="AI120" i="139"/>
  <c r="AI121" i="139"/>
  <c r="AI122" i="139"/>
  <c r="AI123" i="139"/>
  <c r="AI124" i="139"/>
  <c r="AI125" i="139"/>
  <c r="AI126" i="139"/>
  <c r="AI127" i="139"/>
  <c r="AI128" i="139"/>
  <c r="AI129" i="139"/>
  <c r="AI130" i="139"/>
  <c r="AI131" i="139"/>
  <c r="AI132" i="139"/>
  <c r="AI133" i="139"/>
  <c r="AI134" i="139"/>
  <c r="AI135" i="139"/>
  <c r="AI136" i="139"/>
  <c r="AI137" i="139"/>
  <c r="AI138" i="139"/>
  <c r="AI139" i="139"/>
  <c r="AI140" i="139"/>
  <c r="AI141" i="139"/>
  <c r="AI142" i="139"/>
  <c r="AI143" i="139"/>
  <c r="AI144" i="139"/>
  <c r="AI145" i="139"/>
  <c r="AI146" i="139"/>
  <c r="AI147" i="139"/>
  <c r="AI148" i="139"/>
  <c r="AI149" i="139"/>
  <c r="AH55" i="139"/>
  <c r="AH56" i="139"/>
  <c r="AH57" i="139"/>
  <c r="AH58" i="139"/>
  <c r="AH59" i="139"/>
  <c r="AH60" i="139"/>
  <c r="AH61" i="139"/>
  <c r="AH62" i="139"/>
  <c r="AH63" i="139"/>
  <c r="AH64" i="139"/>
  <c r="AH65" i="139"/>
  <c r="AH66" i="139"/>
  <c r="AH67" i="139"/>
  <c r="AH68" i="139"/>
  <c r="AH69" i="139"/>
  <c r="AH70" i="139"/>
  <c r="AH71" i="139"/>
  <c r="AH72" i="139"/>
  <c r="AH73" i="139"/>
  <c r="AH74" i="139"/>
  <c r="AH75" i="139"/>
  <c r="AH76" i="139"/>
  <c r="AH77" i="139"/>
  <c r="AH78" i="139"/>
  <c r="AH79" i="139"/>
  <c r="AH80" i="139"/>
  <c r="AH81" i="139"/>
  <c r="AH82" i="139"/>
  <c r="AH83" i="139"/>
  <c r="AH84" i="139"/>
  <c r="AH85" i="139"/>
  <c r="AH86" i="139"/>
  <c r="AH87" i="139"/>
  <c r="AH88" i="139"/>
  <c r="AH89" i="139"/>
  <c r="AH90" i="139"/>
  <c r="AH91" i="139"/>
  <c r="AH92" i="139"/>
  <c r="AH93" i="139"/>
  <c r="AH94" i="139"/>
  <c r="AH95" i="139"/>
  <c r="AH96" i="139"/>
  <c r="AH97" i="139"/>
  <c r="AH98" i="139"/>
  <c r="AH99" i="139"/>
  <c r="AH100" i="139"/>
  <c r="AH101" i="139"/>
  <c r="AH102" i="139"/>
  <c r="AH103" i="139"/>
  <c r="AH104" i="139"/>
  <c r="AH105" i="139"/>
  <c r="AH106" i="139"/>
  <c r="AH107" i="139"/>
  <c r="AH108" i="139"/>
  <c r="AH109" i="139"/>
  <c r="AH110" i="139"/>
  <c r="AH111" i="139"/>
  <c r="AH112" i="139"/>
  <c r="AH113" i="139"/>
  <c r="AH114" i="139"/>
  <c r="AH115" i="139"/>
  <c r="AH116" i="139"/>
  <c r="AH117" i="139"/>
  <c r="AH118" i="139"/>
  <c r="AH119" i="139"/>
  <c r="AH120" i="139"/>
  <c r="AH121" i="139"/>
  <c r="AH122" i="139"/>
  <c r="AH123" i="139"/>
  <c r="AH124" i="139"/>
  <c r="AH125" i="139"/>
  <c r="AH126" i="139"/>
  <c r="AH127" i="139"/>
  <c r="AH128" i="139"/>
  <c r="AH129" i="139"/>
  <c r="AH130" i="139"/>
  <c r="AH131" i="139"/>
  <c r="AH132" i="139"/>
  <c r="AH133" i="139"/>
  <c r="AH134" i="139"/>
  <c r="AH135" i="139"/>
  <c r="AH136" i="139"/>
  <c r="AH137" i="139"/>
  <c r="AH138" i="139"/>
  <c r="AH139" i="139"/>
  <c r="AH140" i="139"/>
  <c r="AH141" i="139"/>
  <c r="AH142" i="139"/>
  <c r="AH143" i="139"/>
  <c r="AH144" i="139"/>
  <c r="AH145" i="139"/>
  <c r="AH146" i="139"/>
  <c r="AH147" i="139"/>
  <c r="AH148" i="139"/>
  <c r="AH149" i="139"/>
  <c r="AG55" i="139"/>
  <c r="AG56" i="139"/>
  <c r="AG57" i="139"/>
  <c r="AG58" i="139"/>
  <c r="AG59" i="139"/>
  <c r="AG60" i="139"/>
  <c r="AG61" i="139"/>
  <c r="AG62" i="139"/>
  <c r="AG63" i="139"/>
  <c r="AG64" i="139"/>
  <c r="AG65" i="139"/>
  <c r="AG66" i="139"/>
  <c r="AG67" i="139"/>
  <c r="AG68" i="139"/>
  <c r="AG69" i="139"/>
  <c r="AG70" i="139"/>
  <c r="AG71" i="139"/>
  <c r="AG72" i="139"/>
  <c r="AG73" i="139"/>
  <c r="AG74" i="139"/>
  <c r="AG75" i="139"/>
  <c r="AG76" i="139"/>
  <c r="AG77" i="139"/>
  <c r="AG78" i="139"/>
  <c r="AG79" i="139"/>
  <c r="AG80" i="139"/>
  <c r="AG81" i="139"/>
  <c r="AG82" i="139"/>
  <c r="AG83" i="139"/>
  <c r="AG84" i="139"/>
  <c r="AG85" i="139"/>
  <c r="AG86" i="139"/>
  <c r="AG87" i="139"/>
  <c r="AG88" i="139"/>
  <c r="AG89" i="139"/>
  <c r="AG90" i="139"/>
  <c r="AG91" i="139"/>
  <c r="AG92" i="139"/>
  <c r="AG93" i="139"/>
  <c r="AG94" i="139"/>
  <c r="AG95" i="139"/>
  <c r="AG96" i="139"/>
  <c r="AG97" i="139"/>
  <c r="AG98" i="139"/>
  <c r="AG99" i="139"/>
  <c r="AG100" i="139"/>
  <c r="AG101" i="139"/>
  <c r="AG102" i="139"/>
  <c r="AG103" i="139"/>
  <c r="AG104" i="139"/>
  <c r="AG105" i="139"/>
  <c r="AG106" i="139"/>
  <c r="AG107" i="139"/>
  <c r="AG108" i="139"/>
  <c r="AG109" i="139"/>
  <c r="AG110" i="139"/>
  <c r="AG111" i="139"/>
  <c r="AG112" i="139"/>
  <c r="AG113" i="139"/>
  <c r="AG114" i="139"/>
  <c r="AG115" i="139"/>
  <c r="AG116" i="139"/>
  <c r="AG117" i="139"/>
  <c r="AG118" i="139"/>
  <c r="AG119" i="139"/>
  <c r="AG120" i="139"/>
  <c r="AG121" i="139"/>
  <c r="AG122" i="139"/>
  <c r="AG123" i="139"/>
  <c r="AG124" i="139"/>
  <c r="AG125" i="139"/>
  <c r="AG126" i="139"/>
  <c r="AG127" i="139"/>
  <c r="AG128" i="139"/>
  <c r="AG129" i="139"/>
  <c r="AG130" i="139"/>
  <c r="AG131" i="139"/>
  <c r="AG132" i="139"/>
  <c r="AG133" i="139"/>
  <c r="AG134" i="139"/>
  <c r="AG135" i="139"/>
  <c r="AG136" i="139"/>
  <c r="AG137" i="139"/>
  <c r="AG138" i="139"/>
  <c r="AG139" i="139"/>
  <c r="AG140" i="139"/>
  <c r="AG141" i="139"/>
  <c r="AG142" i="139"/>
  <c r="AG143" i="139"/>
  <c r="AG144" i="139"/>
  <c r="AG145" i="139"/>
  <c r="AG146" i="139"/>
  <c r="AG147" i="139"/>
  <c r="AG148" i="139"/>
  <c r="AG149" i="139"/>
  <c r="AI54" i="139"/>
  <c r="AH54" i="139"/>
  <c r="AG54" i="139"/>
  <c r="AI55" i="138"/>
  <c r="AI56" i="138"/>
  <c r="AI57" i="138"/>
  <c r="AI58" i="138"/>
  <c r="AI59" i="138"/>
  <c r="AI60" i="138"/>
  <c r="AI61" i="138"/>
  <c r="AI62" i="138"/>
  <c r="AI63" i="138"/>
  <c r="AI64" i="138"/>
  <c r="AI65" i="138"/>
  <c r="AI66" i="138"/>
  <c r="AI67" i="138"/>
  <c r="AI68" i="138"/>
  <c r="AI69" i="138"/>
  <c r="AI70" i="138"/>
  <c r="AI71" i="138"/>
  <c r="AI72" i="138"/>
  <c r="AI73" i="138"/>
  <c r="AI74" i="138"/>
  <c r="AI75" i="138"/>
  <c r="AI76" i="138"/>
  <c r="AI77" i="138"/>
  <c r="AI78" i="138"/>
  <c r="AI79" i="138"/>
  <c r="AI80" i="138"/>
  <c r="AI81" i="138"/>
  <c r="AI82" i="138"/>
  <c r="AI83" i="138"/>
  <c r="AI84" i="138"/>
  <c r="AI85" i="138"/>
  <c r="AI86" i="138"/>
  <c r="AI87" i="138"/>
  <c r="AI88" i="138"/>
  <c r="AI89" i="138"/>
  <c r="AI90" i="138"/>
  <c r="AI91" i="138"/>
  <c r="AI92" i="138"/>
  <c r="AI93" i="138"/>
  <c r="AI94" i="138"/>
  <c r="AI95" i="138"/>
  <c r="AI96" i="138"/>
  <c r="AI97" i="138"/>
  <c r="AI98" i="138"/>
  <c r="AI99" i="138"/>
  <c r="AI100" i="138"/>
  <c r="AI101" i="138"/>
  <c r="AI102" i="138"/>
  <c r="AI103" i="138"/>
  <c r="AI104" i="138"/>
  <c r="AI105" i="138"/>
  <c r="AI106" i="138"/>
  <c r="AI107" i="138"/>
  <c r="AI108" i="138"/>
  <c r="AI109" i="138"/>
  <c r="AI110" i="138"/>
  <c r="AI111" i="138"/>
  <c r="AI112" i="138"/>
  <c r="AI113" i="138"/>
  <c r="AI114" i="138"/>
  <c r="AI115" i="138"/>
  <c r="AI116" i="138"/>
  <c r="AI117" i="138"/>
  <c r="AI118" i="138"/>
  <c r="AI119" i="138"/>
  <c r="AI120" i="138"/>
  <c r="AI121" i="138"/>
  <c r="AI122" i="138"/>
  <c r="AI123" i="138"/>
  <c r="AI124" i="138"/>
  <c r="AI125" i="138"/>
  <c r="AI126" i="138"/>
  <c r="AI127" i="138"/>
  <c r="AI128" i="138"/>
  <c r="AI129" i="138"/>
  <c r="AI130" i="138"/>
  <c r="AI131" i="138"/>
  <c r="AI132" i="138"/>
  <c r="AI133" i="138"/>
  <c r="AI134" i="138"/>
  <c r="AI135" i="138"/>
  <c r="AI136" i="138"/>
  <c r="AI137" i="138"/>
  <c r="AI138" i="138"/>
  <c r="AI139" i="138"/>
  <c r="AI140" i="138"/>
  <c r="AI141" i="138"/>
  <c r="AI142" i="138"/>
  <c r="AI143" i="138"/>
  <c r="AI144" i="138"/>
  <c r="AI145" i="138"/>
  <c r="AI146" i="138"/>
  <c r="AI147" i="138"/>
  <c r="AI148" i="138"/>
  <c r="AI149" i="138"/>
  <c r="AH55" i="138"/>
  <c r="AH56" i="138"/>
  <c r="AH57" i="138"/>
  <c r="AH58" i="138"/>
  <c r="AH59" i="138"/>
  <c r="AH60" i="138"/>
  <c r="AH61" i="138"/>
  <c r="AH62" i="138"/>
  <c r="AH63" i="138"/>
  <c r="AH64" i="138"/>
  <c r="AH65" i="138"/>
  <c r="AH66" i="138"/>
  <c r="AH67" i="138"/>
  <c r="AH68" i="138"/>
  <c r="AH69" i="138"/>
  <c r="AH70" i="138"/>
  <c r="AH71" i="138"/>
  <c r="AH72" i="138"/>
  <c r="AH73" i="138"/>
  <c r="AH74" i="138"/>
  <c r="AH75" i="138"/>
  <c r="AH76" i="138"/>
  <c r="AH77" i="138"/>
  <c r="AH78" i="138"/>
  <c r="AH79" i="138"/>
  <c r="AH80" i="138"/>
  <c r="AH81" i="138"/>
  <c r="AH82" i="138"/>
  <c r="AH83" i="138"/>
  <c r="AH84" i="138"/>
  <c r="AH85" i="138"/>
  <c r="AH86" i="138"/>
  <c r="AH87" i="138"/>
  <c r="AH88" i="138"/>
  <c r="AH89" i="138"/>
  <c r="AH90" i="138"/>
  <c r="AH91" i="138"/>
  <c r="AH92" i="138"/>
  <c r="AH93" i="138"/>
  <c r="AH94" i="138"/>
  <c r="AH95" i="138"/>
  <c r="AH96" i="138"/>
  <c r="AH97" i="138"/>
  <c r="AH98" i="138"/>
  <c r="AH99" i="138"/>
  <c r="AH100" i="138"/>
  <c r="AH101" i="138"/>
  <c r="AH102" i="138"/>
  <c r="AH103" i="138"/>
  <c r="AH104" i="138"/>
  <c r="AH105" i="138"/>
  <c r="AH106" i="138"/>
  <c r="AH107" i="138"/>
  <c r="AH108" i="138"/>
  <c r="AH109" i="138"/>
  <c r="AH110" i="138"/>
  <c r="AH111" i="138"/>
  <c r="AH112" i="138"/>
  <c r="AH113" i="138"/>
  <c r="AH114" i="138"/>
  <c r="AH115" i="138"/>
  <c r="AH116" i="138"/>
  <c r="AH117" i="138"/>
  <c r="AH118" i="138"/>
  <c r="AH119" i="138"/>
  <c r="AH120" i="138"/>
  <c r="AH121" i="138"/>
  <c r="AH122" i="138"/>
  <c r="AH123" i="138"/>
  <c r="AH124" i="138"/>
  <c r="AH125" i="138"/>
  <c r="AH126" i="138"/>
  <c r="AH127" i="138"/>
  <c r="AH128" i="138"/>
  <c r="AH129" i="138"/>
  <c r="AH130" i="138"/>
  <c r="AH131" i="138"/>
  <c r="AH132" i="138"/>
  <c r="AH133" i="138"/>
  <c r="AH134" i="138"/>
  <c r="AH135" i="138"/>
  <c r="AH136" i="138"/>
  <c r="AH137" i="138"/>
  <c r="AH138" i="138"/>
  <c r="AH139" i="138"/>
  <c r="AH140" i="138"/>
  <c r="AH141" i="138"/>
  <c r="AH142" i="138"/>
  <c r="AH143" i="138"/>
  <c r="AH144" i="138"/>
  <c r="AH145" i="138"/>
  <c r="AH146" i="138"/>
  <c r="AH147" i="138"/>
  <c r="AH148" i="138"/>
  <c r="AH149" i="138"/>
  <c r="AG55" i="138"/>
  <c r="AG56" i="138"/>
  <c r="AG57" i="138"/>
  <c r="AG58" i="138"/>
  <c r="AG59" i="138"/>
  <c r="AG60" i="138"/>
  <c r="AG61" i="138"/>
  <c r="AG62" i="138"/>
  <c r="AG63" i="138"/>
  <c r="AG64" i="138"/>
  <c r="AG65" i="138"/>
  <c r="AG66" i="138"/>
  <c r="AG67" i="138"/>
  <c r="AG68" i="138"/>
  <c r="AG69" i="138"/>
  <c r="AG70" i="138"/>
  <c r="AG71" i="138"/>
  <c r="AG72" i="138"/>
  <c r="AG73" i="138"/>
  <c r="AG74" i="138"/>
  <c r="AG75" i="138"/>
  <c r="AG76" i="138"/>
  <c r="AG77" i="138"/>
  <c r="AG78" i="138"/>
  <c r="AG79" i="138"/>
  <c r="AG80" i="138"/>
  <c r="AG81" i="138"/>
  <c r="AG82" i="138"/>
  <c r="AG83" i="138"/>
  <c r="AG84" i="138"/>
  <c r="AG85" i="138"/>
  <c r="AG86" i="138"/>
  <c r="AG87" i="138"/>
  <c r="AG88" i="138"/>
  <c r="AG89" i="138"/>
  <c r="AG90" i="138"/>
  <c r="AG91" i="138"/>
  <c r="AG92" i="138"/>
  <c r="AG93" i="138"/>
  <c r="AG94" i="138"/>
  <c r="AG95" i="138"/>
  <c r="AG96" i="138"/>
  <c r="AG97" i="138"/>
  <c r="AG98" i="138"/>
  <c r="AG99" i="138"/>
  <c r="AG100" i="138"/>
  <c r="AG101" i="138"/>
  <c r="AG102" i="138"/>
  <c r="AG103" i="138"/>
  <c r="AG104" i="138"/>
  <c r="AG105" i="138"/>
  <c r="AG106" i="138"/>
  <c r="AG107" i="138"/>
  <c r="AG108" i="138"/>
  <c r="AG109" i="138"/>
  <c r="AG110" i="138"/>
  <c r="AG111" i="138"/>
  <c r="AG112" i="138"/>
  <c r="AG113" i="138"/>
  <c r="AG114" i="138"/>
  <c r="AG115" i="138"/>
  <c r="AG116" i="138"/>
  <c r="AG117" i="138"/>
  <c r="AG118" i="138"/>
  <c r="AG119" i="138"/>
  <c r="AG120" i="138"/>
  <c r="AG121" i="138"/>
  <c r="AG122" i="138"/>
  <c r="AG123" i="138"/>
  <c r="AG124" i="138"/>
  <c r="AG125" i="138"/>
  <c r="AG126" i="138"/>
  <c r="AG127" i="138"/>
  <c r="AG128" i="138"/>
  <c r="AG129" i="138"/>
  <c r="AG130" i="138"/>
  <c r="AG131" i="138"/>
  <c r="AG132" i="138"/>
  <c r="AG133" i="138"/>
  <c r="AG134" i="138"/>
  <c r="AG135" i="138"/>
  <c r="AG136" i="138"/>
  <c r="AG137" i="138"/>
  <c r="AG138" i="138"/>
  <c r="AG139" i="138"/>
  <c r="AG140" i="138"/>
  <c r="AG141" i="138"/>
  <c r="AG142" i="138"/>
  <c r="AG143" i="138"/>
  <c r="AG144" i="138"/>
  <c r="AG145" i="138"/>
  <c r="AG146" i="138"/>
  <c r="AG147" i="138"/>
  <c r="AG148" i="138"/>
  <c r="AG149" i="138"/>
  <c r="AI54" i="138"/>
  <c r="AH54" i="138"/>
  <c r="AG54" i="138"/>
  <c r="Q55" i="139"/>
  <c r="Q56" i="139"/>
  <c r="Q57" i="139"/>
  <c r="Q58" i="139"/>
  <c r="Q59" i="139"/>
  <c r="Q60" i="139"/>
  <c r="Q61" i="139"/>
  <c r="Q62" i="139"/>
  <c r="Q63" i="139"/>
  <c r="Q64" i="139"/>
  <c r="Q65" i="139"/>
  <c r="Q66" i="139"/>
  <c r="Q67" i="139"/>
  <c r="Q68" i="139"/>
  <c r="Q69" i="139"/>
  <c r="Q70" i="139"/>
  <c r="Q71" i="139"/>
  <c r="Q72" i="139"/>
  <c r="Q73" i="139"/>
  <c r="Q74" i="139"/>
  <c r="Q75" i="139"/>
  <c r="Q76" i="139"/>
  <c r="Q77" i="139"/>
  <c r="Q78" i="139"/>
  <c r="Q79" i="139"/>
  <c r="Q80" i="139"/>
  <c r="Q81" i="139"/>
  <c r="Q82" i="139"/>
  <c r="Q83" i="139"/>
  <c r="Q84" i="139"/>
  <c r="Q85" i="139"/>
  <c r="Q86" i="139"/>
  <c r="Q87" i="139"/>
  <c r="Q88" i="139"/>
  <c r="Q89" i="139"/>
  <c r="Q90" i="139"/>
  <c r="Q91" i="139"/>
  <c r="Q92" i="139"/>
  <c r="Q93" i="139"/>
  <c r="Q94" i="139"/>
  <c r="Q95" i="139"/>
  <c r="Q96" i="139"/>
  <c r="Q97" i="139"/>
  <c r="Q98" i="139"/>
  <c r="Q99" i="139"/>
  <c r="Q100" i="139"/>
  <c r="Q101" i="139"/>
  <c r="Q102" i="139"/>
  <c r="Q103" i="139"/>
  <c r="Q104" i="139"/>
  <c r="Q105" i="139"/>
  <c r="Q106" i="139"/>
  <c r="Q107" i="139"/>
  <c r="Q108" i="139"/>
  <c r="Q109" i="139"/>
  <c r="Q110" i="139"/>
  <c r="Q111" i="139"/>
  <c r="Q112" i="139"/>
  <c r="Q113" i="139"/>
  <c r="Q114" i="139"/>
  <c r="Q115" i="139"/>
  <c r="Q116" i="139"/>
  <c r="Q117" i="139"/>
  <c r="Q118" i="139"/>
  <c r="Q119" i="139"/>
  <c r="Q120" i="139"/>
  <c r="Q121" i="139"/>
  <c r="Q122" i="139"/>
  <c r="Q123" i="139"/>
  <c r="Q124" i="139"/>
  <c r="Q125" i="139"/>
  <c r="Q126" i="139"/>
  <c r="Q127" i="139"/>
  <c r="Q128" i="139"/>
  <c r="Q129" i="139"/>
  <c r="Q130" i="139"/>
  <c r="Q131" i="139"/>
  <c r="Q132" i="139"/>
  <c r="Q133" i="139"/>
  <c r="Q134" i="139"/>
  <c r="Q135" i="139"/>
  <c r="Q136" i="139"/>
  <c r="Q137" i="139"/>
  <c r="Q138" i="139"/>
  <c r="Q139" i="139"/>
  <c r="Q140" i="139"/>
  <c r="Q141" i="139"/>
  <c r="Q142" i="139"/>
  <c r="Q143" i="139"/>
  <c r="Q144" i="139"/>
  <c r="Q145" i="139"/>
  <c r="Q146" i="139"/>
  <c r="Q147" i="139"/>
  <c r="Q148" i="139"/>
  <c r="Q149" i="139"/>
  <c r="Q54" i="139"/>
  <c r="P55" i="139"/>
  <c r="P56" i="139"/>
  <c r="P57" i="139"/>
  <c r="P58" i="139"/>
  <c r="P59" i="139"/>
  <c r="P60" i="139"/>
  <c r="P61" i="139"/>
  <c r="P62" i="139"/>
  <c r="P63" i="139"/>
  <c r="P64" i="139"/>
  <c r="P65" i="139"/>
  <c r="P66" i="139"/>
  <c r="P67" i="139"/>
  <c r="P68" i="139"/>
  <c r="P69" i="139"/>
  <c r="P70" i="139"/>
  <c r="P71" i="139"/>
  <c r="P72" i="139"/>
  <c r="P73" i="139"/>
  <c r="P74" i="139"/>
  <c r="P75" i="139"/>
  <c r="P76" i="139"/>
  <c r="P77" i="139"/>
  <c r="P78" i="139"/>
  <c r="P79" i="139"/>
  <c r="P80" i="139"/>
  <c r="P81" i="139"/>
  <c r="P82" i="139"/>
  <c r="P83" i="139"/>
  <c r="P84" i="139"/>
  <c r="P85" i="139"/>
  <c r="P86" i="139"/>
  <c r="P87" i="139"/>
  <c r="P88" i="139"/>
  <c r="P89" i="139"/>
  <c r="P90" i="139"/>
  <c r="P91" i="139"/>
  <c r="P92" i="139"/>
  <c r="P93" i="139"/>
  <c r="P94" i="139"/>
  <c r="P95" i="139"/>
  <c r="P96" i="139"/>
  <c r="P97" i="139"/>
  <c r="P98" i="139"/>
  <c r="P99" i="139"/>
  <c r="P100" i="139"/>
  <c r="P101" i="139"/>
  <c r="P102" i="139"/>
  <c r="P103" i="139"/>
  <c r="P104" i="139"/>
  <c r="P105" i="139"/>
  <c r="P106" i="139"/>
  <c r="P107" i="139"/>
  <c r="P108" i="139"/>
  <c r="P109" i="139"/>
  <c r="P110" i="139"/>
  <c r="P111" i="139"/>
  <c r="P112" i="139"/>
  <c r="P113" i="139"/>
  <c r="P114" i="139"/>
  <c r="P115" i="139"/>
  <c r="P116" i="139"/>
  <c r="P117" i="139"/>
  <c r="P118" i="139"/>
  <c r="P119" i="139"/>
  <c r="P120" i="139"/>
  <c r="P121" i="139"/>
  <c r="P122" i="139"/>
  <c r="P123" i="139"/>
  <c r="P124" i="139"/>
  <c r="P125" i="139"/>
  <c r="P126" i="139"/>
  <c r="P127" i="139"/>
  <c r="P128" i="139"/>
  <c r="P129" i="139"/>
  <c r="P130" i="139"/>
  <c r="P131" i="139"/>
  <c r="P132" i="139"/>
  <c r="P133" i="139"/>
  <c r="P134" i="139"/>
  <c r="P135" i="139"/>
  <c r="P136" i="139"/>
  <c r="P137" i="139"/>
  <c r="P138" i="139"/>
  <c r="P139" i="139"/>
  <c r="P140" i="139"/>
  <c r="P141" i="139"/>
  <c r="P142" i="139"/>
  <c r="P143" i="139"/>
  <c r="P144" i="139"/>
  <c r="P145" i="139"/>
  <c r="P146" i="139"/>
  <c r="P147" i="139"/>
  <c r="P148" i="139"/>
  <c r="P149" i="139"/>
  <c r="Q54" i="138"/>
  <c r="P54" i="139"/>
  <c r="P54" i="138"/>
  <c r="O55" i="139"/>
  <c r="O56" i="139"/>
  <c r="O57" i="139"/>
  <c r="O58" i="139"/>
  <c r="O59" i="139"/>
  <c r="O60" i="139"/>
  <c r="O61" i="139"/>
  <c r="O62" i="139"/>
  <c r="O63" i="139"/>
  <c r="O64" i="139"/>
  <c r="O65" i="139"/>
  <c r="O66" i="139"/>
  <c r="O67" i="139"/>
  <c r="O68" i="139"/>
  <c r="O69" i="139"/>
  <c r="O70" i="139"/>
  <c r="O71" i="139"/>
  <c r="O72" i="139"/>
  <c r="O73" i="139"/>
  <c r="O74" i="139"/>
  <c r="O75" i="139"/>
  <c r="O76" i="139"/>
  <c r="O77" i="139"/>
  <c r="O78" i="139"/>
  <c r="O79" i="139"/>
  <c r="O80" i="139"/>
  <c r="O81" i="139"/>
  <c r="O82" i="139"/>
  <c r="O83" i="139"/>
  <c r="O84" i="139"/>
  <c r="O85" i="139"/>
  <c r="O86" i="139"/>
  <c r="O87" i="139"/>
  <c r="O88" i="139"/>
  <c r="O89" i="139"/>
  <c r="O90" i="139"/>
  <c r="O91" i="139"/>
  <c r="O92" i="139"/>
  <c r="O93" i="139"/>
  <c r="O94" i="139"/>
  <c r="O95" i="139"/>
  <c r="O96" i="139"/>
  <c r="O97" i="139"/>
  <c r="O98" i="139"/>
  <c r="O99" i="139"/>
  <c r="O100" i="139"/>
  <c r="O101" i="139"/>
  <c r="O102" i="139"/>
  <c r="O103" i="139"/>
  <c r="O104" i="139"/>
  <c r="O105" i="139"/>
  <c r="O106" i="139"/>
  <c r="O107" i="139"/>
  <c r="O108" i="139"/>
  <c r="O109" i="139"/>
  <c r="O110" i="139"/>
  <c r="O111" i="139"/>
  <c r="O112" i="139"/>
  <c r="O113" i="139"/>
  <c r="O114" i="139"/>
  <c r="O115" i="139"/>
  <c r="O116" i="139"/>
  <c r="O117" i="139"/>
  <c r="O118" i="139"/>
  <c r="O119" i="139"/>
  <c r="O120" i="139"/>
  <c r="O121" i="139"/>
  <c r="O122" i="139"/>
  <c r="O123" i="139"/>
  <c r="O124" i="139"/>
  <c r="O125" i="139"/>
  <c r="O126" i="139"/>
  <c r="O127" i="139"/>
  <c r="O128" i="139"/>
  <c r="O129" i="139"/>
  <c r="O130" i="139"/>
  <c r="O131" i="139"/>
  <c r="O132" i="139"/>
  <c r="O133" i="139"/>
  <c r="O134" i="139"/>
  <c r="O135" i="139"/>
  <c r="O136" i="139"/>
  <c r="O137" i="139"/>
  <c r="O138" i="139"/>
  <c r="O139" i="139"/>
  <c r="O140" i="139"/>
  <c r="O141" i="139"/>
  <c r="O142" i="139"/>
  <c r="O143" i="139"/>
  <c r="O144" i="139"/>
  <c r="O145" i="139"/>
  <c r="O146" i="139"/>
  <c r="O147" i="139"/>
  <c r="O148" i="139"/>
  <c r="O149" i="139"/>
  <c r="O54" i="139"/>
  <c r="Q55" i="138"/>
  <c r="Q56" i="138"/>
  <c r="Q57" i="138"/>
  <c r="Q58" i="138"/>
  <c r="Q59" i="138"/>
  <c r="Q60" i="138"/>
  <c r="Q61" i="138"/>
  <c r="Q62" i="138"/>
  <c r="Q63" i="138"/>
  <c r="Q64" i="138"/>
  <c r="Q65" i="138"/>
  <c r="Q66" i="138"/>
  <c r="Q67" i="138"/>
  <c r="Q68" i="138"/>
  <c r="Q69" i="138"/>
  <c r="Q70" i="138"/>
  <c r="Q71" i="138"/>
  <c r="Q72" i="138"/>
  <c r="Q73" i="138"/>
  <c r="Q74" i="138"/>
  <c r="Q75" i="138"/>
  <c r="Q76" i="138"/>
  <c r="Q77" i="138"/>
  <c r="Q78" i="138"/>
  <c r="Q79" i="138"/>
  <c r="Q80" i="138"/>
  <c r="Q81" i="138"/>
  <c r="Q82" i="138"/>
  <c r="Q83" i="138"/>
  <c r="Q84" i="138"/>
  <c r="Q85" i="138"/>
  <c r="Q86" i="138"/>
  <c r="Q87" i="138"/>
  <c r="Q88" i="138"/>
  <c r="Q89" i="138"/>
  <c r="Q90" i="138"/>
  <c r="Q91" i="138"/>
  <c r="Q92" i="138"/>
  <c r="Q93" i="138"/>
  <c r="Q94" i="138"/>
  <c r="Q95" i="138"/>
  <c r="Q96" i="138"/>
  <c r="Q97" i="138"/>
  <c r="Q98" i="138"/>
  <c r="Q99" i="138"/>
  <c r="Q100" i="138"/>
  <c r="Q101" i="138"/>
  <c r="Q102" i="138"/>
  <c r="Q103" i="138"/>
  <c r="Q104" i="138"/>
  <c r="Q105" i="138"/>
  <c r="Q106" i="138"/>
  <c r="Q107" i="138"/>
  <c r="Q108" i="138"/>
  <c r="Q109" i="138"/>
  <c r="Q110" i="138"/>
  <c r="Q111" i="138"/>
  <c r="Q112" i="138"/>
  <c r="Q113" i="138"/>
  <c r="Q114" i="138"/>
  <c r="Q115" i="138"/>
  <c r="Q116" i="138"/>
  <c r="Q117" i="138"/>
  <c r="Q118" i="138"/>
  <c r="Q119" i="138"/>
  <c r="Q120" i="138"/>
  <c r="Q121" i="138"/>
  <c r="Q122" i="138"/>
  <c r="Q123" i="138"/>
  <c r="Q124" i="138"/>
  <c r="Q125" i="138"/>
  <c r="Q126" i="138"/>
  <c r="Q127" i="138"/>
  <c r="Q128" i="138"/>
  <c r="Q129" i="138"/>
  <c r="Q130" i="138"/>
  <c r="Q131" i="138"/>
  <c r="Q132" i="138"/>
  <c r="Q133" i="138"/>
  <c r="Q134" i="138"/>
  <c r="Q135" i="138"/>
  <c r="Q136" i="138"/>
  <c r="Q137" i="138"/>
  <c r="Q138" i="138"/>
  <c r="Q139" i="138"/>
  <c r="Q140" i="138"/>
  <c r="Q141" i="138"/>
  <c r="Q142" i="138"/>
  <c r="Q143" i="138"/>
  <c r="Q144" i="138"/>
  <c r="Q145" i="138"/>
  <c r="Q146" i="138"/>
  <c r="Q147" i="138"/>
  <c r="Q148" i="138"/>
  <c r="Q149" i="138"/>
  <c r="P55" i="138"/>
  <c r="P56" i="138"/>
  <c r="P57" i="138"/>
  <c r="P58" i="138"/>
  <c r="P59" i="138"/>
  <c r="P60" i="138"/>
  <c r="P61" i="138"/>
  <c r="P62" i="138"/>
  <c r="P63" i="138"/>
  <c r="P64" i="138"/>
  <c r="P65" i="138"/>
  <c r="P66" i="138"/>
  <c r="P67" i="138"/>
  <c r="P68" i="138"/>
  <c r="P69" i="138"/>
  <c r="P70" i="138"/>
  <c r="P71" i="138"/>
  <c r="P72" i="138"/>
  <c r="P73" i="138"/>
  <c r="P74" i="138"/>
  <c r="P75" i="138"/>
  <c r="P76" i="138"/>
  <c r="P77" i="138"/>
  <c r="P78" i="138"/>
  <c r="P79" i="138"/>
  <c r="P80" i="138"/>
  <c r="P81" i="138"/>
  <c r="P82" i="138"/>
  <c r="P83" i="138"/>
  <c r="P84" i="138"/>
  <c r="P85" i="138"/>
  <c r="P86" i="138"/>
  <c r="P87" i="138"/>
  <c r="P88" i="138"/>
  <c r="P89" i="138"/>
  <c r="P90" i="138"/>
  <c r="P91" i="138"/>
  <c r="P92" i="138"/>
  <c r="P93" i="138"/>
  <c r="P94" i="138"/>
  <c r="P95" i="138"/>
  <c r="P96" i="138"/>
  <c r="P97" i="138"/>
  <c r="P98" i="138"/>
  <c r="P99" i="138"/>
  <c r="P100" i="138"/>
  <c r="P101" i="138"/>
  <c r="P102" i="138"/>
  <c r="P103" i="138"/>
  <c r="P104" i="138"/>
  <c r="P105" i="138"/>
  <c r="P106" i="138"/>
  <c r="P107" i="138"/>
  <c r="P108" i="138"/>
  <c r="P109" i="138"/>
  <c r="P110" i="138"/>
  <c r="P111" i="138"/>
  <c r="P112" i="138"/>
  <c r="P113" i="138"/>
  <c r="P114" i="138"/>
  <c r="P115" i="138"/>
  <c r="P116" i="138"/>
  <c r="P117" i="138"/>
  <c r="P118" i="138"/>
  <c r="P119" i="138"/>
  <c r="P120" i="138"/>
  <c r="P121" i="138"/>
  <c r="P122" i="138"/>
  <c r="P123" i="138"/>
  <c r="P124" i="138"/>
  <c r="P125" i="138"/>
  <c r="P126" i="138"/>
  <c r="P127" i="138"/>
  <c r="P128" i="138"/>
  <c r="P129" i="138"/>
  <c r="P130" i="138"/>
  <c r="P131" i="138"/>
  <c r="P132" i="138"/>
  <c r="P133" i="138"/>
  <c r="P134" i="138"/>
  <c r="P135" i="138"/>
  <c r="P136" i="138"/>
  <c r="P137" i="138"/>
  <c r="P138" i="138"/>
  <c r="P139" i="138"/>
  <c r="P140" i="138"/>
  <c r="P141" i="138"/>
  <c r="P142" i="138"/>
  <c r="P143" i="138"/>
  <c r="P144" i="138"/>
  <c r="P145" i="138"/>
  <c r="P146" i="138"/>
  <c r="P147" i="138"/>
  <c r="P148" i="138"/>
  <c r="P149" i="138"/>
  <c r="O55" i="138"/>
  <c r="O56" i="138"/>
  <c r="O57" i="138"/>
  <c r="O58" i="138"/>
  <c r="O59" i="138"/>
  <c r="O60" i="138"/>
  <c r="O61" i="138"/>
  <c r="O62" i="138"/>
  <c r="O63" i="138"/>
  <c r="O64" i="138"/>
  <c r="O65" i="138"/>
  <c r="O66" i="138"/>
  <c r="O67" i="138"/>
  <c r="O68" i="138"/>
  <c r="O69" i="138"/>
  <c r="O70" i="138"/>
  <c r="O71" i="138"/>
  <c r="O72" i="138"/>
  <c r="O73" i="138"/>
  <c r="O74" i="138"/>
  <c r="O75" i="138"/>
  <c r="O76" i="138"/>
  <c r="O77" i="138"/>
  <c r="O78" i="138"/>
  <c r="O79" i="138"/>
  <c r="O80" i="138"/>
  <c r="O81" i="138"/>
  <c r="O82" i="138"/>
  <c r="O83" i="138"/>
  <c r="O84" i="138"/>
  <c r="O85" i="138"/>
  <c r="O86" i="138"/>
  <c r="O87" i="138"/>
  <c r="O88" i="138"/>
  <c r="O89" i="138"/>
  <c r="O90" i="138"/>
  <c r="O91" i="138"/>
  <c r="O92" i="138"/>
  <c r="O93" i="138"/>
  <c r="O94" i="138"/>
  <c r="O95" i="138"/>
  <c r="O96" i="138"/>
  <c r="O97" i="138"/>
  <c r="O98" i="138"/>
  <c r="O99" i="138"/>
  <c r="O100" i="138"/>
  <c r="O101" i="138"/>
  <c r="O102" i="138"/>
  <c r="O103" i="138"/>
  <c r="O104" i="138"/>
  <c r="O105" i="138"/>
  <c r="O106" i="138"/>
  <c r="O107" i="138"/>
  <c r="O108" i="138"/>
  <c r="O109" i="138"/>
  <c r="O110" i="138"/>
  <c r="O111" i="138"/>
  <c r="O112" i="138"/>
  <c r="O113" i="138"/>
  <c r="O114" i="138"/>
  <c r="O115" i="138"/>
  <c r="O116" i="138"/>
  <c r="O117" i="138"/>
  <c r="O118" i="138"/>
  <c r="O119" i="138"/>
  <c r="O120" i="138"/>
  <c r="O121" i="138"/>
  <c r="O122" i="138"/>
  <c r="O123" i="138"/>
  <c r="O124" i="138"/>
  <c r="O125" i="138"/>
  <c r="O126" i="138"/>
  <c r="O127" i="138"/>
  <c r="O128" i="138"/>
  <c r="O129" i="138"/>
  <c r="O130" i="138"/>
  <c r="O131" i="138"/>
  <c r="O132" i="138"/>
  <c r="O133" i="138"/>
  <c r="O134" i="138"/>
  <c r="O135" i="138"/>
  <c r="O136" i="138"/>
  <c r="O137" i="138"/>
  <c r="O138" i="138"/>
  <c r="O139" i="138"/>
  <c r="O140" i="138"/>
  <c r="O141" i="138"/>
  <c r="O142" i="138"/>
  <c r="O143" i="138"/>
  <c r="O144" i="138"/>
  <c r="O145" i="138"/>
  <c r="O146" i="138"/>
  <c r="O147" i="138"/>
  <c r="O148" i="138"/>
  <c r="O149" i="138"/>
  <c r="O54" i="138"/>
  <c r="A3" i="139" l="1"/>
  <c r="A51" i="139" s="1"/>
  <c r="A3" i="138"/>
  <c r="A51" i="138" s="1"/>
  <c r="A18" i="139"/>
  <c r="S51" i="139" s="1"/>
  <c r="A18" i="138"/>
  <c r="S51" i="138" s="1"/>
  <c r="A33" i="139"/>
  <c r="AK51" i="139" s="1"/>
  <c r="A33" i="138"/>
  <c r="AK51" i="138" s="1"/>
  <c r="H5" i="107"/>
  <c r="H6" i="107"/>
  <c r="H7" i="107"/>
  <c r="H8" i="107"/>
  <c r="H9" i="107"/>
  <c r="H10" i="107"/>
  <c r="H11" i="107"/>
  <c r="H12" i="107"/>
  <c r="H13" i="107"/>
  <c r="H14" i="107"/>
  <c r="H15" i="107"/>
  <c r="H16" i="107"/>
  <c r="H17" i="107"/>
  <c r="H18" i="107"/>
  <c r="H19" i="107"/>
  <c r="H20" i="107"/>
  <c r="H21" i="107"/>
  <c r="H22" i="107"/>
  <c r="H23" i="107"/>
  <c r="H24" i="107"/>
  <c r="H25" i="107"/>
  <c r="H26" i="107"/>
  <c r="H27" i="107"/>
  <c r="H28" i="107"/>
  <c r="H29" i="107"/>
  <c r="H30" i="107"/>
  <c r="H31" i="107"/>
  <c r="H32" i="107"/>
  <c r="B6" i="107" l="1"/>
  <c r="B7" i="107"/>
  <c r="B8" i="107"/>
  <c r="B9" i="107"/>
  <c r="B10" i="107"/>
  <c r="B11" i="107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N7" i="107" l="1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6" i="107"/>
  <c r="N5" i="107"/>
  <c r="B5" i="107"/>
  <c r="F7" i="7" l="1"/>
  <c r="A30" i="140"/>
  <c r="A5" i="140"/>
  <c r="A31" i="140"/>
  <c r="A6" i="140"/>
  <c r="A7" i="140"/>
  <c r="A32" i="140"/>
  <c r="M24" i="33" l="1"/>
  <c r="K24" i="33"/>
  <c r="I24" i="33"/>
  <c r="H24" i="33"/>
  <c r="G24" i="33"/>
  <c r="E24" i="33"/>
  <c r="D24" i="33"/>
  <c r="C24" i="33"/>
  <c r="L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L38" i="124"/>
  <c r="I38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8" i="123"/>
  <c r="L38" i="123"/>
  <c r="K38" i="123"/>
  <c r="I38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8" i="116"/>
  <c r="L38" i="116"/>
  <c r="K38" i="116"/>
  <c r="I38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8" i="115"/>
  <c r="L38" i="115"/>
  <c r="K38" i="115"/>
  <c r="I38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8" i="121"/>
  <c r="L38" i="121"/>
  <c r="K38" i="121"/>
  <c r="I38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8" i="114"/>
  <c r="L38" i="114"/>
  <c r="K38" i="114"/>
  <c r="I38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8" i="120"/>
  <c r="L38" i="120"/>
  <c r="K38" i="120"/>
  <c r="I38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8" i="113"/>
  <c r="L38" i="113"/>
  <c r="K38" i="113"/>
  <c r="I38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8" i="119"/>
  <c r="L38" i="119"/>
  <c r="K38" i="119"/>
  <c r="I38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8" i="117"/>
  <c r="L38" i="117"/>
  <c r="K38" i="117"/>
  <c r="I38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8" i="112"/>
  <c r="L38" i="112"/>
  <c r="K38" i="112"/>
  <c r="I38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8" i="118"/>
  <c r="L38" i="118"/>
  <c r="K38" i="118"/>
  <c r="I38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8" i="111"/>
  <c r="L38" i="111"/>
  <c r="K38" i="111"/>
  <c r="I38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9" i="122"/>
  <c r="L39" i="122"/>
  <c r="K39" i="122"/>
  <c r="I39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J19" i="33" l="1"/>
  <c r="F41" i="7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I18" i="77"/>
  <c r="H41" i="7"/>
  <c r="I41" i="7"/>
  <c r="J41" i="7"/>
  <c r="H40" i="7"/>
  <c r="I40" i="7"/>
  <c r="J40" i="7"/>
  <c r="H7" i="46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E26" i="140" s="1"/>
  <c r="N27" i="22"/>
  <c r="N29" i="22"/>
  <c r="N30" i="22"/>
  <c r="C7" i="33"/>
  <c r="H31" i="46"/>
  <c r="P31" i="46"/>
  <c r="D7" i="46"/>
  <c r="B6" i="46" s="1"/>
  <c r="E27" i="140" s="1"/>
  <c r="L7" i="46"/>
  <c r="P7" i="46"/>
  <c r="L31" i="46"/>
  <c r="B31" i="46"/>
  <c r="F31" i="46"/>
  <c r="N31" i="46"/>
  <c r="J31" i="46"/>
  <c r="E7" i="46"/>
  <c r="I7" i="46"/>
  <c r="M7" i="46"/>
  <c r="B7" i="46"/>
  <c r="J7" i="46"/>
  <c r="F7" i="46"/>
  <c r="N7" i="46"/>
  <c r="G6" i="53"/>
  <c r="C7" i="46"/>
  <c r="G7" i="46"/>
  <c r="K7" i="46"/>
  <c r="O7" i="46"/>
  <c r="E31" i="46"/>
  <c r="I31" i="46"/>
  <c r="M31" i="46"/>
  <c r="H5" i="47"/>
  <c r="I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7" i="122"/>
  <c r="K26" i="111"/>
  <c r="K26" i="118"/>
  <c r="K26" i="117"/>
  <c r="K26" i="120"/>
  <c r="K25" i="114"/>
  <c r="L37" i="114"/>
  <c r="K25" i="115"/>
  <c r="L37" i="115"/>
  <c r="K26" i="123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K26" i="114"/>
  <c r="K26" i="115"/>
  <c r="M38" i="124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6" i="112"/>
  <c r="K26" i="119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6" i="121"/>
  <c r="K26" i="116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L6" i="32"/>
  <c r="N25" i="32"/>
  <c r="N26" i="32"/>
  <c r="N27" i="32"/>
  <c r="N28" i="32"/>
  <c r="N29" i="32"/>
  <c r="B24" i="33"/>
  <c r="F24" i="33"/>
  <c r="J24" i="33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K26" i="113"/>
  <c r="N8" i="22"/>
  <c r="N12" i="22"/>
  <c r="B11" i="22"/>
  <c r="K38" i="124"/>
  <c r="K26" i="124"/>
  <c r="N9" i="22"/>
  <c r="B31" i="32"/>
  <c r="B13" i="33"/>
  <c r="N24" i="22"/>
  <c r="N28" i="22"/>
  <c r="N15" i="32"/>
  <c r="N10" i="33"/>
  <c r="N26" i="33"/>
  <c r="B19" i="33"/>
  <c r="H5" i="32" l="1"/>
  <c r="F18" i="33"/>
  <c r="F6" i="33" s="1"/>
  <c r="J18" i="33"/>
  <c r="H23" i="32"/>
  <c r="E5" i="32"/>
  <c r="H10" i="32"/>
  <c r="M25" i="124"/>
  <c r="M25" i="113"/>
  <c r="C6" i="33"/>
  <c r="G6" i="33"/>
  <c r="N40" i="7"/>
  <c r="N41" i="7"/>
  <c r="H6" i="33"/>
  <c r="E6" i="33"/>
  <c r="M26" i="124"/>
  <c r="B23" i="32"/>
  <c r="M25" i="111"/>
  <c r="M25" i="112"/>
  <c r="L6" i="33"/>
  <c r="M26" i="123"/>
  <c r="M26" i="117"/>
  <c r="M25" i="119"/>
  <c r="M25" i="118"/>
  <c r="M26" i="122"/>
  <c r="M25" i="116"/>
  <c r="M25" i="120"/>
  <c r="M25" i="121"/>
  <c r="M25" i="115"/>
  <c r="M25" i="114"/>
  <c r="M25" i="123"/>
  <c r="M25" i="117"/>
  <c r="B5" i="22"/>
  <c r="M27" i="122"/>
  <c r="D6" i="33"/>
  <c r="B30" i="32"/>
  <c r="N5" i="22"/>
  <c r="K6" i="33"/>
  <c r="M26" i="120"/>
  <c r="N8" i="33"/>
  <c r="E6" i="46"/>
  <c r="E17" i="140" s="1"/>
  <c r="E30" i="46"/>
  <c r="E16" i="140" s="1"/>
  <c r="K30" i="46"/>
  <c r="H6" i="46"/>
  <c r="K23" i="32"/>
  <c r="M26" i="121"/>
  <c r="N6" i="46"/>
  <c r="B10" i="32"/>
  <c r="E5" i="22"/>
  <c r="N26" i="22"/>
  <c r="M26" i="118"/>
  <c r="N24" i="32"/>
  <c r="N13" i="33"/>
  <c r="M26" i="116"/>
  <c r="M26" i="112"/>
  <c r="M26" i="115"/>
  <c r="I6" i="33"/>
  <c r="K5" i="22"/>
  <c r="H30" i="32"/>
  <c r="M26" i="111"/>
  <c r="N30" i="46"/>
  <c r="K6" i="46"/>
  <c r="M26" i="113"/>
  <c r="M26" i="119"/>
  <c r="B5" i="32"/>
  <c r="N16" i="22"/>
  <c r="N11" i="22"/>
  <c r="K5" i="32"/>
  <c r="M26" i="114"/>
  <c r="B11" i="53"/>
  <c r="N10" i="32"/>
  <c r="M6" i="33"/>
  <c r="H30" i="46"/>
  <c r="E10" i="32"/>
  <c r="N23" i="32"/>
  <c r="K30" i="32"/>
  <c r="N30" i="32"/>
  <c r="E5" i="53"/>
  <c r="K5" i="53"/>
  <c r="N24" i="33"/>
  <c r="N21" i="22"/>
  <c r="H5" i="22"/>
  <c r="N5" i="32"/>
  <c r="E30" i="32"/>
  <c r="K10" i="32"/>
  <c r="B7" i="33"/>
  <c r="H5" i="53"/>
  <c r="H11" i="53"/>
  <c r="N19" i="33"/>
  <c r="B18" i="33"/>
  <c r="E36" i="53"/>
  <c r="E11" i="53"/>
  <c r="N37" i="53"/>
  <c r="N11" i="53"/>
  <c r="N36" i="53" s="1"/>
  <c r="N5" i="53"/>
  <c r="B5" i="53"/>
  <c r="K11" i="53"/>
  <c r="J6" i="33" l="1"/>
  <c r="H5" i="33" s="1"/>
  <c r="N18" i="33"/>
  <c r="E5" i="33"/>
  <c r="K5" i="33"/>
  <c r="N7" i="33"/>
  <c r="B6" i="33"/>
  <c r="N5" i="33" l="1"/>
  <c r="B5" i="33"/>
  <c r="J24" i="77" l="1"/>
  <c r="J23" i="77"/>
  <c r="J29" i="77"/>
  <c r="J31" i="77"/>
  <c r="J22" i="77"/>
  <c r="J28" i="77"/>
  <c r="J26" i="77"/>
  <c r="J27" i="77"/>
  <c r="J32" i="77"/>
  <c r="J21" i="77"/>
  <c r="B18" i="77"/>
  <c r="J19" i="77"/>
  <c r="J25" i="77"/>
  <c r="G18" i="77"/>
  <c r="J20" i="77"/>
  <c r="F18" i="77"/>
  <c r="D18" i="77"/>
  <c r="C18" i="77"/>
  <c r="M46" i="53"/>
  <c r="J30" i="77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C28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J18" i="77" s="1"/>
  <c r="D7" i="7"/>
  <c r="D34" i="7"/>
  <c r="N23" i="53"/>
  <c r="N46" i="53" s="1"/>
  <c r="B46" i="53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H6" i="77"/>
  <c r="C6" i="77"/>
  <c r="J6" i="77"/>
  <c r="H5" i="77" s="1"/>
  <c r="D6" i="77"/>
  <c r="B5" i="77" s="1"/>
  <c r="E6" i="77"/>
  <c r="I6" i="77"/>
  <c r="F6" i="77"/>
  <c r="B6" i="77"/>
  <c r="E5" i="140" l="1"/>
  <c r="E6" i="140"/>
  <c r="E7" i="140"/>
  <c r="E33" i="7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K49" i="53"/>
  <c r="K27" i="53"/>
  <c r="K17" i="53"/>
  <c r="F49" i="53"/>
  <c r="F27" i="53"/>
  <c r="F17" i="53"/>
  <c r="F40" i="53" s="1"/>
  <c r="K6" i="7"/>
  <c r="N34" i="7"/>
  <c r="B33" i="7"/>
  <c r="B25" i="53"/>
  <c r="B26" i="7"/>
  <c r="G27" i="53"/>
  <c r="G17" i="53"/>
  <c r="G40" i="53" s="1"/>
  <c r="G49" i="53"/>
  <c r="J17" i="53"/>
  <c r="J40" i="53" s="1"/>
  <c r="J49" i="53"/>
  <c r="J27" i="53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E31" i="140" l="1"/>
  <c r="E4" i="140"/>
  <c r="E32" i="140"/>
  <c r="J29" i="53"/>
  <c r="I29" i="53"/>
  <c r="F48" i="53"/>
  <c r="G48" i="53"/>
  <c r="D48" i="53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29" i="53" l="1"/>
  <c r="H16" i="53"/>
  <c r="H48" i="53"/>
  <c r="B49" i="53"/>
  <c r="B17" i="53"/>
  <c r="N28" i="53"/>
  <c r="N49" i="53" s="1"/>
  <c r="B27" i="53"/>
  <c r="E30" i="140" l="1"/>
  <c r="E29" i="140" s="1"/>
  <c r="B29" i="53"/>
  <c r="N29" i="53" s="1"/>
  <c r="B48" i="53"/>
  <c r="N27" i="53"/>
  <c r="N48" i="53" s="1"/>
  <c r="B40" i="53"/>
  <c r="N16" i="53"/>
  <c r="N40" i="53" s="1"/>
  <c r="B16" i="53"/>
  <c r="C7" i="110" l="1"/>
  <c r="I7" i="110"/>
  <c r="O7" i="110"/>
  <c r="F7" i="110"/>
  <c r="E7" i="110"/>
  <c r="H7" i="110"/>
  <c r="B7" i="110"/>
  <c r="N7" i="110"/>
  <c r="D7" i="110"/>
  <c r="B6" i="110" s="1"/>
  <c r="E24" i="140" s="1"/>
  <c r="N6" i="137"/>
  <c r="E22" i="140" s="1"/>
  <c r="N7" i="97"/>
  <c r="E20" i="140" s="1"/>
  <c r="B16" i="110"/>
  <c r="E25" i="140" s="1"/>
  <c r="J7" i="110"/>
  <c r="P7" i="110"/>
  <c r="G7" i="110"/>
  <c r="G30" i="10"/>
  <c r="J17" i="47"/>
  <c r="E16" i="55" l="1"/>
  <c r="D15" i="55"/>
  <c r="D16" i="55"/>
  <c r="E17" i="55"/>
  <c r="D12" i="55"/>
  <c r="D18" i="55"/>
  <c r="E12" i="55"/>
  <c r="D17" i="55"/>
  <c r="D13" i="55"/>
  <c r="D19" i="55"/>
  <c r="D10" i="55"/>
  <c r="D11" i="55"/>
  <c r="E15" i="55"/>
  <c r="D8" i="55"/>
  <c r="E9" i="55"/>
  <c r="E11" i="55"/>
  <c r="D9" i="55"/>
  <c r="E8" i="55"/>
  <c r="E19" i="55"/>
  <c r="D14" i="55"/>
  <c r="E18" i="55"/>
  <c r="E13" i="55"/>
  <c r="E14" i="55"/>
  <c r="E10" i="55"/>
  <c r="I29" i="59"/>
  <c r="J14" i="47"/>
  <c r="J35" i="59"/>
  <c r="H30" i="10"/>
  <c r="C30" i="10"/>
  <c r="H21" i="137"/>
  <c r="J13" i="47"/>
  <c r="J18" i="47"/>
  <c r="J19" i="47"/>
  <c r="J21" i="137"/>
  <c r="G7" i="10"/>
  <c r="J10" i="97"/>
  <c r="D7" i="10"/>
  <c r="J8" i="47"/>
  <c r="G5" i="47"/>
  <c r="J10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E10" i="140" s="1"/>
  <c r="B20" i="55"/>
  <c r="H7" i="97"/>
  <c r="H16" i="110"/>
  <c r="H6" i="59"/>
  <c r="K26" i="59"/>
  <c r="K34" i="59"/>
  <c r="I7" i="137"/>
  <c r="F21" i="137"/>
  <c r="I6" i="59"/>
  <c r="F5" i="47"/>
  <c r="E5" i="47"/>
  <c r="J9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E14" i="140" s="1"/>
  <c r="C15" i="55"/>
  <c r="I33" i="59"/>
  <c r="I27" i="59"/>
  <c r="C10" i="97"/>
  <c r="C21" i="137"/>
  <c r="F7" i="10"/>
  <c r="C6" i="59"/>
  <c r="C5" i="47"/>
  <c r="J16" i="47"/>
  <c r="D21" i="137"/>
  <c r="J15" i="47"/>
  <c r="J12" i="47"/>
  <c r="G21" i="137"/>
  <c r="J7" i="4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E15" i="140" s="1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I10" i="97"/>
  <c r="I7" i="10"/>
  <c r="F7" i="137"/>
  <c r="I30" i="10"/>
  <c r="C7" i="137"/>
  <c r="J6" i="47"/>
  <c r="B5" i="47"/>
  <c r="D30" i="10"/>
  <c r="J11" i="47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J26" i="59"/>
  <c r="E6" i="59"/>
  <c r="I34" i="59"/>
  <c r="C7" i="10"/>
  <c r="F30" i="10"/>
  <c r="F10" i="97"/>
  <c r="F6" i="59"/>
  <c r="L7" i="110"/>
  <c r="N20" i="137"/>
  <c r="E23" i="140" s="1"/>
  <c r="N9" i="97"/>
  <c r="E21" i="140" s="1"/>
  <c r="I34" i="122"/>
  <c r="K7" i="110"/>
  <c r="M7" i="110"/>
  <c r="E19" i="140" l="1"/>
  <c r="L30" i="10"/>
  <c r="H29" i="10"/>
  <c r="H20" i="137"/>
  <c r="B9" i="97"/>
  <c r="E11" i="140" s="1"/>
  <c r="H6" i="10"/>
  <c r="M30" i="10"/>
  <c r="E5" i="59"/>
  <c r="B6" i="137"/>
  <c r="E12" i="140" s="1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H8" i="116"/>
  <c r="K19" i="116"/>
  <c r="M19" i="116" s="1"/>
  <c r="K31" i="116"/>
  <c r="K21" i="116"/>
  <c r="M21" i="116" s="1"/>
  <c r="K33" i="116"/>
  <c r="B8" i="114"/>
  <c r="K36" i="123"/>
  <c r="K24" i="123"/>
  <c r="M24" i="123" s="1"/>
  <c r="K24" i="121"/>
  <c r="M24" i="121" s="1"/>
  <c r="K36" i="121"/>
  <c r="B8" i="123"/>
  <c r="K37" i="122"/>
  <c r="K25" i="122"/>
  <c r="M25" i="122" s="1"/>
  <c r="H8" i="113"/>
  <c r="K19" i="113"/>
  <c r="M19" i="113" s="1"/>
  <c r="K31" i="113"/>
  <c r="K23" i="118"/>
  <c r="M23" i="118" s="1"/>
  <c r="K35" i="118"/>
  <c r="K19" i="121"/>
  <c r="M19" i="121" s="1"/>
  <c r="H8" i="121"/>
  <c r="K31" i="121"/>
  <c r="K33" i="114"/>
  <c r="K21" i="114"/>
  <c r="M21" i="114" s="1"/>
  <c r="B8" i="120"/>
  <c r="K36" i="117"/>
  <c r="K24" i="117"/>
  <c r="M24" i="117" s="1"/>
  <c r="K24" i="113"/>
  <c r="M24" i="113" s="1"/>
  <c r="K36" i="113"/>
  <c r="H8" i="124"/>
  <c r="K19" i="124"/>
  <c r="M19" i="124" s="1"/>
  <c r="K31" i="124"/>
  <c r="K23" i="112"/>
  <c r="M23" i="112" s="1"/>
  <c r="K35" i="112"/>
  <c r="B8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B8" i="117"/>
  <c r="B8" i="115"/>
  <c r="K33" i="112"/>
  <c r="K21" i="112"/>
  <c r="M21" i="112" s="1"/>
  <c r="K31" i="120"/>
  <c r="K19" i="120"/>
  <c r="M19" i="120" s="1"/>
  <c r="H8" i="120"/>
  <c r="K19" i="114"/>
  <c r="M19" i="114" s="1"/>
  <c r="H8" i="114"/>
  <c r="K31" i="114"/>
  <c r="K32" i="114"/>
  <c r="K20" i="114"/>
  <c r="M20" i="114" s="1"/>
  <c r="K23" i="114"/>
  <c r="M23" i="114" s="1"/>
  <c r="K35" i="114"/>
  <c r="M7" i="137"/>
  <c r="M31" i="111"/>
  <c r="L8" i="111"/>
  <c r="I37" i="122"/>
  <c r="I33" i="114"/>
  <c r="I33" i="117"/>
  <c r="I32" i="117"/>
  <c r="I35" i="121"/>
  <c r="F8" i="119"/>
  <c r="M34" i="123"/>
  <c r="I32" i="124"/>
  <c r="I35" i="111"/>
  <c r="I33" i="122"/>
  <c r="I35" i="114"/>
  <c r="L8" i="114"/>
  <c r="M31" i="114"/>
  <c r="M31" i="115"/>
  <c r="L8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L8" i="113"/>
  <c r="F9" i="122"/>
  <c r="I34" i="112"/>
  <c r="M34" i="111"/>
  <c r="M32" i="111"/>
  <c r="I36" i="119"/>
  <c r="M31" i="121"/>
  <c r="L8" i="121"/>
  <c r="I34" i="114"/>
  <c r="M33" i="113"/>
  <c r="M35" i="116"/>
  <c r="M35" i="120"/>
  <c r="I32" i="116"/>
  <c r="L33" i="124"/>
  <c r="L33" i="116"/>
  <c r="L36" i="123"/>
  <c r="L36" i="114"/>
  <c r="L31" i="124"/>
  <c r="J8" i="124"/>
  <c r="L36" i="118"/>
  <c r="L34" i="113"/>
  <c r="L31" i="123"/>
  <c r="J8" i="123"/>
  <c r="L37" i="122"/>
  <c r="L34" i="124"/>
  <c r="L33" i="122"/>
  <c r="L34" i="114"/>
  <c r="L34" i="123"/>
  <c r="L33" i="111"/>
  <c r="L33" i="112"/>
  <c r="D9" i="122"/>
  <c r="L32" i="121"/>
  <c r="L34" i="120"/>
  <c r="L32" i="114"/>
  <c r="L35" i="116"/>
  <c r="L35" i="115"/>
  <c r="L34" i="111"/>
  <c r="J8" i="114"/>
  <c r="L31" i="114"/>
  <c r="K10" i="97"/>
  <c r="B6" i="10"/>
  <c r="L10" i="97"/>
  <c r="B9" i="122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H8" i="115"/>
  <c r="K31" i="115"/>
  <c r="K20" i="121"/>
  <c r="M20" i="121" s="1"/>
  <c r="K32" i="121"/>
  <c r="B8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B8" i="113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H8" i="118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F8" i="115"/>
  <c r="I35" i="123"/>
  <c r="L8" i="112"/>
  <c r="M31" i="112"/>
  <c r="I35" i="112"/>
  <c r="M31" i="124"/>
  <c r="L8" i="124"/>
  <c r="I35" i="122"/>
  <c r="M33" i="114"/>
  <c r="M36" i="119"/>
  <c r="F8" i="114"/>
  <c r="I36" i="118"/>
  <c r="I34" i="121"/>
  <c r="I34" i="113"/>
  <c r="I35" i="124"/>
  <c r="I35" i="116"/>
  <c r="M34" i="119"/>
  <c r="M36" i="123"/>
  <c r="F8" i="120"/>
  <c r="F8" i="124"/>
  <c r="I32" i="123"/>
  <c r="I35" i="113"/>
  <c r="M32" i="115"/>
  <c r="I33" i="118"/>
  <c r="M35" i="115"/>
  <c r="I35" i="119"/>
  <c r="K7" i="97"/>
  <c r="L7" i="137"/>
  <c r="D8" i="124"/>
  <c r="L35" i="123"/>
  <c r="L36" i="113"/>
  <c r="L34" i="122"/>
  <c r="D8" i="114"/>
  <c r="J8" i="116"/>
  <c r="L31" i="116"/>
  <c r="L31" i="115"/>
  <c r="J8" i="115"/>
  <c r="L35" i="122"/>
  <c r="L35" i="119"/>
  <c r="L32" i="120"/>
  <c r="L35" i="112"/>
  <c r="L35" i="114"/>
  <c r="J8" i="111"/>
  <c r="L31" i="111"/>
  <c r="L32" i="112"/>
  <c r="D8" i="113"/>
  <c r="L34" i="121"/>
  <c r="L36" i="111"/>
  <c r="L36" i="120"/>
  <c r="L34" i="112"/>
  <c r="L31" i="112"/>
  <c r="J8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H8" i="112"/>
  <c r="K22" i="116"/>
  <c r="M22" i="116" s="1"/>
  <c r="K34" i="116"/>
  <c r="B8" i="124"/>
  <c r="K31" i="111"/>
  <c r="K19" i="111"/>
  <c r="M19" i="111" s="1"/>
  <c r="H8" i="11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H9" i="122"/>
  <c r="K22" i="120"/>
  <c r="M22" i="120" s="1"/>
  <c r="K34" i="120"/>
  <c r="K21" i="115"/>
  <c r="M21" i="115" s="1"/>
  <c r="K33" i="115"/>
  <c r="H8" i="123"/>
  <c r="K31" i="123"/>
  <c r="K19" i="123"/>
  <c r="M19" i="123" s="1"/>
  <c r="B8" i="118"/>
  <c r="I34" i="117"/>
  <c r="I34" i="118"/>
  <c r="L8" i="120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F8" i="111"/>
  <c r="I36" i="113"/>
  <c r="M35" i="121"/>
  <c r="M32" i="123"/>
  <c r="I33" i="112"/>
  <c r="L8" i="119"/>
  <c r="M31" i="119"/>
  <c r="F8" i="121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L8" i="118"/>
  <c r="M32" i="113"/>
  <c r="I36" i="124"/>
  <c r="I36" i="117"/>
  <c r="F8" i="112"/>
  <c r="I33" i="111"/>
  <c r="I36" i="115"/>
  <c r="K30" i="10"/>
  <c r="L35" i="117"/>
  <c r="J8" i="118"/>
  <c r="L31" i="118"/>
  <c r="L36" i="116"/>
  <c r="L36" i="115"/>
  <c r="L32" i="111"/>
  <c r="J8" i="120"/>
  <c r="L31" i="120"/>
  <c r="L33" i="118"/>
  <c r="L35" i="120"/>
  <c r="L35" i="121"/>
  <c r="L34" i="119"/>
  <c r="L31" i="119"/>
  <c r="J8" i="119"/>
  <c r="D8" i="121"/>
  <c r="L36" i="124"/>
  <c r="L32" i="116"/>
  <c r="J8" i="117"/>
  <c r="L31" i="117"/>
  <c r="L31" i="113"/>
  <c r="J8" i="113"/>
  <c r="D8" i="111"/>
  <c r="L35" i="118"/>
  <c r="L35" i="111"/>
  <c r="L32" i="118"/>
  <c r="L33" i="114"/>
  <c r="L34" i="118"/>
  <c r="D8" i="117"/>
  <c r="D8" i="112"/>
  <c r="J5" i="47"/>
  <c r="E6" i="10"/>
  <c r="H9" i="97"/>
  <c r="B20" i="137"/>
  <c r="E13" i="140" s="1"/>
  <c r="E6" i="137"/>
  <c r="K22" i="119"/>
  <c r="M22" i="119" s="1"/>
  <c r="K34" i="119"/>
  <c r="B8" i="119"/>
  <c r="K32" i="118"/>
  <c r="K20" i="118"/>
  <c r="M20" i="118" s="1"/>
  <c r="K21" i="119"/>
  <c r="M21" i="119" s="1"/>
  <c r="K33" i="119"/>
  <c r="K33" i="113"/>
  <c r="K21" i="113"/>
  <c r="M21" i="113" s="1"/>
  <c r="B8" i="111"/>
  <c r="K23" i="111"/>
  <c r="M23" i="111" s="1"/>
  <c r="K35" i="111"/>
  <c r="K24" i="115"/>
  <c r="M24" i="115" s="1"/>
  <c r="K36" i="115"/>
  <c r="K31" i="117"/>
  <c r="K19" i="117"/>
  <c r="M19" i="117" s="1"/>
  <c r="H8" i="117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H8" i="119"/>
  <c r="K31" i="119"/>
  <c r="K19" i="119"/>
  <c r="M19" i="119" s="1"/>
  <c r="M34" i="124"/>
  <c r="M36" i="113"/>
  <c r="M31" i="116"/>
  <c r="L8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L8" i="123"/>
  <c r="M31" i="123"/>
  <c r="M35" i="114"/>
  <c r="M31" i="117"/>
  <c r="L8" i="117"/>
  <c r="I34" i="124"/>
  <c r="L9" i="122"/>
  <c r="M32" i="122"/>
  <c r="I32" i="112"/>
  <c r="I36" i="121"/>
  <c r="F8" i="117"/>
  <c r="F8" i="123"/>
  <c r="M32" i="124"/>
  <c r="I32" i="121"/>
  <c r="I34" i="111"/>
  <c r="I36" i="122"/>
  <c r="F8" i="118"/>
  <c r="M35" i="119"/>
  <c r="M35" i="118"/>
  <c r="F8" i="113"/>
  <c r="I36" i="116"/>
  <c r="I33" i="115"/>
  <c r="I35" i="118"/>
  <c r="M36" i="122"/>
  <c r="M34" i="120"/>
  <c r="M7" i="10"/>
  <c r="L7" i="10"/>
  <c r="K7" i="137"/>
  <c r="M6" i="59"/>
  <c r="D8" i="119"/>
  <c r="L35" i="124"/>
  <c r="D8" i="123"/>
  <c r="L36" i="119"/>
  <c r="L36" i="112"/>
  <c r="D8" i="120"/>
  <c r="L34" i="117"/>
  <c r="L33" i="117"/>
  <c r="L36" i="117"/>
  <c r="L32" i="113"/>
  <c r="L36" i="122"/>
  <c r="L33" i="120"/>
  <c r="J9" i="122"/>
  <c r="L32" i="122"/>
  <c r="L32" i="119"/>
  <c r="L32" i="124"/>
  <c r="D8" i="115"/>
  <c r="L33" i="121"/>
  <c r="L32" i="117"/>
  <c r="L32" i="123"/>
  <c r="L33" i="123"/>
  <c r="L33" i="119"/>
  <c r="L36" i="121"/>
  <c r="L31" i="121"/>
  <c r="J8" i="121"/>
  <c r="L35" i="113"/>
  <c r="D8" i="118"/>
  <c r="L32" i="115"/>
  <c r="K7" i="10"/>
  <c r="M21" i="137"/>
  <c r="B5" i="59"/>
  <c r="B29" i="10"/>
  <c r="H6" i="137"/>
  <c r="I34" i="116"/>
  <c r="I31" i="118"/>
  <c r="K20" i="137" l="1"/>
  <c r="K29" i="10"/>
  <c r="K6" i="137"/>
  <c r="K6" i="10"/>
  <c r="K9" i="97"/>
  <c r="K5" i="59"/>
  <c r="B39" i="10"/>
  <c r="B38" i="10"/>
  <c r="B37" i="10"/>
  <c r="B7" i="118"/>
  <c r="B22" i="10"/>
  <c r="B21" i="10"/>
  <c r="B16" i="10"/>
  <c r="B20" i="10"/>
  <c r="B17" i="10"/>
  <c r="B18" i="10"/>
  <c r="B19" i="10"/>
  <c r="H7" i="114"/>
  <c r="B7" i="117"/>
  <c r="H7" i="119"/>
  <c r="D8" i="116"/>
  <c r="B7" i="111"/>
  <c r="H7" i="123"/>
  <c r="H8" i="122"/>
  <c r="B7" i="124"/>
  <c r="B7" i="115"/>
  <c r="F8" i="116"/>
  <c r="B8" i="122"/>
  <c r="H7" i="124"/>
  <c r="B7" i="113"/>
  <c r="H7" i="117"/>
  <c r="B7" i="112"/>
  <c r="B7" i="121"/>
  <c r="H7" i="111"/>
  <c r="B7" i="114"/>
  <c r="H7" i="118"/>
  <c r="B7" i="119"/>
  <c r="B7" i="123"/>
  <c r="H7" i="112"/>
  <c r="B7" i="120"/>
  <c r="H7" i="115"/>
  <c r="H7" i="120"/>
  <c r="H7" i="121"/>
  <c r="H7" i="113"/>
  <c r="H7" i="116"/>
  <c r="I31" i="112"/>
  <c r="B7" i="116" l="1"/>
  <c r="B8" i="116"/>
  <c r="I31" i="119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J17" i="57"/>
  <c r="J14" i="57"/>
  <c r="F23" i="117" l="1"/>
  <c r="F29" i="47"/>
  <c r="F32" i="47"/>
  <c r="F31" i="47"/>
  <c r="F30" i="47"/>
  <c r="F34" i="47"/>
  <c r="D23" i="111"/>
  <c r="F38" i="47"/>
  <c r="F35" i="47"/>
  <c r="F33" i="47"/>
  <c r="B23" i="114"/>
  <c r="D4" i="57"/>
  <c r="F36" i="47"/>
  <c r="F23" i="113"/>
  <c r="F37" i="47"/>
  <c r="F23" i="118"/>
  <c r="C25" i="47"/>
  <c r="I20" i="123" s="1"/>
  <c r="F27" i="47"/>
  <c r="F28" i="47"/>
  <c r="D23" i="116"/>
  <c r="F23" i="120"/>
  <c r="E25" i="47"/>
  <c r="I22" i="114" s="1"/>
  <c r="F26" i="47"/>
  <c r="B25" i="47"/>
  <c r="I19" i="114" s="1"/>
  <c r="F23" i="112"/>
  <c r="D23" i="114"/>
  <c r="F39" i="47"/>
  <c r="B23" i="117"/>
  <c r="B23" i="111"/>
  <c r="F23" i="116"/>
  <c r="D23" i="115"/>
  <c r="D25" i="47"/>
  <c r="I21" i="119" s="1"/>
  <c r="F23" i="124"/>
  <c r="F24" i="122"/>
  <c r="B23" i="124"/>
  <c r="D23" i="117"/>
  <c r="B24" i="122"/>
  <c r="D23" i="123"/>
  <c r="I22" i="124" l="1"/>
  <c r="I20" i="115"/>
  <c r="I22" i="123"/>
  <c r="I19" i="119"/>
  <c r="I19" i="124"/>
  <c r="I23" i="122"/>
  <c r="I22" i="112"/>
  <c r="I20" i="120"/>
  <c r="I22" i="116"/>
  <c r="I20" i="124"/>
  <c r="D23" i="118"/>
  <c r="B22" i="118" s="1"/>
  <c r="I21" i="122"/>
  <c r="I21" i="116"/>
  <c r="I20" i="121"/>
  <c r="I20" i="112"/>
  <c r="D24" i="122"/>
  <c r="B23" i="122" s="1"/>
  <c r="I20" i="113"/>
  <c r="I19" i="115"/>
  <c r="I22" i="115"/>
  <c r="F23" i="111"/>
  <c r="B22" i="111" s="1"/>
  <c r="I21" i="123"/>
  <c r="I21" i="124"/>
  <c r="I20" i="118"/>
  <c r="B22" i="116"/>
  <c r="F23" i="119"/>
  <c r="I21" i="118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B22" i="124" s="1"/>
  <c r="I22" i="118"/>
  <c r="I22" i="122"/>
  <c r="I21" i="114"/>
  <c r="I22" i="119"/>
  <c r="I22" i="113"/>
  <c r="B23" i="119"/>
  <c r="B23" i="123"/>
  <c r="I19" i="123"/>
  <c r="I20" i="119"/>
  <c r="F23" i="123"/>
  <c r="B22" i="117"/>
  <c r="D23" i="112"/>
  <c r="B22" i="112" s="1"/>
  <c r="H4" i="57"/>
  <c r="J5" i="57"/>
  <c r="J6" i="57"/>
  <c r="B4" i="57"/>
  <c r="F23" i="115"/>
  <c r="I20" i="114"/>
  <c r="I22" i="117"/>
  <c r="I20" i="116"/>
  <c r="I19" i="118"/>
  <c r="I21" i="112"/>
  <c r="D23" i="113"/>
  <c r="B22" i="113" s="1"/>
  <c r="I19" i="113"/>
  <c r="J18" i="57"/>
  <c r="C4" i="57"/>
  <c r="I21" i="121"/>
  <c r="I22" i="111"/>
  <c r="D23" i="120"/>
  <c r="B22" i="120" s="1"/>
  <c r="I19" i="120"/>
  <c r="F23" i="114"/>
  <c r="B22" i="114" s="1"/>
  <c r="I21" i="115"/>
  <c r="I22" i="121"/>
  <c r="I21" i="120"/>
  <c r="I22" i="120"/>
  <c r="I20" i="122"/>
  <c r="B23" i="115"/>
  <c r="B22" i="119" l="1"/>
  <c r="B22" i="121"/>
  <c r="J4" i="57"/>
  <c r="B22" i="115"/>
  <c r="B22" i="123"/>
  <c r="F4" i="140" l="1"/>
  <c r="F29" i="140" l="1"/>
</calcChain>
</file>

<file path=xl/sharedStrings.xml><?xml version="1.0" encoding="utf-8"?>
<sst xmlns="http://schemas.openxmlformats.org/spreadsheetml/2006/main" count="1929" uniqueCount="431">
  <si>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</si>
  <si>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</si>
  <si>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</si>
  <si>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</si>
  <si>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</si>
  <si>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</si>
  <si>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</si>
  <si>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</si>
  <si>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</si>
  <si>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</si>
  <si>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</si>
  <si>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</si>
  <si>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</si>
  <si>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</si>
  <si>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</si>
  <si>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</si>
  <si>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</si>
  <si>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</si>
  <si>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</si>
  <si>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</si>
  <si>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</si>
  <si>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</si>
  <si>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</si>
  <si>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</si>
  <si>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</si>
  <si>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</si>
  <si>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</si>
  <si>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</si>
  <si>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</si>
  <si>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</si>
  <si>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</si>
  <si>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</si>
  <si>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</si>
  <si>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</si>
  <si>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</si>
  <si>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</si>
  <si>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</si>
  <si>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</si>
  <si>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</si>
  <si>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</si>
  <si>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</si>
  <si>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</si>
  <si>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</si>
  <si>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</si>
  <si>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</si>
  <si>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</si>
  <si>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</si>
  <si>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</si>
  <si>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</si>
  <si>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</si>
  <si>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</si>
  <si>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</si>
  <si>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</si>
  <si>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</si>
  <si>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</si>
  <si>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</si>
  <si>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</si>
  <si>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</si>
  <si>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</si>
  <si>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</si>
  <si>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</si>
  <si>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</si>
  <si>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</si>
  <si>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</si>
  <si>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</si>
  <si>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</si>
  <si>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</si>
  <si>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</si>
  <si>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</si>
  <si>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</si>
  <si>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</si>
  <si>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</si>
  <si>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</si>
  <si>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</si>
  <si>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</si>
  <si>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</si>
  <si>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</si>
  <si>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</si>
  <si>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</si>
  <si>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</si>
  <si>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</si>
  <si>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</si>
  <si>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</si>
  <si>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</si>
  <si>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</si>
  <si>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</si>
  <si>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</si>
  <si>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</si>
  <si>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</si>
  <si>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</si>
  <si>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</si>
  <si>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</si>
  <si>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</si>
  <si>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Celkové ztráty v sítích</t>
  </si>
  <si>
    <t>Domácnosti</t>
  </si>
  <si>
    <t>Průmysl</t>
  </si>
  <si>
    <t>Vstup do PS [GWh]</t>
  </si>
  <si>
    <t>Výstup z PS  [GWh]</t>
  </si>
  <si>
    <t>Vstup do DS  [GWh]</t>
  </si>
  <si>
    <t>Výstup z DS  [GWh]</t>
  </si>
  <si>
    <t>Skládkový plyn</t>
  </si>
  <si>
    <t>Kalový plyn (ČOV)</t>
  </si>
  <si>
    <t>Ostatní bioplyn</t>
  </si>
  <si>
    <t xml:space="preserve"> [MWh]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</si>
  <si>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</si>
  <si>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</si>
  <si>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</si>
  <si>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</si>
  <si>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</si>
  <si>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</si>
  <si>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</si>
  <si>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</si>
  <si>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</si>
  <si>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</si>
  <si>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</si>
  <si>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</si>
  <si>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</si>
  <si>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</si>
  <si>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</si>
  <si>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</si>
  <si>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</si>
  <si>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</si>
  <si>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</si>
  <si>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</si>
  <si>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</si>
  <si>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</si>
  <si>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</si>
  <si>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</si>
  <si>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</si>
  <si>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</si>
  <si>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</si>
  <si>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</si>
  <si>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</si>
  <si>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</si>
  <si>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</si>
  <si>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</si>
  <si>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</si>
  <si>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</si>
  <si>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</si>
  <si>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</si>
  <si>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</si>
  <si>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</si>
  <si>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</si>
  <si>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</si>
  <si>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</si>
  <si>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</si>
  <si>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</si>
  <si>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</si>
  <si>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</si>
  <si>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</si>
  <si>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</si>
  <si>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</si>
  <si>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</si>
  <si>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</si>
  <si>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</si>
  <si>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</si>
  <si>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</si>
  <si>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</si>
  <si>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</si>
  <si>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</si>
  <si>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</si>
  <si>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</si>
  <si>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</si>
  <si>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</si>
  <si>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</si>
  <si>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</si>
  <si>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</si>
  <si>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 xml:space="preserve">Spotřeba elektřiny v jednotlivých soustavách RDS </t>
  </si>
  <si>
    <r>
      <t>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</si>
  <si>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</si>
  <si>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Arial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</si>
  <si>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</si>
  <si>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</si>
  <si>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</si>
  <si>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</si>
  <si>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t>Spotřeba výrobců a subjektů přímo napojených na danou výrobnu.</t>
  </si>
  <si>
    <r>
      <t>KVET nad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do 5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</si>
  <si>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</si>
  <si>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</si>
  <si>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</si>
  <si>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</si>
  <si>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</si>
  <si>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</si>
  <si>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</si>
  <si>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</si>
  <si>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Arial"/>
        <family val="2"/>
        <charset val="238"/>
        <scheme val="minor"/>
      </rPr>
      <t>e</t>
    </r>
  </si>
  <si>
    <r>
      <t>TVS</t>
    </r>
    <r>
      <rPr>
        <vertAlign val="subscript"/>
        <sz val="9"/>
        <rFont val="Arial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</si>
  <si>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</si>
  <si>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</si>
  <si>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</si>
  <si>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</si>
  <si>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</si>
  <si>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</si>
  <si>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</si>
  <si>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</si>
  <si>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</si>
  <si>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</si>
  <si>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</si>
  <si>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</si>
  <si>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</si>
  <si>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</si>
  <si>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</si>
  <si>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</si>
  <si>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</si>
  <si>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</si>
  <si>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r>
      <t>Výroba elektřiny brutto</t>
    </r>
    <r>
      <rPr>
        <sz val="9"/>
        <rFont val="Arial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</si>
  <si>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</si>
  <si>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</si>
  <si>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</si>
  <si>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</si>
  <si>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</si>
  <si>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</si>
  <si>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</si>
  <si>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</si>
  <si>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</si>
  <si>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</si>
  <si>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</si>
  <si>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</si>
  <si>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</si>
  <si>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</si>
  <si>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</si>
  <si>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</si>
  <si>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</si>
  <si>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</si>
  <si>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</si>
  <si>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</si>
  <si>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</si>
  <si>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</si>
  <si>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</si>
  <si>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</si>
  <si>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</si>
  <si>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Arial"/>
        <family val="2"/>
        <charset val="238"/>
        <scheme val="minor"/>
      </rPr>
      <t>t</t>
    </r>
    <r>
      <rPr>
        <sz val="9"/>
        <rFont val="Arial"/>
        <family val="2"/>
        <charset val="238"/>
        <scheme val="minor"/>
      </rPr>
      <t>]</t>
    </r>
  </si>
  <si>
    <t>Spotřeba elektřiny netto</t>
  </si>
  <si>
    <t>Bilance fyzických toků PS a RDS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</si>
  <si>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</si>
  <si>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</si>
  <si>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</si>
  <si>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</si>
  <si>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</si>
  <si>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</si>
  <si>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</si>
  <si>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</si>
  <si>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</si>
  <si>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</si>
  <si>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</si>
  <si>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</si>
  <si>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</si>
  <si>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</si>
  <si>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</si>
  <si>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</si>
  <si>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</si>
  <si>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Arial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</si>
  <si>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</si>
  <si>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</si>
  <si>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t>Bilanční rozdíl</t>
  </si>
  <si>
    <t>UCED Chomutov s.r.o.</t>
  </si>
  <si>
    <t>Bilance elektřiny - zdroje</t>
  </si>
  <si>
    <t>Bilance elektřiny - spotřeba</t>
  </si>
  <si>
    <t>Zatížení brutto</t>
  </si>
  <si>
    <t>Vodní a přečerpávací vodní elektrárny</t>
  </si>
  <si>
    <t>Kombinovaná výroba elektřiny a tepla</t>
  </si>
  <si>
    <r>
      <t>Technologická vlastní spotřeba elektřiny na výrobu elektřiny (TVS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</si>
  <si>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Arial"/>
        <family val="2"/>
        <charset val="238"/>
        <scheme val="minor"/>
      </rPr>
      <t>t</t>
    </r>
    <r>
      <rPr>
        <b/>
        <sz val="11"/>
        <rFont val="Arial"/>
        <family val="2"/>
        <charset val="238"/>
        <scheme val="minor"/>
      </rPr>
      <t>) =</t>
    </r>
  </si>
  <si>
    <r>
      <t>Obdoba viz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</si>
  <si>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</si>
  <si>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</si>
  <si>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</si>
  <si>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</si>
  <si>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</si>
  <si>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Spotřeba brutto</t>
  </si>
  <si>
    <t>Přeshraniční saldo</t>
  </si>
  <si>
    <t>+</t>
  </si>
  <si>
    <t>-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</si>
  <si>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</si>
  <si>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</si>
  <si>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</si>
  <si>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</si>
  <si>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</si>
  <si>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</si>
  <si>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</si>
  <si>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</si>
  <si>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</si>
  <si>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r>
      <t>*)</t>
    </r>
    <r>
      <rPr>
        <i/>
        <sz val="8"/>
        <rFont val="Arial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</si>
  <si>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</si>
  <si>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</si>
  <si>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</si>
  <si>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</si>
  <si>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</si>
  <si>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</si>
  <si>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</si>
  <si>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</si>
  <si>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</si>
  <si>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</si>
  <si>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Měsíční maxima a minima zatížení brutto ES ČR</t>
  </si>
  <si>
    <t>ČEZ Distribuce, a. s.</t>
  </si>
  <si>
    <t>Odpovídají skutečnému zapojení zdrojů v PS a DS, nejedná se tedy o součet výkonů z vydaných licencí na příslušnou kategorii výroby elektřiny.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</si>
  <si>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písm. u) zákona č. 165/2012 Sb., o podporovaných zdrojích energie a o změně některých zákonů, ve znění pozdějších předpisů.</t>
  </si>
  <si>
    <t>EG.D, a.s.</t>
  </si>
  <si>
    <t>Zemědělství a lesnictví</t>
  </si>
  <si>
    <t>zdroj dat: výkaz ERÚ-E1, OTE, a.s.</t>
  </si>
  <si>
    <t>zdroj dat: výkaz ERÚ-E2</t>
  </si>
  <si>
    <t>zdroj dat: výkaz ERÚ-E2, ERÚ-E3</t>
  </si>
  <si>
    <t>Hodinová hodnota elektrického výkonu dodávaného do ES ČR připojenými výrobci elektřiny +/- saldo - čerpání PVE.</t>
  </si>
  <si>
    <r>
      <t>Zatížení (bez 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</si>
  <si>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Zatížení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</si>
  <si>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 xml:space="preserve"> *)</t>
  </si>
  <si>
    <t>Meziroční změna</t>
  </si>
  <si>
    <t>Jaderné</t>
  </si>
  <si>
    <t>Parní</t>
  </si>
  <si>
    <t>Paroplynové</t>
  </si>
  <si>
    <t>Plynové a spalovací</t>
  </si>
  <si>
    <t>Vodní</t>
  </si>
  <si>
    <t>Přečerpávací</t>
  </si>
  <si>
    <t>Větrné</t>
  </si>
  <si>
    <t>Fotovoltaické</t>
  </si>
  <si>
    <t>Spotřeba velkoodběru z vvn</t>
  </si>
  <si>
    <t>Spotřeba velkoodběru z vn</t>
  </si>
  <si>
    <t>Spotřeba maloodběru podnikatelů</t>
  </si>
  <si>
    <t>Spotřeba maloodběru obyvatel</t>
  </si>
  <si>
    <t>Import</t>
  </si>
  <si>
    <t>Export</t>
  </si>
  <si>
    <t>Den</t>
  </si>
  <si>
    <t>Maximum</t>
  </si>
  <si>
    <t>Minimum</t>
  </si>
  <si>
    <t>Čas</t>
  </si>
  <si>
    <t xml:space="preserve"> </t>
  </si>
  <si>
    <t>OBSAH</t>
  </si>
  <si>
    <t>3.1</t>
  </si>
  <si>
    <t>3.2</t>
  </si>
  <si>
    <t>4</t>
  </si>
  <si>
    <t>4.1</t>
  </si>
  <si>
    <t>4.2</t>
  </si>
  <si>
    <t>4.3</t>
  </si>
  <si>
    <t>4.4</t>
  </si>
  <si>
    <t>4.5</t>
  </si>
  <si>
    <t>4.6</t>
  </si>
  <si>
    <t>5</t>
  </si>
  <si>
    <t>6</t>
  </si>
  <si>
    <t>6.1</t>
  </si>
  <si>
    <t>6.2</t>
  </si>
  <si>
    <t>6.3</t>
  </si>
  <si>
    <t>6.4</t>
  </si>
  <si>
    <t>6.5</t>
  </si>
  <si>
    <t>7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</si>
  <si>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</si>
  <si>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</si>
  <si>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</si>
  <si>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</si>
  <si>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</si>
  <si>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</si>
  <si>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</si>
  <si>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</si>
  <si>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</si>
  <si>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</si>
  <si>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</si>
  <si>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</si>
  <si>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</si>
  <si>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</si>
  <si>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8</t>
  </si>
  <si>
    <t>9</t>
  </si>
  <si>
    <t>9.1</t>
  </si>
  <si>
    <t>9.2</t>
  </si>
  <si>
    <t>9.3</t>
  </si>
  <si>
    <t>9.4</t>
  </si>
  <si>
    <t>10</t>
  </si>
  <si>
    <t>ZKRATKY, POJMY A ZÁKLADNÍ VZTAHY</t>
  </si>
  <si>
    <t>BILANCE, VÝROBA A SPOTŘEBA ELEKTŘINY</t>
  </si>
  <si>
    <t>VÝROBA ELEKTŘINY PODLE TECHNOLOGIÍ A PALIV</t>
  </si>
  <si>
    <t>INSTALOVANÝ VÝKON V ES ČR A ROZDĚLENÍ DO JEDNOTLIVÝCH KRAJŮ V ČR</t>
  </si>
  <si>
    <t>VÝROBA A SPOTŘEBA ELEKTŘINY V KRAJÍCH ČR A RDS</t>
  </si>
  <si>
    <t>VÝROBA A SPOTŘEBA ELEKTŘINY V JEDNOTLIVÝCH KRAJÍCH ČR</t>
  </si>
  <si>
    <t>PŘESHRANIČNÍ FYZICKÉ TOKY</t>
  </si>
  <si>
    <t>MAXIMA A MINIMA ZATÍŽENÍ</t>
  </si>
  <si>
    <t>DOPLŇUJÍCÍ GRAFY</t>
  </si>
  <si>
    <t>ÚVOD</t>
  </si>
  <si>
    <t>1 ZKRATKY, POJMY A ZÁKLADNÍ VZTAHY</t>
  </si>
  <si>
    <t>3  BILANCE, VÝROBA A SPOTŘEBA ELEKTŘINY</t>
  </si>
  <si>
    <t>3.2  Bilance elektřiny - spotřeba [GWh]</t>
  </si>
  <si>
    <t>4 VÝROBA ELEKTŘINY PODLE TECHNOLOGIÍ A PALIV</t>
  </si>
  <si>
    <t>4.1  Jaderné a parní elektrárny</t>
  </si>
  <si>
    <t>3.1  Bilance elektřiny - zdroje [GWh]</t>
  </si>
  <si>
    <t>5 INSTALOVANÝ VÝKON V ES ČR A ROZDĚLENÍ DO JEDNOTLIVÝCH KRAJŮ V ČR [MW]</t>
  </si>
  <si>
    <t>6 VÝROBA A SPOTŘEBA ELEKTŘINY V KRAJÍCH ČR A RDS</t>
  </si>
  <si>
    <t>4.2  Paroplynové a plynové a spalovací elektrárny</t>
  </si>
  <si>
    <t>4.3 Vodní a přečerpávací vodní elektrárny</t>
  </si>
  <si>
    <t>4.4 Fotovoltaické a větrné elektrárny</t>
  </si>
  <si>
    <t>4.5 Výroba z biomasy a bioplynu</t>
  </si>
  <si>
    <t>4.6 Kombinovaná výroba elektřiny a tepla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</si>
  <si>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členěno do kategorií dle instalovaného výkonu provozovny</t>
    </r>
  </si>
  <si>
    <t>6.4 Spotřeba elektřiny netto v jednotlivých soustavách RDS [MWh]</t>
  </si>
  <si>
    <t>6.5 Bilance fyzických toků PS a RDS</t>
  </si>
  <si>
    <t>7 VÝROBA A SPOTŘEBA ELEKTŘINY V JEDNOTLIVÝCH KRAJÍCH ČR</t>
  </si>
  <si>
    <t>7.1 Výroba a spotřeba: Hlavní město Praha</t>
  </si>
  <si>
    <t>7.2 Výroba a spotřeba: Jihočeský kraj</t>
  </si>
  <si>
    <t>7.3 Výroba a spotřeba: Jihomoravský kraj</t>
  </si>
  <si>
    <t>7.5 Výroba a spotřeba: Kraj Vysočina</t>
  </si>
  <si>
    <t>7.4 Výroba a spotřeba: Karlovarský kraj</t>
  </si>
  <si>
    <t>7.6 Výroba a spotřeba: Královéhradecký kraj</t>
  </si>
  <si>
    <t>7.7 Výroba a spotřeba: Liberecký kraj</t>
  </si>
  <si>
    <t>7.8 Výroba a spotřeba: Moravskoslezský kraj</t>
  </si>
  <si>
    <t>7.9 Výroba a spotřeba: Olomoucký kraj</t>
  </si>
  <si>
    <t>7.10 Výroba a spotřeba: Pardubický kraj</t>
  </si>
  <si>
    <t>7.11 Výroba a spotřeba: Plzeňský kraj</t>
  </si>
  <si>
    <t>7.12 Výroba a spotřeba: Středočeský kraj</t>
  </si>
  <si>
    <t>7.13 Výroba a spotřeba: Ústecký kraj</t>
  </si>
  <si>
    <t>7.14 Výroba a spotřeba: Zlínský kraj</t>
  </si>
  <si>
    <t>9.1 Měsíční maxima a minima zatížení brutto ES ČR</t>
  </si>
  <si>
    <t>8 PŘESHRANIČNÍ FYZICKÉ TOKY [GWH]</t>
  </si>
  <si>
    <t>9 MAXIMA A MINIMA ZATÍŽENÍ</t>
  </si>
  <si>
    <t>10 DOPLŇUJÍCÍ GRAFY</t>
  </si>
  <si>
    <t>Oddělení statistiky a sledování kvality</t>
  </si>
  <si>
    <t>elektro.statistika@eru.cz</t>
  </si>
  <si>
    <r>
      <t xml:space="preserve">Přeshraniční toky [GWh] </t>
    </r>
    <r>
      <rPr>
        <sz val="11"/>
        <color theme="1"/>
        <rFont val="Arial"/>
        <family val="2"/>
        <charset val="238"/>
        <scheme val="minor"/>
      </rPr>
      <t>(kapitola 8)</t>
    </r>
  </si>
  <si>
    <r>
      <t xml:space="preserve">Maxima a minima zatížení [MW] </t>
    </r>
    <r>
      <rPr>
        <sz val="11"/>
        <color theme="1"/>
        <rFont val="Arial"/>
        <family val="2"/>
        <charset val="238"/>
        <scheme val="minor"/>
      </rPr>
      <t>(kapitola 9)</t>
    </r>
  </si>
  <si>
    <t>Výroba elektřiny brutto podle technologií</t>
  </si>
  <si>
    <t>Spotřeba elektřiny netto podle kategorie spotřeb</t>
  </si>
  <si>
    <r>
      <t xml:space="preserve">Výroba elektřiny brutto [GWh] </t>
    </r>
    <r>
      <rPr>
        <sz val="11"/>
        <color theme="1"/>
        <rFont val="Arial"/>
        <family val="2"/>
        <charset val="238"/>
        <scheme val="minor"/>
      </rPr>
      <t>(kapitola 3)</t>
    </r>
  </si>
  <si>
    <r>
      <t xml:space="preserve">Instalovaný výkon [MW] </t>
    </r>
    <r>
      <rPr>
        <sz val="11"/>
        <color theme="1"/>
        <rFont val="Arial"/>
        <family val="2"/>
        <charset val="238"/>
        <scheme val="minor"/>
      </rPr>
      <t>(kapitola 5)</t>
    </r>
  </si>
  <si>
    <r>
      <t xml:space="preserve">Tuzemská brutto spotřeba [GWh] </t>
    </r>
    <r>
      <rPr>
        <sz val="11"/>
        <color theme="1"/>
        <rFont val="Arial"/>
        <family val="2"/>
        <charset val="238"/>
        <scheme val="minor"/>
      </rPr>
      <t>(kapitola 3)</t>
    </r>
  </si>
  <si>
    <t>Vydání</t>
  </si>
  <si>
    <r>
      <t xml:space="preserve">ČTVRTLETNÍ ZPRÁVA O PROVOZU 
ELEKTRIZAČNÍ SOUSTAVY
ČESKÉ REPUBLIKY
</t>
    </r>
    <r>
      <rPr>
        <b/>
        <sz val="24"/>
        <color theme="8"/>
        <rFont val="Arial"/>
        <family val="2"/>
        <charset val="238"/>
      </rPr>
      <t>II. ČTVRTLETÍ 2023</t>
    </r>
  </si>
  <si>
    <t>II. čtvrtletí 2023</t>
  </si>
  <si>
    <r>
      <t>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</si>
  <si>
    <r>
      <t>Zatížení (bez 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  <r>
      <rPr>
        <b/>
        <sz val="9"/>
        <color theme="0"/>
        <rFont val="Arial"/>
        <family val="2"/>
        <charset val="238"/>
        <scheme val="minor"/>
      </rPr>
      <t>)</t>
    </r>
  </si>
  <si>
    <r>
      <t>KVET nad 1 Mwe
do 5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</si>
  <si>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t>Energetický regulační úřad (ERÚ) zveřejňuje čtvrtletní zprávu o provozu elektrizační soustavy ČR za dané čtvrtletí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jsou získávány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 energetického zákona, zpracovává operátor trhu své měsíční a roční statistiky o trhu s elektřinou a o trhu s plynem, které doplňují statistiky Energetického regulačního úřadu o obchodní údaje.
Detaily týkající se metodiky vykazování údajů pro statistiku ERÚ jsou uvedeny ve výkladovém stanovisku ERÚ k metodice vyplňování výkazů podle statistické vyhlášky pro oblast elektroenergetiky a teplárenství č. 8/2018 ze dne 14. září 2018. Výkladové stanovisko a aktuální výkazy jsou zveřejněny na internetových stránkách ERÚ.
Veškerá data vycházejí z podkladů od licencovaných subjektů: výrobců elektřiny, provozovatelů distribučních soustav a přenosové soustavy a operátora trhu.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 Ve čtvrtletních zprávách nejsou zahrnuty údaje týkající se výroby elektřiny z obnovitelných zdrojů od výrobců, kteří nepředali OTE, a.s., údaje za sledované období ke dni zpracování zprávy. Zjištěné a opravené chyby v obdržených datech, zpětné korekce výkazů a doplněné údaje od OTE, a.s., jsou průběžně promítány do statistiky a projeví se vždy v dalších zveřejněných zprávách, případně v roční zprávě o provozu ES ČR za rok 2023, kterou ERÚ předpokládá zveřejnit do konce května roku 2024.</t>
  </si>
  <si>
    <t>Přeshraniční saldo =</t>
  </si>
  <si>
    <t>Spotřeba elektřiny v ČR =</t>
  </si>
  <si>
    <t>Tuzemská brutto spotřeba (TBS) =</t>
  </si>
  <si>
    <t>Tuzemská netto spotřeba (TNS) =</t>
  </si>
  <si>
    <t>Výroba elektřiny netto 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</si>
</sst>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  <numFmt numFmtId="173" formatCode="#,##0.0_ ;[Red]\-#,##0.0\ "/>
    <numFmt numFmtId="174" formatCode="0.0&quot; &quot;%"/>
    <numFmt numFmtId="175" formatCode="mm\/yyyy"/>
  </numFmts>
  <fonts count="91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i/>
      <sz val="9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b/>
      <sz val="9"/>
      <color indexed="8"/>
      <name val="Arial"/>
      <family val="2"/>
      <charset val="238"/>
      <scheme val="minor"/>
    </font>
    <font>
      <sz val="9"/>
      <color indexed="8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b/>
      <sz val="14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sz val="11"/>
      <color theme="3" tint="0.39997558519241921"/>
      <name val="Arial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Arial"/>
      <family val="2"/>
      <charset val="238"/>
      <scheme val="minor"/>
    </font>
    <font>
      <b/>
      <vertAlign val="superscript"/>
      <sz val="9"/>
      <name val="Arial"/>
      <family val="2"/>
      <charset val="238"/>
      <scheme val="minor"/>
    </font>
    <font>
      <vertAlign val="subscript"/>
      <sz val="9"/>
      <name val="Arial"/>
      <family val="2"/>
      <charset val="238"/>
      <scheme val="minor"/>
    </font>
    <font>
      <sz val="9"/>
      <name val="Calibri"/>
      <family val="2"/>
      <charset val="238"/>
    </font>
    <font>
      <b/>
      <sz val="9"/>
      <color theme="2" tint="-0.499984740745262"/>
      <name val="Arial"/>
      <family val="2"/>
      <charset val="238"/>
      <scheme val="minor"/>
    </font>
    <font>
      <i/>
      <sz val="9"/>
      <color theme="0"/>
      <name val="Arial"/>
      <family val="2"/>
      <charset val="238"/>
      <scheme val="minor"/>
    </font>
    <font>
      <b/>
      <sz val="8"/>
      <name val="Arial"/>
      <family val="2"/>
      <charset val="238"/>
      <scheme val="minor"/>
    </font>
    <font>
      <b/>
      <sz val="10"/>
      <color rgb="FF005DA2"/>
      <name val="Arial"/>
      <family val="2"/>
      <charset val="238"/>
      <scheme val="minor"/>
    </font>
    <font>
      <sz val="12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vertAlign val="subscript"/>
      <sz val="11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sz val="9"/>
      <color theme="2" tint="-0.499984740745262"/>
      <name val="Arial"/>
      <family val="2"/>
      <charset val="238"/>
      <scheme val="minor"/>
    </font>
    <font>
      <b/>
      <sz val="9"/>
      <color theme="2"/>
      <name val="Arial"/>
      <family val="2"/>
      <charset val="238"/>
      <scheme val="minor"/>
    </font>
    <font>
      <b/>
      <sz val="17"/>
      <color rgb="FF153366"/>
      <name val="Arial"/>
      <family val="2"/>
      <charset val="238"/>
      <scheme val="minor"/>
    </font>
    <font>
      <b/>
      <sz val="20"/>
      <color theme="0"/>
      <name val="Arial"/>
      <family val="2"/>
      <charset val="238"/>
      <scheme val="minor"/>
    </font>
    <font>
      <b/>
      <sz val="11"/>
      <color theme="1"/>
      <name val="Arial"/>
      <family val="2"/>
      <charset val="238"/>
      <scheme val="minor"/>
    </font>
    <font>
      <b/>
      <sz val="24"/>
      <color rgb="FF1A3366"/>
      <name val="Arial"/>
      <family val="2"/>
      <charset val="238"/>
    </font>
    <font>
      <sz val="16"/>
      <name val="Arial"/>
      <family val="2"/>
      <charset val="238"/>
    </font>
    <font>
      <sz val="10"/>
      <color rgb="FFFF0000"/>
      <name val="Arial"/>
      <family val="2"/>
      <charset val="238"/>
      <scheme val="minor"/>
    </font>
    <font>
      <b/>
      <sz val="24"/>
      <color theme="8"/>
      <name val="Arial"/>
      <family val="2"/>
      <charset val="238"/>
    </font>
    <font>
      <b/>
      <sz val="11"/>
      <color rgb="FF233060"/>
      <name val="Arial"/>
      <family val="2"/>
      <charset val="238"/>
      <scheme val="minor"/>
    </font>
    <font>
      <b/>
      <sz val="16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6"/>
      <color theme="3"/>
      <name val="Arial"/>
      <family val="2"/>
      <charset val="238"/>
      <scheme val="minor"/>
    </font>
    <font>
      <b/>
      <sz val="14"/>
      <color rgb="FF233060"/>
      <name val="Arial"/>
      <family val="2"/>
      <charset val="238"/>
      <scheme val="minor"/>
    </font>
    <font>
      <b/>
      <sz val="12"/>
      <color rgb="FF233060"/>
      <name val="Arial"/>
      <family val="2"/>
      <charset val="238"/>
      <scheme val="minor"/>
    </font>
    <font>
      <b/>
      <sz val="14"/>
      <color theme="4"/>
      <name val="Arial"/>
      <family val="2"/>
      <charset val="238"/>
      <scheme val="minor"/>
    </font>
    <font>
      <vertAlign val="superscript"/>
      <sz val="8"/>
      <name val="Arial"/>
      <family val="2"/>
      <charset val="238"/>
      <scheme val="minor"/>
    </font>
    <font>
      <b/>
      <sz val="11"/>
      <color rgb="FFE53A2E"/>
      <name val="Arial"/>
      <family val="2"/>
      <charset val="238"/>
    </font>
    <font>
      <sz val="11"/>
      <name val="Arial"/>
      <family val="2"/>
      <charset val="238"/>
    </font>
    <font>
      <b/>
      <sz val="9"/>
      <color theme="1"/>
      <name val="Arial"/>
      <family val="2"/>
      <charset val="238"/>
      <scheme val="minor"/>
    </font>
    <font>
      <sz val="11"/>
      <color theme="3"/>
      <name val="Arial"/>
      <family val="2"/>
      <charset val="238"/>
    </font>
    <font>
      <b/>
      <sz val="9"/>
      <color theme="8"/>
      <name val="Arial"/>
      <family val="2"/>
      <charset val="238"/>
      <scheme val="minor"/>
    </font>
    <font>
      <b/>
      <sz val="9"/>
      <color theme="4"/>
      <name val="Arial"/>
      <family val="2"/>
      <charset val="238"/>
      <scheme val="minor"/>
    </font>
    <font>
      <b/>
      <vertAlign val="subscript"/>
      <sz val="9"/>
      <color theme="0"/>
      <name val="Arial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4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1" applyNumberFormat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9" fillId="4" borderId="5" applyNumberFormat="0" applyFont="0" applyAlignment="0" applyProtection="0"/>
    <xf numFmtId="0" fontId="19" fillId="0" borderId="6" applyNumberFormat="0" applyFill="0" applyAlignment="0" applyProtection="0"/>
    <xf numFmtId="0" fontId="20" fillId="6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7" borderId="7" applyNumberFormat="0" applyAlignment="0" applyProtection="0"/>
    <xf numFmtId="0" fontId="22" fillId="13" borderId="7" applyNumberFormat="0" applyAlignment="0" applyProtection="0"/>
    <xf numFmtId="0" fontId="23" fillId="13" borderId="8" applyNumberFormat="0" applyAlignment="0" applyProtection="0"/>
    <xf numFmtId="0" fontId="24" fillId="0" borderId="0" applyNumberFormat="0" applyFill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9" fontId="28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8" fillId="0" borderId="0"/>
  </cellStyleXfs>
  <cellXfs count="613">
    <xf numFmtId="0" fontId="0" fillId="0" borderId="0" xfId="0"/>
    <xf numFmtId="0" fontId="26" fillId="0" borderId="0" xfId="0" applyFont="1"/>
    <xf numFmtId="0" fontId="27" fillId="0" borderId="0" xfId="0" applyFont="1"/>
    <xf numFmtId="0" fontId="27" fillId="18" borderId="0" xfId="0" applyFont="1" applyFill="1" applyBorder="1"/>
    <xf numFmtId="0" fontId="30" fillId="18" borderId="0" xfId="0" applyFont="1" applyFill="1" applyBorder="1"/>
    <xf numFmtId="0" fontId="31" fillId="18" borderId="0" xfId="0" applyFont="1" applyFill="1" applyBorder="1"/>
    <xf numFmtId="0" fontId="29" fillId="18" borderId="0" xfId="0" applyFont="1" applyFill="1" applyBorder="1"/>
    <xf numFmtId="164" fontId="29" fillId="18" borderId="0" xfId="0" applyNumberFormat="1" applyFont="1" applyFill="1" applyBorder="1"/>
    <xf numFmtId="0" fontId="34" fillId="18" borderId="0" xfId="0" applyFont="1" applyFill="1" applyBorder="1" applyAlignment="1">
      <alignment horizontal="right" vertical="top"/>
    </xf>
    <xf numFmtId="0" fontId="29" fillId="0" borderId="0" xfId="0" applyFont="1"/>
    <xf numFmtId="164" fontId="31" fillId="0" borderId="0" xfId="0" applyNumberFormat="1" applyFont="1" applyFill="1" applyBorder="1"/>
    <xf numFmtId="0" fontId="29" fillId="0" borderId="0" xfId="0" applyFont="1" applyFill="1" applyBorder="1"/>
    <xf numFmtId="0" fontId="27" fillId="0" borderId="0" xfId="0" applyFont="1" applyFill="1" applyBorder="1"/>
    <xf numFmtId="49" fontId="31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 vertical="top"/>
    </xf>
    <xf numFmtId="0" fontId="30" fillId="0" borderId="0" xfId="0" applyFont="1" applyFill="1" applyBorder="1"/>
    <xf numFmtId="0" fontId="35" fillId="0" borderId="0" xfId="0" applyFont="1" applyFill="1" applyBorder="1" applyAlignment="1">
      <alignment horizontal="right" vertical="top"/>
    </xf>
    <xf numFmtId="0" fontId="30" fillId="0" borderId="0" xfId="0" applyFont="1"/>
    <xf numFmtId="0" fontId="29" fillId="0" borderId="0" xfId="0" applyFont="1" applyFill="1" applyBorder="1" applyAlignment="1">
      <alignment vertical="center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/>
    <xf numFmtId="164" fontId="29" fillId="0" borderId="0" xfId="0" applyNumberFormat="1" applyFont="1" applyFill="1" applyBorder="1"/>
    <xf numFmtId="0" fontId="31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/>
    <xf numFmtId="49" fontId="38" fillId="0" borderId="0" xfId="0" applyNumberFormat="1" applyFont="1" applyFill="1" applyBorder="1" applyAlignment="1">
      <alignment horizontal="center" vertical="center"/>
    </xf>
    <xf numFmtId="3" fontId="39" fillId="0" borderId="0" xfId="0" applyNumberFormat="1" applyFont="1" applyFill="1" applyBorder="1" applyAlignment="1">
      <alignment horizontal="center"/>
    </xf>
    <xf numFmtId="49" fontId="3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right" vertical="center"/>
    </xf>
    <xf numFmtId="9" fontId="33" fillId="0" borderId="0" xfId="41" applyFont="1" applyFill="1" applyBorder="1"/>
    <xf numFmtId="0" fontId="26" fillId="0" borderId="0" xfId="0" applyFont="1" applyAlignment="1"/>
    <xf numFmtId="0" fontId="29" fillId="0" borderId="0" xfId="0" applyFont="1" applyAlignment="1"/>
    <xf numFmtId="0" fontId="43" fillId="18" borderId="0" xfId="0" applyFont="1" applyFill="1" applyBorder="1"/>
    <xf numFmtId="164" fontId="43" fillId="18" borderId="0" xfId="0" applyNumberFormat="1" applyFont="1" applyFill="1" applyBorder="1"/>
    <xf numFmtId="0" fontId="29" fillId="18" borderId="0" xfId="0" applyFont="1" applyFill="1" applyBorder="1" applyAlignment="1"/>
    <xf numFmtId="165" fontId="29" fillId="18" borderId="0" xfId="0" applyNumberFormat="1" applyFont="1" applyFill="1" applyBorder="1" applyAlignment="1">
      <alignment horizontal="right"/>
    </xf>
    <xf numFmtId="0" fontId="25" fillId="0" borderId="0" xfId="0" applyFont="1"/>
    <xf numFmtId="164" fontId="29" fillId="0" borderId="0" xfId="0" applyNumberFormat="1" applyFont="1"/>
    <xf numFmtId="0" fontId="52" fillId="0" borderId="0" xfId="0" applyFont="1"/>
    <xf numFmtId="0" fontId="50" fillId="0" borderId="0" xfId="0" applyFont="1"/>
    <xf numFmtId="0" fontId="49" fillId="0" borderId="0" xfId="0" applyFont="1" applyAlignment="1"/>
    <xf numFmtId="49" fontId="53" fillId="0" borderId="0" xfId="0" applyNumberFormat="1" applyFont="1" applyAlignment="1">
      <alignment vertical="center"/>
    </xf>
    <xf numFmtId="0" fontId="50" fillId="0" borderId="0" xfId="0" applyFont="1" applyBorder="1"/>
    <xf numFmtId="0" fontId="51" fillId="18" borderId="0" xfId="0" applyFont="1" applyFill="1" applyBorder="1"/>
    <xf numFmtId="0" fontId="54" fillId="0" borderId="0" xfId="0" applyFont="1"/>
    <xf numFmtId="0" fontId="47" fillId="0" borderId="0" xfId="0" applyFont="1" applyFill="1" applyBorder="1"/>
    <xf numFmtId="164" fontId="29" fillId="0" borderId="0" xfId="0" applyNumberFormat="1" applyFont="1" applyBorder="1"/>
    <xf numFmtId="0" fontId="50" fillId="0" borderId="0" xfId="0" applyFont="1" applyAlignment="1">
      <alignment vertical="top"/>
    </xf>
    <xf numFmtId="0" fontId="27" fillId="18" borderId="0" xfId="0" applyNumberFormat="1" applyFont="1" applyFill="1" applyBorder="1"/>
    <xf numFmtId="0" fontId="29" fillId="18" borderId="0" xfId="0" applyFont="1" applyFill="1" applyBorder="1"/>
    <xf numFmtId="0" fontId="44" fillId="0" borderId="0" xfId="0" applyFont="1" applyFill="1" applyBorder="1"/>
    <xf numFmtId="0" fontId="33" fillId="18" borderId="0" xfId="0" applyFont="1" applyFill="1" applyBorder="1"/>
    <xf numFmtId="49" fontId="33" fillId="18" borderId="0" xfId="0" applyNumberFormat="1" applyFont="1" applyFill="1" applyBorder="1"/>
    <xf numFmtId="49" fontId="48" fillId="18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center" indent="1"/>
    </xf>
    <xf numFmtId="0" fontId="29" fillId="18" borderId="0" xfId="0" applyFont="1" applyFill="1"/>
    <xf numFmtId="49" fontId="37" fillId="18" borderId="0" xfId="0" applyNumberFormat="1" applyFont="1" applyFill="1" applyBorder="1" applyAlignment="1">
      <alignment horizontal="right"/>
    </xf>
    <xf numFmtId="0" fontId="31" fillId="18" borderId="0" xfId="0" applyFont="1" applyFill="1" applyBorder="1" applyAlignment="1">
      <alignment vertical="center"/>
    </xf>
    <xf numFmtId="0" fontId="29" fillId="18" borderId="0" xfId="0" applyFont="1" applyFill="1" applyBorder="1" applyAlignment="1">
      <alignment horizontal="center"/>
    </xf>
    <xf numFmtId="0" fontId="29" fillId="0" borderId="0" xfId="0" applyNumberFormat="1" applyFont="1" applyFill="1" applyBorder="1" applyAlignment="1"/>
    <xf numFmtId="166" fontId="2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wrapText="1"/>
    </xf>
    <xf numFmtId="164" fontId="33" fillId="0" borderId="0" xfId="0" applyNumberFormat="1" applyFont="1" applyFill="1" applyBorder="1"/>
    <xf numFmtId="0" fontId="34" fillId="18" borderId="0" xfId="0" applyFont="1" applyFill="1" applyBorder="1" applyAlignment="1"/>
    <xf numFmtId="0" fontId="34" fillId="0" borderId="0" xfId="0" applyFont="1" applyAlignment="1"/>
    <xf numFmtId="0" fontId="31" fillId="0" borderId="0" xfId="0" applyFont="1" applyFill="1" applyBorder="1" applyAlignment="1">
      <alignment horizontal="center"/>
    </xf>
    <xf numFmtId="170" fontId="29" fillId="0" borderId="0" xfId="0" applyNumberFormat="1" applyFont="1" applyBorder="1"/>
    <xf numFmtId="0" fontId="34" fillId="0" borderId="0" xfId="0" applyFont="1" applyAlignment="1">
      <alignment horizontal="right"/>
    </xf>
    <xf numFmtId="164" fontId="33" fillId="0" borderId="0" xfId="0" applyNumberFormat="1" applyFont="1"/>
    <xf numFmtId="0" fontId="29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right"/>
    </xf>
    <xf numFmtId="164" fontId="31" fillId="0" borderId="0" xfId="0" applyNumberFormat="1" applyFont="1" applyFill="1" applyBorder="1" applyAlignment="1">
      <alignment horizontal="center"/>
    </xf>
    <xf numFmtId="171" fontId="29" fillId="0" borderId="0" xfId="41" applyNumberFormat="1" applyFont="1" applyFill="1" applyBorder="1"/>
    <xf numFmtId="171" fontId="29" fillId="0" borderId="0" xfId="0" applyNumberFormat="1" applyFont="1" applyFill="1" applyBorder="1"/>
    <xf numFmtId="0" fontId="33" fillId="0" borderId="0" xfId="41" applyNumberFormat="1" applyFont="1" applyFill="1" applyBorder="1"/>
    <xf numFmtId="0" fontId="40" fillId="0" borderId="0" xfId="0" applyFont="1" applyAlignment="1">
      <alignment horizontal="right"/>
    </xf>
    <xf numFmtId="170" fontId="33" fillId="0" borderId="0" xfId="0" applyNumberFormat="1" applyFont="1" applyBorder="1"/>
    <xf numFmtId="0" fontId="32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horizontal="right"/>
    </xf>
    <xf numFmtId="0" fontId="32" fillId="0" borderId="0" xfId="0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horizontal="center"/>
    </xf>
    <xf numFmtId="164" fontId="32" fillId="0" borderId="0" xfId="0" applyNumberFormat="1" applyFont="1" applyFill="1" applyBorder="1"/>
    <xf numFmtId="0" fontId="31" fillId="0" borderId="0" xfId="0" applyFont="1" applyFill="1" applyBorder="1" applyAlignment="1">
      <alignment horizontal="center"/>
    </xf>
    <xf numFmtId="171" fontId="33" fillId="0" borderId="0" xfId="41" applyNumberFormat="1" applyFont="1"/>
    <xf numFmtId="171" fontId="33" fillId="0" borderId="0" xfId="41" applyNumberFormat="1" applyFont="1" applyBorder="1"/>
    <xf numFmtId="0" fontId="33" fillId="0" borderId="0" xfId="0" applyFont="1"/>
    <xf numFmtId="171" fontId="33" fillId="0" borderId="0" xfId="0" applyNumberFormat="1" applyFont="1"/>
    <xf numFmtId="0" fontId="29" fillId="0" borderId="0" xfId="0" applyFont="1" applyFill="1" applyBorder="1" applyAlignment="1">
      <alignment vertical="center" wrapText="1"/>
    </xf>
    <xf numFmtId="0" fontId="33" fillId="0" borderId="0" xfId="41" applyNumberFormat="1" applyFont="1" applyFill="1" applyBorder="1" applyAlignment="1"/>
    <xf numFmtId="0" fontId="29" fillId="0" borderId="0" xfId="0" applyNumberFormat="1" applyFont="1" applyBorder="1" applyAlignment="1"/>
    <xf numFmtId="0" fontId="29" fillId="0" borderId="0" xfId="0" applyNumberFormat="1" applyFont="1" applyAlignment="1"/>
    <xf numFmtId="0" fontId="33" fillId="0" borderId="0" xfId="41" applyNumberFormat="1" applyFont="1" applyAlignment="1"/>
    <xf numFmtId="0" fontId="33" fillId="0" borderId="0" xfId="0" applyNumberFormat="1" applyFont="1" applyAlignment="1"/>
    <xf numFmtId="0" fontId="33" fillId="0" borderId="0" xfId="0" applyNumberFormat="1" applyFont="1" applyBorder="1" applyAlignment="1"/>
    <xf numFmtId="0" fontId="33" fillId="0" borderId="0" xfId="41" applyNumberFormat="1" applyFont="1" applyBorder="1" applyAlignment="1"/>
    <xf numFmtId="0" fontId="29" fillId="0" borderId="0" xfId="0" applyNumberFormat="1" applyFont="1" applyFill="1" applyBorder="1" applyAlignment="1">
      <alignment wrapText="1"/>
    </xf>
    <xf numFmtId="0" fontId="29" fillId="0" borderId="0" xfId="0" applyFont="1" applyFill="1" applyBorder="1" applyAlignment="1"/>
    <xf numFmtId="0" fontId="59" fillId="18" borderId="0" xfId="0" applyFont="1" applyFill="1" applyBorder="1"/>
    <xf numFmtId="49" fontId="59" fillId="18" borderId="0" xfId="0" applyNumberFormat="1" applyFont="1" applyFill="1" applyBorder="1" applyAlignment="1">
      <alignment horizontal="right"/>
    </xf>
    <xf numFmtId="0" fontId="35" fillId="18" borderId="0" xfId="0" applyFont="1" applyFill="1" applyBorder="1" applyAlignment="1"/>
    <xf numFmtId="0" fontId="35" fillId="18" borderId="0" xfId="0" applyFont="1" applyFill="1" applyBorder="1" applyAlignment="1">
      <alignment wrapText="1"/>
    </xf>
    <xf numFmtId="0" fontId="35" fillId="0" borderId="0" xfId="0" applyFont="1" applyAlignment="1">
      <alignment wrapText="1"/>
    </xf>
    <xf numFmtId="0" fontId="35" fillId="0" borderId="0" xfId="0" applyFont="1" applyAlignment="1"/>
    <xf numFmtId="0" fontId="60" fillId="18" borderId="0" xfId="0" applyFont="1" applyFill="1" applyBorder="1" applyAlignment="1"/>
    <xf numFmtId="0" fontId="61" fillId="0" borderId="0" xfId="0" applyFont="1" applyFill="1" applyBorder="1" applyAlignment="1"/>
    <xf numFmtId="164" fontId="61" fillId="0" borderId="0" xfId="0" applyNumberFormat="1" applyFont="1" applyFill="1" applyBorder="1"/>
    <xf numFmtId="0" fontId="29" fillId="0" borderId="0" xfId="0" applyFont="1" applyFill="1"/>
    <xf numFmtId="0" fontId="30" fillId="0" borderId="0" xfId="0" applyFont="1" applyFill="1"/>
    <xf numFmtId="0" fontId="29" fillId="0" borderId="0" xfId="0" applyFont="1" applyFill="1" applyAlignment="1"/>
    <xf numFmtId="0" fontId="29" fillId="0" borderId="0" xfId="0" applyFont="1" applyFill="1" applyAlignment="1">
      <alignment vertical="center"/>
    </xf>
    <xf numFmtId="166" fontId="33" fillId="0" borderId="0" xfId="0" applyNumberFormat="1" applyFont="1" applyFill="1" applyBorder="1" applyAlignment="1">
      <alignment horizontal="center"/>
    </xf>
    <xf numFmtId="166" fontId="33" fillId="0" borderId="0" xfId="0" applyNumberFormat="1" applyFont="1" applyFill="1" applyBorder="1" applyAlignment="1"/>
    <xf numFmtId="0" fontId="34" fillId="0" borderId="0" xfId="0" applyFont="1" applyFill="1" applyBorder="1" applyAlignment="1">
      <alignment vertical="top"/>
    </xf>
    <xf numFmtId="0" fontId="29" fillId="0" borderId="0" xfId="42" applyFont="1" applyFill="1" applyBorder="1"/>
    <xf numFmtId="49" fontId="27" fillId="18" borderId="0" xfId="0" applyNumberFormat="1" applyFont="1" applyFill="1" applyBorder="1" applyAlignment="1">
      <alignment horizontal="right"/>
    </xf>
    <xf numFmtId="0" fontId="63" fillId="18" borderId="0" xfId="0" applyFont="1" applyFill="1" applyBorder="1"/>
    <xf numFmtId="0" fontId="63" fillId="18" borderId="0" xfId="0" applyFont="1" applyFill="1"/>
    <xf numFmtId="0" fontId="27" fillId="0" borderId="0" xfId="0" applyFont="1" applyFill="1"/>
    <xf numFmtId="49" fontId="27" fillId="0" borderId="0" xfId="0" applyNumberFormat="1" applyFont="1" applyFill="1" applyAlignment="1">
      <alignment horizontal="right" vertical="center"/>
    </xf>
    <xf numFmtId="0" fontId="63" fillId="0" borderId="0" xfId="0" applyFont="1" applyFill="1"/>
    <xf numFmtId="0" fontId="50" fillId="0" borderId="0" xfId="0" applyFont="1" applyFill="1" applyBorder="1" applyAlignment="1">
      <alignment vertical="top"/>
    </xf>
    <xf numFmtId="0" fontId="50" fillId="0" borderId="0" xfId="0" applyFont="1" applyFill="1" applyBorder="1" applyAlignment="1">
      <alignment vertical="top" wrapText="1"/>
    </xf>
    <xf numFmtId="0" fontId="49" fillId="0" borderId="0" xfId="0" applyFont="1" applyAlignment="1">
      <alignment vertical="top"/>
    </xf>
    <xf numFmtId="0" fontId="50" fillId="0" borderId="0" xfId="0" applyFont="1" applyFill="1" applyAlignment="1">
      <alignment horizontal="left" vertical="top" indent="1"/>
    </xf>
    <xf numFmtId="0" fontId="50" fillId="0" borderId="0" xfId="0" applyFont="1" applyFill="1" applyAlignment="1">
      <alignment horizontal="left" vertical="top"/>
    </xf>
    <xf numFmtId="0" fontId="33" fillId="0" borderId="0" xfId="0" applyFont="1" applyFill="1" applyBorder="1" applyAlignment="1">
      <alignment horizontal="right" vertical="center" wrapText="1"/>
    </xf>
    <xf numFmtId="0" fontId="33" fillId="0" borderId="0" xfId="0" applyFont="1" applyFill="1" applyBorder="1" applyAlignment="1">
      <alignment horizontal="left"/>
    </xf>
    <xf numFmtId="0" fontId="60" fillId="0" borderId="0" xfId="0" applyFont="1" applyFill="1" applyBorder="1" applyAlignment="1">
      <alignment horizontal="right" vertical="top"/>
    </xf>
    <xf numFmtId="0" fontId="66" fillId="18" borderId="0" xfId="0" applyFont="1" applyFill="1" applyBorder="1"/>
    <xf numFmtId="49" fontId="33" fillId="0" borderId="0" xfId="0" applyNumberFormat="1" applyFont="1" applyFill="1" applyBorder="1" applyAlignment="1">
      <alignment horizontal="right"/>
    </xf>
    <xf numFmtId="0" fontId="67" fillId="18" borderId="0" xfId="0" applyNumberFormat="1" applyFont="1" applyFill="1" applyBorder="1" applyAlignment="1">
      <alignment horizontal="right"/>
    </xf>
    <xf numFmtId="0" fontId="33" fillId="0" borderId="0" xfId="0" quotePrefix="1" applyFont="1" applyFill="1" applyBorder="1"/>
    <xf numFmtId="0" fontId="33" fillId="0" borderId="0" xfId="0" applyFont="1" applyFill="1" applyBorder="1" applyAlignment="1">
      <alignment horizontal="right" vertical="top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 textRotation="90"/>
    </xf>
    <xf numFmtId="0" fontId="44" fillId="0" borderId="0" xfId="0" applyFont="1" applyFill="1" applyBorder="1" applyAlignment="1"/>
    <xf numFmtId="0" fontId="67" fillId="18" borderId="0" xfId="0" applyFont="1" applyFill="1"/>
    <xf numFmtId="0" fontId="29" fillId="0" borderId="0" xfId="0" applyFont="1" applyBorder="1"/>
    <xf numFmtId="0" fontId="63" fillId="18" borderId="0" xfId="47" applyFont="1" applyFill="1"/>
    <xf numFmtId="0" fontId="29" fillId="18" borderId="0" xfId="47" applyFont="1" applyFill="1"/>
    <xf numFmtId="49" fontId="48" fillId="18" borderId="0" xfId="47" applyNumberFormat="1" applyFont="1" applyFill="1" applyAlignment="1">
      <alignment horizontal="right"/>
    </xf>
    <xf numFmtId="0" fontId="29" fillId="0" borderId="0" xfId="47" applyFont="1"/>
    <xf numFmtId="0" fontId="37" fillId="0" borderId="0" xfId="47" applyFont="1"/>
    <xf numFmtId="0" fontId="29" fillId="0" borderId="0" xfId="48" applyFont="1" applyFill="1" applyBorder="1"/>
    <xf numFmtId="0" fontId="30" fillId="0" borderId="0" xfId="48" applyFont="1" applyFill="1" applyBorder="1"/>
    <xf numFmtId="0" fontId="63" fillId="0" borderId="0" xfId="43" applyFont="1"/>
    <xf numFmtId="0" fontId="63" fillId="0" borderId="0" xfId="43" applyFont="1" applyFill="1"/>
    <xf numFmtId="0" fontId="5" fillId="0" borderId="0" xfId="50"/>
    <xf numFmtId="0" fontId="5" fillId="0" borderId="0" xfId="50" applyAlignment="1">
      <alignment horizontal="center"/>
    </xf>
    <xf numFmtId="0" fontId="5" fillId="0" borderId="0" xfId="50" applyFill="1"/>
    <xf numFmtId="0" fontId="50" fillId="0" borderId="0" xfId="43" applyFont="1"/>
    <xf numFmtId="0" fontId="49" fillId="0" borderId="9" xfId="43" applyFont="1" applyFill="1" applyBorder="1" applyAlignment="1">
      <alignment horizontal="right" wrapText="1"/>
    </xf>
    <xf numFmtId="0" fontId="49" fillId="0" borderId="9" xfId="43" applyFont="1" applyFill="1" applyBorder="1" applyAlignment="1">
      <alignment horizontal="centerContinuous" wrapText="1"/>
    </xf>
    <xf numFmtId="173" fontId="71" fillId="0" borderId="0" xfId="50" applyNumberFormat="1" applyFont="1" applyFill="1" applyAlignment="1">
      <alignment horizontal="right"/>
    </xf>
    <xf numFmtId="164" fontId="71" fillId="0" borderId="0" xfId="50" applyNumberFormat="1" applyFont="1" applyFill="1" applyAlignment="1">
      <alignment horizontal="right"/>
    </xf>
    <xf numFmtId="174" fontId="71" fillId="0" borderId="0" xfId="51" applyNumberFormat="1" applyFont="1" applyFill="1" applyAlignment="1">
      <alignment horizontal="right"/>
    </xf>
    <xf numFmtId="173" fontId="4" fillId="0" borderId="0" xfId="50" applyNumberFormat="1" applyFont="1" applyFill="1" applyAlignment="1">
      <alignment horizontal="right"/>
    </xf>
    <xf numFmtId="164" fontId="4" fillId="0" borderId="0" xfId="50" applyNumberFormat="1" applyFont="1" applyFill="1" applyAlignment="1">
      <alignment horizontal="right"/>
    </xf>
    <xf numFmtId="174" fontId="4" fillId="0" borderId="0" xfId="50" applyNumberFormat="1" applyFont="1" applyFill="1" applyAlignment="1">
      <alignment horizontal="right"/>
    </xf>
    <xf numFmtId="0" fontId="4" fillId="0" borderId="0" xfId="50" applyFont="1" applyAlignment="1">
      <alignment horizontal="right"/>
    </xf>
    <xf numFmtId="174" fontId="4" fillId="0" borderId="0" xfId="51" applyNumberFormat="1" applyFont="1" applyFill="1" applyAlignment="1">
      <alignment horizontal="right"/>
    </xf>
    <xf numFmtId="173" fontId="49" fillId="0" borderId="0" xfId="43" applyNumberFormat="1" applyFont="1" applyFill="1" applyAlignment="1">
      <alignment horizontal="right" vertical="top" wrapText="1"/>
    </xf>
    <xf numFmtId="164" fontId="49" fillId="0" borderId="0" xfId="43" applyNumberFormat="1" applyFont="1" applyFill="1" applyAlignment="1">
      <alignment horizontal="right" vertical="top" wrapText="1"/>
    </xf>
    <xf numFmtId="174" fontId="49" fillId="0" borderId="0" xfId="51" applyNumberFormat="1" applyFont="1" applyFill="1" applyAlignment="1">
      <alignment horizontal="right" vertical="top" wrapText="1"/>
    </xf>
    <xf numFmtId="0" fontId="4" fillId="0" borderId="0" xfId="50" applyFont="1" applyFill="1" applyAlignment="1">
      <alignment horizontal="right"/>
    </xf>
    <xf numFmtId="0" fontId="71" fillId="0" borderId="9" xfId="50" applyFont="1" applyFill="1" applyBorder="1" applyAlignment="1">
      <alignment horizontal="right"/>
    </xf>
    <xf numFmtId="0" fontId="71" fillId="0" borderId="9" xfId="50" applyFont="1" applyFill="1" applyBorder="1" applyAlignment="1">
      <alignment horizontal="right" wrapText="1"/>
    </xf>
    <xf numFmtId="14" fontId="4" fillId="0" borderId="0" xfId="50" applyNumberFormat="1" applyFont="1" applyFill="1" applyAlignment="1">
      <alignment horizontal="right"/>
    </xf>
    <xf numFmtId="166" fontId="4" fillId="0" borderId="0" xfId="50" applyNumberFormat="1" applyFont="1" applyFill="1" applyAlignment="1">
      <alignment horizontal="right"/>
    </xf>
    <xf numFmtId="0" fontId="27" fillId="0" borderId="0" xfId="46" applyFont="1"/>
    <xf numFmtId="0" fontId="45" fillId="0" borderId="0" xfId="46" applyFont="1" applyAlignment="1">
      <alignment horizontal="left" vertical="center"/>
    </xf>
    <xf numFmtId="0" fontId="69" fillId="0" borderId="0" xfId="52" applyFont="1" applyAlignment="1">
      <alignment horizontal="left" vertical="center" wrapText="1"/>
    </xf>
    <xf numFmtId="0" fontId="45" fillId="0" borderId="0" xfId="46" applyFont="1" applyAlignment="1">
      <alignment horizontal="center" vertical="center"/>
    </xf>
    <xf numFmtId="49" fontId="74" fillId="0" borderId="0" xfId="52" applyNumberFormat="1" applyFont="1" applyAlignment="1">
      <alignment vertical="top" wrapText="1"/>
    </xf>
    <xf numFmtId="49" fontId="46" fillId="0" borderId="0" xfId="46" applyNumberFormat="1" applyFont="1" applyAlignment="1">
      <alignment vertical="center"/>
    </xf>
    <xf numFmtId="0" fontId="41" fillId="0" borderId="0" xfId="46" applyFont="1"/>
    <xf numFmtId="0" fontId="44" fillId="0" borderId="0" xfId="46" applyFont="1"/>
    <xf numFmtId="0" fontId="27" fillId="0" borderId="0" xfId="46" applyFont="1" applyAlignment="1">
      <alignment horizontal="left" vertical="center"/>
    </xf>
    <xf numFmtId="0" fontId="44" fillId="0" borderId="0" xfId="46" applyFont="1" applyAlignment="1">
      <alignment horizontal="center"/>
    </xf>
    <xf numFmtId="0" fontId="27" fillId="0" borderId="0" xfId="46" applyFont="1" applyAlignment="1">
      <alignment horizontal="right" vertical="center"/>
    </xf>
    <xf numFmtId="0" fontId="27" fillId="0" borderId="0" xfId="46" applyFont="1" applyAlignment="1">
      <alignment horizontal="left" vertical="center" indent="1"/>
    </xf>
    <xf numFmtId="0" fontId="42" fillId="0" borderId="0" xfId="46" applyFont="1"/>
    <xf numFmtId="0" fontId="42" fillId="0" borderId="0" xfId="46" applyFont="1" applyAlignment="1">
      <alignment horizontal="right" vertical="center"/>
    </xf>
    <xf numFmtId="0" fontId="42" fillId="0" borderId="0" xfId="46" applyFont="1" applyAlignment="1">
      <alignment horizontal="left" vertical="center" indent="1"/>
    </xf>
    <xf numFmtId="49" fontId="45" fillId="0" borderId="0" xfId="46" applyNumberFormat="1" applyFont="1" applyAlignment="1">
      <alignment vertical="center"/>
    </xf>
    <xf numFmtId="0" fontId="33" fillId="0" borderId="0" xfId="0" applyNumberFormat="1" applyFont="1" applyFill="1" applyBorder="1"/>
    <xf numFmtId="0" fontId="76" fillId="0" borderId="0" xfId="0" applyFont="1" applyFill="1" applyBorder="1" applyAlignment="1">
      <alignment horizontal="right" vertical="center"/>
    </xf>
    <xf numFmtId="0" fontId="27" fillId="0" borderId="0" xfId="0" applyFont="1" applyAlignment="1">
      <alignment horizontal="left"/>
    </xf>
    <xf numFmtId="49" fontId="27" fillId="0" borderId="0" xfId="0" applyNumberFormat="1" applyFont="1" applyAlignment="1">
      <alignment horizontal="left"/>
    </xf>
    <xf numFmtId="0" fontId="76" fillId="18" borderId="0" xfId="0" applyNumberFormat="1" applyFont="1" applyFill="1" applyBorder="1" applyAlignment="1">
      <alignment horizontal="left" vertical="center"/>
    </xf>
    <xf numFmtId="0" fontId="77" fillId="0" borderId="0" xfId="0" applyFont="1" applyFill="1" applyAlignment="1">
      <alignment horizontal="left" vertical="top"/>
    </xf>
    <xf numFmtId="0" fontId="79" fillId="0" borderId="0" xfId="0" applyFont="1" applyFill="1" applyAlignment="1">
      <alignment horizontal="left" vertical="center"/>
    </xf>
    <xf numFmtId="0" fontId="29" fillId="0" borderId="0" xfId="0" applyFont="1" applyFill="1" applyAlignment="1">
      <alignment horizontal="right"/>
    </xf>
    <xf numFmtId="0" fontId="31" fillId="0" borderId="0" xfId="0" applyFont="1" applyFill="1" applyAlignment="1"/>
    <xf numFmtId="0" fontId="44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right"/>
    </xf>
    <xf numFmtId="49" fontId="76" fillId="0" borderId="0" xfId="0" applyNumberFormat="1" applyFont="1" applyFill="1" applyBorder="1" applyAlignment="1">
      <alignment horizontal="left" vertical="center"/>
    </xf>
    <xf numFmtId="0" fontId="76" fillId="0" borderId="0" xfId="0" applyFont="1" applyFill="1" applyBorder="1" applyAlignment="1">
      <alignment horizontal="left" vertical="center"/>
    </xf>
    <xf numFmtId="0" fontId="76" fillId="0" borderId="0" xfId="0" applyFont="1" applyFill="1" applyBorder="1"/>
    <xf numFmtId="0" fontId="76" fillId="0" borderId="0" xfId="0" applyFont="1" applyFill="1" applyBorder="1" applyAlignment="1">
      <alignment horizontal="right"/>
    </xf>
    <xf numFmtId="0" fontId="76" fillId="0" borderId="0" xfId="0" applyFont="1" applyFill="1" applyBorder="1" applyAlignment="1">
      <alignment horizontal="left" vertical="center" indent="1"/>
    </xf>
    <xf numFmtId="0" fontId="76" fillId="0" borderId="0" xfId="0" applyFont="1" applyFill="1" applyBorder="1" applyAlignment="1"/>
    <xf numFmtId="0" fontId="76" fillId="0" borderId="0" xfId="0" applyFont="1" applyFill="1" applyBorder="1" applyAlignment="1">
      <alignment horizontal="center" vertical="center"/>
    </xf>
    <xf numFmtId="49" fontId="76" fillId="0" borderId="0" xfId="44" applyNumberFormat="1" applyFont="1" applyFill="1" applyBorder="1" applyAlignment="1">
      <alignment horizontal="left" vertical="center"/>
    </xf>
    <xf numFmtId="0" fontId="78" fillId="0" borderId="0" xfId="0" applyFont="1" applyFill="1" applyBorder="1"/>
    <xf numFmtId="0" fontId="76" fillId="0" borderId="0" xfId="44" applyFont="1" applyFill="1" applyBorder="1" applyAlignment="1">
      <alignment horizontal="left" vertical="center"/>
    </xf>
    <xf numFmtId="0" fontId="27" fillId="0" borderId="0" xfId="0" applyFont="1" applyFill="1" applyAlignment="1">
      <alignment horizontal="right"/>
    </xf>
    <xf numFmtId="0" fontId="77" fillId="0" borderId="0" xfId="0" applyFont="1" applyAlignment="1">
      <alignment horizontal="left" vertical="top"/>
    </xf>
    <xf numFmtId="0" fontId="43" fillId="18" borderId="0" xfId="0" applyNumberFormat="1" applyFont="1" applyFill="1" applyBorder="1" applyAlignment="1">
      <alignment horizontal="right"/>
    </xf>
    <xf numFmtId="0" fontId="80" fillId="0" borderId="0" xfId="44" applyFont="1"/>
    <xf numFmtId="0" fontId="77" fillId="0" borderId="0" xfId="44" applyFont="1"/>
    <xf numFmtId="0" fontId="26" fillId="0" borderId="0" xfId="0" applyFont="1" applyFill="1" applyBorder="1"/>
    <xf numFmtId="0" fontId="26" fillId="0" borderId="0" xfId="0" applyFont="1" applyFill="1" applyBorder="1" applyAlignment="1"/>
    <xf numFmtId="0" fontId="29" fillId="0" borderId="0" xfId="0" applyFont="1" applyFill="1" applyBorder="1" applyAlignment="1">
      <alignment horizontal="left" indent="1"/>
    </xf>
    <xf numFmtId="0" fontId="25" fillId="0" borderId="0" xfId="0" applyFont="1" applyFill="1" applyBorder="1"/>
    <xf numFmtId="164" fontId="32" fillId="0" borderId="11" xfId="0" applyNumberFormat="1" applyFont="1" applyFill="1" applyBorder="1" applyAlignment="1">
      <alignment horizontal="right"/>
    </xf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indent="1"/>
    </xf>
    <xf numFmtId="164" fontId="32" fillId="0" borderId="14" xfId="0" applyNumberFormat="1" applyFont="1" applyFill="1" applyBorder="1" applyAlignment="1">
      <alignment horizontal="right"/>
    </xf>
    <xf numFmtId="164" fontId="32" fillId="0" borderId="17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top"/>
    </xf>
    <xf numFmtId="164" fontId="33" fillId="0" borderId="16" xfId="0" applyNumberFormat="1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horizontal="right" vertical="top"/>
    </xf>
    <xf numFmtId="164" fontId="33" fillId="0" borderId="13" xfId="0" applyNumberFormat="1" applyFont="1" applyFill="1" applyBorder="1" applyAlignment="1">
      <alignment horizontal="right" vertical="top"/>
    </xf>
    <xf numFmtId="164" fontId="29" fillId="0" borderId="0" xfId="0" applyNumberFormat="1" applyFont="1" applyFill="1" applyBorder="1" applyAlignment="1">
      <alignment horizontal="right" vertical="top"/>
    </xf>
    <xf numFmtId="0" fontId="29" fillId="0" borderId="11" xfId="0" applyFont="1" applyFill="1" applyBorder="1" applyAlignment="1">
      <alignment horizontal="left" vertical="top"/>
    </xf>
    <xf numFmtId="164" fontId="33" fillId="0" borderId="17" xfId="0" applyNumberFormat="1" applyFont="1" applyFill="1" applyBorder="1" applyAlignment="1">
      <alignment horizontal="right" vertical="top"/>
    </xf>
    <xf numFmtId="164" fontId="33" fillId="0" borderId="11" xfId="0" applyNumberFormat="1" applyFont="1" applyFill="1" applyBorder="1" applyAlignment="1">
      <alignment horizontal="right" vertical="top"/>
    </xf>
    <xf numFmtId="164" fontId="33" fillId="0" borderId="14" xfId="0" applyNumberFormat="1" applyFont="1" applyFill="1" applyBorder="1" applyAlignment="1">
      <alignment horizontal="right" vertical="top"/>
    </xf>
    <xf numFmtId="164" fontId="29" fillId="0" borderId="11" xfId="0" applyNumberFormat="1" applyFont="1" applyFill="1" applyBorder="1" applyAlignment="1">
      <alignment horizontal="right" vertical="top"/>
    </xf>
    <xf numFmtId="0" fontId="80" fillId="0" borderId="0" xfId="0" applyFont="1"/>
    <xf numFmtId="0" fontId="30" fillId="0" borderId="0" xfId="42" applyFont="1" applyFill="1" applyBorder="1" applyAlignment="1"/>
    <xf numFmtId="164" fontId="33" fillId="0" borderId="0" xfId="0" applyNumberFormat="1" applyFont="1" applyFill="1" applyBorder="1" applyAlignment="1">
      <alignment vertical="top"/>
    </xf>
    <xf numFmtId="164" fontId="29" fillId="0" borderId="0" xfId="0" applyNumberFormat="1" applyFont="1" applyFill="1" applyBorder="1" applyAlignment="1">
      <alignment vertical="top"/>
    </xf>
    <xf numFmtId="0" fontId="29" fillId="0" borderId="11" xfId="42" applyFont="1" applyFill="1" applyBorder="1" applyAlignment="1">
      <alignment vertical="top" wrapText="1"/>
    </xf>
    <xf numFmtId="164" fontId="33" fillId="0" borderId="11" xfId="42" applyNumberFormat="1" applyFont="1" applyFill="1" applyBorder="1" applyAlignment="1">
      <alignment vertical="top"/>
    </xf>
    <xf numFmtId="164" fontId="29" fillId="0" borderId="11" xfId="42" applyNumberFormat="1" applyFont="1" applyFill="1" applyBorder="1" applyAlignment="1">
      <alignment vertical="top"/>
    </xf>
    <xf numFmtId="164" fontId="33" fillId="0" borderId="16" xfId="0" applyNumberFormat="1" applyFont="1" applyFill="1" applyBorder="1" applyAlignment="1">
      <alignment vertical="top"/>
    </xf>
    <xf numFmtId="164" fontId="33" fillId="0" borderId="17" xfId="42" applyNumberFormat="1" applyFont="1" applyFill="1" applyBorder="1" applyAlignment="1">
      <alignment vertical="top"/>
    </xf>
    <xf numFmtId="164" fontId="33" fillId="0" borderId="13" xfId="0" applyNumberFormat="1" applyFont="1" applyFill="1" applyBorder="1" applyAlignment="1">
      <alignment vertical="top"/>
    </xf>
    <xf numFmtId="164" fontId="33" fillId="0" borderId="14" xfId="42" applyNumberFormat="1" applyFont="1" applyFill="1" applyBorder="1" applyAlignment="1">
      <alignment vertical="top"/>
    </xf>
    <xf numFmtId="164" fontId="29" fillId="0" borderId="11" xfId="0" applyNumberFormat="1" applyFont="1" applyFill="1" applyBorder="1"/>
    <xf numFmtId="164" fontId="31" fillId="0" borderId="11" xfId="0" applyNumberFormat="1" applyFont="1" applyFill="1" applyBorder="1" applyAlignment="1">
      <alignment wrapText="1"/>
    </xf>
    <xf numFmtId="0" fontId="80" fillId="0" borderId="0" xfId="0" applyFont="1" applyFill="1" applyBorder="1"/>
    <xf numFmtId="0" fontId="31" fillId="0" borderId="17" xfId="0" applyFont="1" applyFill="1" applyBorder="1" applyAlignment="1">
      <alignment horizontal="center" vertical="center"/>
    </xf>
    <xf numFmtId="164" fontId="31" fillId="0" borderId="17" xfId="0" applyNumberFormat="1" applyFont="1" applyFill="1" applyBorder="1" applyAlignment="1"/>
    <xf numFmtId="164" fontId="29" fillId="0" borderId="16" xfId="0" applyNumberFormat="1" applyFont="1" applyFill="1" applyBorder="1"/>
    <xf numFmtId="164" fontId="29" fillId="0" borderId="17" xfId="0" applyNumberFormat="1" applyFont="1" applyFill="1" applyBorder="1"/>
    <xf numFmtId="0" fontId="31" fillId="0" borderId="14" xfId="0" applyFont="1" applyFill="1" applyBorder="1" applyAlignment="1">
      <alignment horizontal="center" vertical="center"/>
    </xf>
    <xf numFmtId="164" fontId="31" fillId="0" borderId="14" xfId="0" applyNumberFormat="1" applyFont="1" applyFill="1" applyBorder="1" applyAlignment="1"/>
    <xf numFmtId="164" fontId="29" fillId="0" borderId="13" xfId="0" applyNumberFormat="1" applyFont="1" applyFill="1" applyBorder="1"/>
    <xf numFmtId="164" fontId="29" fillId="0" borderId="14" xfId="0" applyNumberFormat="1" applyFont="1" applyFill="1" applyBorder="1"/>
    <xf numFmtId="0" fontId="29" fillId="18" borderId="0" xfId="0" applyFont="1" applyFill="1" applyBorder="1" applyAlignment="1">
      <alignment horizontal="left" indent="1"/>
    </xf>
    <xf numFmtId="0" fontId="29" fillId="18" borderId="11" xfId="0" applyFont="1" applyFill="1" applyBorder="1" applyAlignment="1">
      <alignment horizontal="left" indent="1"/>
    </xf>
    <xf numFmtId="164" fontId="29" fillId="18" borderId="11" xfId="0" applyNumberFormat="1" applyFont="1" applyFill="1" applyBorder="1" applyAlignment="1">
      <alignment horizontal="right"/>
    </xf>
    <xf numFmtId="164" fontId="29" fillId="18" borderId="11" xfId="0" applyNumberFormat="1" applyFont="1" applyFill="1" applyBorder="1"/>
    <xf numFmtId="164" fontId="29" fillId="18" borderId="13" xfId="0" applyNumberFormat="1" applyFont="1" applyFill="1" applyBorder="1"/>
    <xf numFmtId="164" fontId="29" fillId="18" borderId="14" xfId="0" applyNumberFormat="1" applyFont="1" applyFill="1" applyBorder="1"/>
    <xf numFmtId="164" fontId="29" fillId="18" borderId="14" xfId="0" applyNumberFormat="1" applyFont="1" applyFill="1" applyBorder="1" applyAlignment="1">
      <alignment horizontal="right"/>
    </xf>
    <xf numFmtId="164" fontId="29" fillId="18" borderId="16" xfId="0" applyNumberFormat="1" applyFont="1" applyFill="1" applyBorder="1"/>
    <xf numFmtId="164" fontId="29" fillId="18" borderId="17" xfId="0" applyNumberFormat="1" applyFont="1" applyFill="1" applyBorder="1"/>
    <xf numFmtId="164" fontId="29" fillId="18" borderId="17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/>
    <xf numFmtId="164" fontId="31" fillId="18" borderId="11" xfId="0" applyNumberFormat="1" applyFont="1" applyFill="1" applyBorder="1" applyAlignment="1">
      <alignment wrapText="1"/>
    </xf>
    <xf numFmtId="164" fontId="31" fillId="18" borderId="14" xfId="0" applyNumberFormat="1" applyFont="1" applyFill="1" applyBorder="1" applyAlignment="1"/>
    <xf numFmtId="0" fontId="80" fillId="18" borderId="0" xfId="0" applyFont="1" applyFill="1" applyBorder="1"/>
    <xf numFmtId="0" fontId="32" fillId="18" borderId="0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left" vertical="center" indent="1"/>
    </xf>
    <xf numFmtId="0" fontId="29" fillId="18" borderId="11" xfId="0" applyFont="1" applyFill="1" applyBorder="1" applyAlignment="1">
      <alignment horizontal="left" vertical="center" indent="1"/>
    </xf>
    <xf numFmtId="164" fontId="31" fillId="18" borderId="11" xfId="0" applyNumberFormat="1" applyFont="1" applyFill="1" applyBorder="1"/>
    <xf numFmtId="164" fontId="31" fillId="18" borderId="17" xfId="0" applyNumberFormat="1" applyFont="1" applyFill="1" applyBorder="1"/>
    <xf numFmtId="164" fontId="31" fillId="18" borderId="14" xfId="0" applyNumberFormat="1" applyFont="1" applyFill="1" applyBorder="1"/>
    <xf numFmtId="0" fontId="82" fillId="18" borderId="0" xfId="0" applyFont="1" applyFill="1" applyBorder="1"/>
    <xf numFmtId="0" fontId="80" fillId="18" borderId="0" xfId="0" applyFont="1" applyFill="1"/>
    <xf numFmtId="164" fontId="29" fillId="0" borderId="0" xfId="0" applyNumberFormat="1" applyFont="1" applyFill="1" applyBorder="1" applyAlignment="1"/>
    <xf numFmtId="0" fontId="29" fillId="0" borderId="11" xfId="0" applyFont="1" applyFill="1" applyBorder="1" applyAlignment="1">
      <alignment horizontal="left" vertical="center" indent="1"/>
    </xf>
    <xf numFmtId="164" fontId="29" fillId="0" borderId="11" xfId="0" applyNumberFormat="1" applyFont="1" applyFill="1" applyBorder="1" applyAlignment="1"/>
    <xf numFmtId="164" fontId="29" fillId="18" borderId="0" xfId="0" applyNumberFormat="1" applyFont="1" applyFill="1" applyBorder="1" applyAlignment="1"/>
    <xf numFmtId="164" fontId="29" fillId="18" borderId="11" xfId="0" applyNumberFormat="1" applyFont="1" applyFill="1" applyBorder="1" applyAlignment="1"/>
    <xf numFmtId="164" fontId="29" fillId="18" borderId="16" xfId="0" applyNumberFormat="1" applyFont="1" applyFill="1" applyBorder="1" applyAlignment="1"/>
    <xf numFmtId="164" fontId="29" fillId="18" borderId="17" xfId="0" applyNumberFormat="1" applyFont="1" applyFill="1" applyBorder="1" applyAlignment="1"/>
    <xf numFmtId="0" fontId="29" fillId="18" borderId="0" xfId="0" applyFont="1" applyFill="1" applyBorder="1" applyAlignment="1">
      <alignment horizontal="left" wrapText="1" indent="1"/>
    </xf>
    <xf numFmtId="0" fontId="29" fillId="18" borderId="0" xfId="0" applyFont="1" applyFill="1" applyBorder="1" applyAlignment="1">
      <alignment horizontal="left" vertical="center" wrapText="1" indent="1"/>
    </xf>
    <xf numFmtId="0" fontId="29" fillId="18" borderId="11" xfId="0" applyFont="1" applyFill="1" applyBorder="1" applyAlignment="1">
      <alignment horizontal="left" vertical="center" wrapText="1" indent="1"/>
    </xf>
    <xf numFmtId="164" fontId="29" fillId="18" borderId="17" xfId="0" applyNumberFormat="1" applyFont="1" applyFill="1" applyBorder="1" applyAlignment="1">
      <alignment vertical="top"/>
    </xf>
    <xf numFmtId="164" fontId="29" fillId="18" borderId="11" xfId="0" applyNumberFormat="1" applyFont="1" applyFill="1" applyBorder="1" applyAlignment="1">
      <alignment vertical="top"/>
    </xf>
    <xf numFmtId="164" fontId="29" fillId="18" borderId="14" xfId="0" applyNumberFormat="1" applyFont="1" applyFill="1" applyBorder="1" applyAlignment="1">
      <alignment vertical="top"/>
    </xf>
    <xf numFmtId="164" fontId="29" fillId="18" borderId="16" xfId="0" applyNumberFormat="1" applyFont="1" applyFill="1" applyBorder="1" applyAlignment="1">
      <alignment vertical="top"/>
    </xf>
    <xf numFmtId="164" fontId="29" fillId="18" borderId="0" xfId="0" applyNumberFormat="1" applyFont="1" applyFill="1" applyBorder="1" applyAlignment="1">
      <alignment vertical="top"/>
    </xf>
    <xf numFmtId="164" fontId="29" fillId="18" borderId="13" xfId="0" applyNumberFormat="1" applyFont="1" applyFill="1" applyBorder="1" applyAlignment="1">
      <alignment vertical="top"/>
    </xf>
    <xf numFmtId="0" fontId="29" fillId="18" borderId="11" xfId="0" applyFont="1" applyFill="1" applyBorder="1"/>
    <xf numFmtId="164" fontId="31" fillId="18" borderId="11" xfId="0" applyNumberFormat="1" applyFont="1" applyFill="1" applyBorder="1" applyAlignment="1">
      <alignment horizontal="right"/>
    </xf>
    <xf numFmtId="164" fontId="31" fillId="18" borderId="14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>
      <alignment horizontal="right"/>
    </xf>
    <xf numFmtId="0" fontId="29" fillId="18" borderId="10" xfId="0" applyFont="1" applyFill="1" applyBorder="1"/>
    <xf numFmtId="164" fontId="29" fillId="18" borderId="15" xfId="0" applyNumberFormat="1" applyFont="1" applyFill="1" applyBorder="1"/>
    <xf numFmtId="164" fontId="29" fillId="18" borderId="10" xfId="0" applyNumberFormat="1" applyFont="1" applyFill="1" applyBorder="1"/>
    <xf numFmtId="164" fontId="29" fillId="18" borderId="12" xfId="0" applyNumberFormat="1" applyFont="1" applyFill="1" applyBorder="1"/>
    <xf numFmtId="0" fontId="77" fillId="18" borderId="0" xfId="0" applyFont="1" applyFill="1" applyBorder="1"/>
    <xf numFmtId="164" fontId="33" fillId="18" borderId="0" xfId="0" applyNumberFormat="1" applyFont="1" applyFill="1" applyBorder="1" applyAlignment="1"/>
    <xf numFmtId="164" fontId="33" fillId="18" borderId="0" xfId="0" applyNumberFormat="1" applyFont="1" applyFill="1" applyBorder="1"/>
    <xf numFmtId="0" fontId="31" fillId="18" borderId="10" xfId="0" applyFont="1" applyFill="1" applyBorder="1" applyAlignment="1">
      <alignment horizontal="right" vertical="center" wrapText="1"/>
    </xf>
    <xf numFmtId="164" fontId="33" fillId="18" borderId="11" xfId="0" applyNumberFormat="1" applyFont="1" applyFill="1" applyBorder="1"/>
    <xf numFmtId="164" fontId="68" fillId="18" borderId="11" xfId="0" applyNumberFormat="1" applyFont="1" applyFill="1" applyBorder="1" applyAlignment="1">
      <alignment horizontal="right"/>
    </xf>
    <xf numFmtId="164" fontId="32" fillId="18" borderId="11" xfId="0" applyNumberFormat="1" applyFont="1" applyFill="1" applyBorder="1" applyAlignment="1">
      <alignment horizontal="right"/>
    </xf>
    <xf numFmtId="164" fontId="68" fillId="18" borderId="14" xfId="0" applyNumberFormat="1" applyFont="1" applyFill="1" applyBorder="1" applyAlignment="1">
      <alignment horizontal="right"/>
    </xf>
    <xf numFmtId="164" fontId="33" fillId="18" borderId="13" xfId="0" applyNumberFormat="1" applyFont="1" applyFill="1" applyBorder="1" applyAlignment="1"/>
    <xf numFmtId="164" fontId="33" fillId="18" borderId="13" xfId="0" applyNumberFormat="1" applyFont="1" applyFill="1" applyBorder="1"/>
    <xf numFmtId="164" fontId="33" fillId="18" borderId="14" xfId="0" applyNumberFormat="1" applyFont="1" applyFill="1" applyBorder="1"/>
    <xf numFmtId="164" fontId="32" fillId="18" borderId="14" xfId="0" applyNumberFormat="1" applyFont="1" applyFill="1" applyBorder="1" applyAlignment="1">
      <alignment horizontal="right"/>
    </xf>
    <xf numFmtId="164" fontId="68" fillId="18" borderId="17" xfId="0" applyNumberFormat="1" applyFont="1" applyFill="1" applyBorder="1" applyAlignment="1">
      <alignment horizontal="right"/>
    </xf>
    <xf numFmtId="164" fontId="33" fillId="18" borderId="16" xfId="0" applyNumberFormat="1" applyFont="1" applyFill="1" applyBorder="1" applyAlignment="1"/>
    <xf numFmtId="164" fontId="33" fillId="18" borderId="16" xfId="0" applyNumberFormat="1" applyFont="1" applyFill="1" applyBorder="1"/>
    <xf numFmtId="164" fontId="33" fillId="18" borderId="17" xfId="0" applyNumberFormat="1" applyFont="1" applyFill="1" applyBorder="1"/>
    <xf numFmtId="164" fontId="32" fillId="18" borderId="17" xfId="0" applyNumberFormat="1" applyFont="1" applyFill="1" applyBorder="1" applyAlignment="1">
      <alignment horizontal="right"/>
    </xf>
    <xf numFmtId="0" fontId="81" fillId="18" borderId="0" xfId="0" applyFont="1" applyFill="1" applyBorder="1"/>
    <xf numFmtId="0" fontId="31" fillId="0" borderId="10" xfId="0" applyFont="1" applyFill="1" applyBorder="1" applyAlignment="1">
      <alignment horizontal="right" vertical="center"/>
    </xf>
    <xf numFmtId="0" fontId="31" fillId="0" borderId="10" xfId="0" applyFont="1" applyFill="1" applyBorder="1" applyAlignment="1">
      <alignment horizontal="right" vertical="center" wrapText="1"/>
    </xf>
    <xf numFmtId="164" fontId="31" fillId="0" borderId="11" xfId="0" applyNumberFormat="1" applyFont="1" applyFill="1" applyBorder="1"/>
    <xf numFmtId="0" fontId="31" fillId="0" borderId="18" xfId="0" applyFont="1" applyFill="1" applyBorder="1" applyAlignment="1">
      <alignment horizontal="left"/>
    </xf>
    <xf numFmtId="164" fontId="31" fillId="0" borderId="18" xfId="0" applyNumberFormat="1" applyFont="1" applyFill="1" applyBorder="1" applyAlignment="1"/>
    <xf numFmtId="164" fontId="31" fillId="0" borderId="18" xfId="0" applyNumberFormat="1" applyFont="1" applyFill="1" applyBorder="1"/>
    <xf numFmtId="0" fontId="31" fillId="0" borderId="18" xfId="0" applyFont="1" applyFill="1" applyBorder="1" applyAlignment="1">
      <alignment vertical="center"/>
    </xf>
    <xf numFmtId="164" fontId="36" fillId="0" borderId="0" xfId="0" applyNumberFormat="1" applyFont="1" applyFill="1" applyBorder="1" applyAlignment="1" applyProtection="1">
      <alignment horizontal="right" vertical="center"/>
    </xf>
    <xf numFmtId="164" fontId="36" fillId="0" borderId="11" xfId="0" applyNumberFormat="1" applyFont="1" applyFill="1" applyBorder="1" applyAlignment="1" applyProtection="1">
      <alignment horizontal="right" vertical="center"/>
    </xf>
    <xf numFmtId="0" fontId="31" fillId="0" borderId="10" xfId="0" applyFont="1" applyFill="1" applyBorder="1" applyAlignment="1">
      <alignment horizontal="right" wrapText="1"/>
    </xf>
    <xf numFmtId="0" fontId="43" fillId="0" borderId="0" xfId="0" applyNumberFormat="1" applyFont="1" applyFill="1" applyBorder="1" applyAlignment="1">
      <alignment horizontal="right"/>
    </xf>
    <xf numFmtId="164" fontId="33" fillId="0" borderId="0" xfId="0" applyNumberFormat="1" applyFont="1" applyFill="1" applyBorder="1" applyAlignment="1"/>
    <xf numFmtId="164" fontId="33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>
      <alignment horizontal="right"/>
    </xf>
    <xf numFmtId="164" fontId="33" fillId="0" borderId="11" xfId="0" applyNumberFormat="1" applyFont="1" applyFill="1" applyBorder="1" applyAlignment="1"/>
    <xf numFmtId="164" fontId="32" fillId="0" borderId="18" xfId="0" applyNumberFormat="1" applyFont="1" applyFill="1" applyBorder="1" applyAlignment="1"/>
    <xf numFmtId="164" fontId="33" fillId="0" borderId="16" xfId="0" applyNumberFormat="1" applyFont="1" applyFill="1" applyBorder="1" applyAlignment="1"/>
    <xf numFmtId="164" fontId="32" fillId="0" borderId="19" xfId="0" applyNumberFormat="1" applyFont="1" applyFill="1" applyBorder="1" applyAlignment="1"/>
    <xf numFmtId="164" fontId="33" fillId="0" borderId="16" xfId="0" applyNumberFormat="1" applyFont="1" applyFill="1" applyBorder="1" applyAlignment="1">
      <alignment horizontal="right"/>
    </xf>
    <xf numFmtId="164" fontId="33" fillId="0" borderId="17" xfId="0" applyNumberFormat="1" applyFont="1" applyFill="1" applyBorder="1" applyAlignment="1"/>
    <xf numFmtId="164" fontId="33" fillId="0" borderId="13" xfId="0" applyNumberFormat="1" applyFont="1" applyFill="1" applyBorder="1" applyAlignment="1"/>
    <xf numFmtId="164" fontId="32" fillId="0" borderId="20" xfId="0" applyNumberFormat="1" applyFont="1" applyFill="1" applyBorder="1" applyAlignment="1"/>
    <xf numFmtId="164" fontId="33" fillId="0" borderId="13" xfId="0" applyNumberFormat="1" applyFont="1" applyFill="1" applyBorder="1" applyAlignment="1">
      <alignment horizontal="right"/>
    </xf>
    <xf numFmtId="164" fontId="33" fillId="0" borderId="14" xfId="0" applyNumberFormat="1" applyFont="1" applyFill="1" applyBorder="1" applyAlignment="1"/>
    <xf numFmtId="0" fontId="40" fillId="0" borderId="0" xfId="0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vertical="center"/>
    </xf>
    <xf numFmtId="164" fontId="33" fillId="0" borderId="0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vertical="center"/>
    </xf>
    <xf numFmtId="164" fontId="33" fillId="0" borderId="17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horizontal="right" vertical="center"/>
    </xf>
    <xf numFmtId="0" fontId="43" fillId="0" borderId="0" xfId="0" applyFont="1" applyAlignment="1">
      <alignment horizontal="right"/>
    </xf>
    <xf numFmtId="0" fontId="77" fillId="0" borderId="0" xfId="0" applyFont="1"/>
    <xf numFmtId="0" fontId="47" fillId="0" borderId="0" xfId="0" applyFont="1" applyBorder="1"/>
    <xf numFmtId="0" fontId="31" fillId="0" borderId="0" xfId="0" applyFont="1" applyFill="1" applyBorder="1" applyAlignment="1">
      <alignment horizontal="center"/>
    </xf>
    <xf numFmtId="171" fontId="29" fillId="0" borderId="0" xfId="41" applyNumberFormat="1" applyFont="1" applyFill="1" applyBorder="1" applyAlignment="1"/>
    <xf numFmtId="171" fontId="29" fillId="0" borderId="11" xfId="41" applyNumberFormat="1" applyFont="1" applyFill="1" applyBorder="1" applyAlignment="1"/>
    <xf numFmtId="171" fontId="29" fillId="0" borderId="11" xfId="41" applyNumberFormat="1" applyFont="1" applyFill="1" applyBorder="1"/>
    <xf numFmtId="0" fontId="29" fillId="0" borderId="0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center"/>
    </xf>
    <xf numFmtId="0" fontId="31" fillId="0" borderId="18" xfId="0" applyFont="1" applyFill="1" applyBorder="1" applyAlignment="1">
      <alignment horizontal="right"/>
    </xf>
    <xf numFmtId="164" fontId="31" fillId="0" borderId="17" xfId="0" applyNumberFormat="1" applyFont="1" applyFill="1" applyBorder="1"/>
    <xf numFmtId="171" fontId="29" fillId="0" borderId="14" xfId="41" applyNumberFormat="1" applyFont="1" applyFill="1" applyBorder="1" applyAlignment="1"/>
    <xf numFmtId="171" fontId="29" fillId="0" borderId="13" xfId="41" applyNumberFormat="1" applyFont="1" applyFill="1" applyBorder="1" applyAlignment="1"/>
    <xf numFmtId="171" fontId="29" fillId="0" borderId="13" xfId="41" applyNumberFormat="1" applyFont="1" applyFill="1" applyBorder="1"/>
    <xf numFmtId="171" fontId="29" fillId="0" borderId="14" xfId="41" applyNumberFormat="1" applyFont="1" applyFill="1" applyBorder="1"/>
    <xf numFmtId="171" fontId="29" fillId="0" borderId="11" xfId="0" applyNumberFormat="1" applyFont="1" applyFill="1" applyBorder="1" applyAlignment="1">
      <alignment vertical="center"/>
    </xf>
    <xf numFmtId="0" fontId="31" fillId="0" borderId="11" xfId="0" applyFont="1" applyFill="1" applyBorder="1" applyAlignment="1">
      <alignment horizontal="right"/>
    </xf>
    <xf numFmtId="0" fontId="31" fillId="0" borderId="14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center"/>
    </xf>
    <xf numFmtId="0" fontId="29" fillId="0" borderId="11" xfId="0" applyFont="1" applyFill="1" applyBorder="1"/>
    <xf numFmtId="0" fontId="77" fillId="0" borderId="0" xfId="0" applyFont="1" applyFill="1" applyBorder="1"/>
    <xf numFmtId="164" fontId="33" fillId="18" borderId="0" xfId="0" applyNumberFormat="1" applyFont="1" applyFill="1" applyBorder="1" applyAlignment="1">
      <alignment horizontal="right" vertical="center"/>
    </xf>
    <xf numFmtId="164" fontId="32" fillId="18" borderId="18" xfId="0" applyNumberFormat="1" applyFont="1" applyFill="1" applyBorder="1"/>
    <xf numFmtId="164" fontId="31" fillId="18" borderId="18" xfId="0" applyNumberFormat="1" applyFont="1" applyFill="1" applyBorder="1"/>
    <xf numFmtId="164" fontId="33" fillId="18" borderId="18" xfId="0" applyNumberFormat="1" applyFont="1" applyFill="1" applyBorder="1"/>
    <xf numFmtId="0" fontId="31" fillId="18" borderId="18" xfId="0" applyFont="1" applyFill="1" applyBorder="1" applyAlignment="1">
      <alignment horizontal="center" vertical="center"/>
    </xf>
    <xf numFmtId="0" fontId="31" fillId="18" borderId="19" xfId="0" applyFont="1" applyFill="1" applyBorder="1" applyAlignment="1">
      <alignment horizontal="center" vertical="center"/>
    </xf>
    <xf numFmtId="164" fontId="32" fillId="18" borderId="19" xfId="0" applyNumberFormat="1" applyFont="1" applyFill="1" applyBorder="1"/>
    <xf numFmtId="164" fontId="33" fillId="18" borderId="19" xfId="0" applyNumberFormat="1" applyFont="1" applyFill="1" applyBorder="1"/>
    <xf numFmtId="164" fontId="33" fillId="18" borderId="16" xfId="0" applyNumberFormat="1" applyFont="1" applyFill="1" applyBorder="1" applyAlignment="1">
      <alignment horizontal="right" vertical="center"/>
    </xf>
    <xf numFmtId="0" fontId="31" fillId="18" borderId="20" xfId="0" applyFont="1" applyFill="1" applyBorder="1" applyAlignment="1">
      <alignment horizontal="center" vertical="center"/>
    </xf>
    <xf numFmtId="164" fontId="32" fillId="18" borderId="20" xfId="0" applyNumberFormat="1" applyFont="1" applyFill="1" applyBorder="1"/>
    <xf numFmtId="164" fontId="33" fillId="18" borderId="20" xfId="0" applyNumberFormat="1" applyFont="1" applyFill="1" applyBorder="1"/>
    <xf numFmtId="164" fontId="33" fillId="18" borderId="13" xfId="0" applyNumberFormat="1" applyFont="1" applyFill="1" applyBorder="1" applyAlignment="1">
      <alignment horizontal="right" vertical="center"/>
    </xf>
    <xf numFmtId="0" fontId="31" fillId="18" borderId="18" xfId="0" applyFont="1" applyFill="1" applyBorder="1" applyAlignment="1">
      <alignment horizontal="left" vertical="top"/>
    </xf>
    <xf numFmtId="0" fontId="31" fillId="18" borderId="18" xfId="42" applyFont="1" applyFill="1" applyBorder="1" applyAlignment="1">
      <alignment horizontal="left" vertical="top"/>
    </xf>
    <xf numFmtId="0" fontId="29" fillId="18" borderId="10" xfId="42" applyFont="1" applyFill="1" applyBorder="1" applyAlignment="1">
      <alignment horizontal="left" vertical="top"/>
    </xf>
    <xf numFmtId="0" fontId="29" fillId="18" borderId="0" xfId="42" applyFont="1" applyFill="1" applyBorder="1" applyAlignment="1">
      <alignment horizontal="left" vertical="top"/>
    </xf>
    <xf numFmtId="0" fontId="29" fillId="18" borderId="11" xfId="42" applyFont="1" applyFill="1" applyBorder="1" applyAlignment="1">
      <alignment horizontal="left" vertical="top"/>
    </xf>
    <xf numFmtId="164" fontId="33" fillId="18" borderId="0" xfId="0" applyNumberFormat="1" applyFont="1" applyFill="1" applyBorder="1" applyAlignment="1">
      <alignment horizontal="right"/>
    </xf>
    <xf numFmtId="172" fontId="33" fillId="18" borderId="0" xfId="0" applyNumberFormat="1" applyFont="1" applyFill="1" applyBorder="1" applyAlignment="1">
      <alignment horizontal="right"/>
    </xf>
    <xf numFmtId="0" fontId="31" fillId="18" borderId="10" xfId="0" applyFont="1" applyFill="1" applyBorder="1" applyAlignment="1">
      <alignment horizontal="right" vertical="center"/>
    </xf>
    <xf numFmtId="166" fontId="33" fillId="18" borderId="11" xfId="0" applyNumberFormat="1" applyFont="1" applyFill="1" applyBorder="1" applyAlignment="1">
      <alignment horizontal="right"/>
    </xf>
    <xf numFmtId="164" fontId="33" fillId="18" borderId="10" xfId="0" applyNumberFormat="1" applyFont="1" applyFill="1" applyBorder="1" applyAlignment="1">
      <alignment horizontal="right"/>
    </xf>
    <xf numFmtId="0" fontId="80" fillId="18" borderId="0" xfId="0" applyFont="1" applyFill="1" applyBorder="1" applyAlignment="1">
      <alignment horizontal="left"/>
    </xf>
    <xf numFmtId="14" fontId="29" fillId="18" borderId="0" xfId="0" applyNumberFormat="1" applyFont="1" applyFill="1" applyBorder="1" applyAlignment="1">
      <alignment horizontal="right"/>
    </xf>
    <xf numFmtId="169" fontId="29" fillId="18" borderId="0" xfId="0" applyNumberFormat="1" applyFont="1" applyFill="1" applyBorder="1" applyAlignment="1">
      <alignment horizontal="right"/>
    </xf>
    <xf numFmtId="14" fontId="29" fillId="18" borderId="11" xfId="0" applyNumberFormat="1" applyFont="1" applyFill="1" applyBorder="1" applyAlignment="1">
      <alignment horizontal="right"/>
    </xf>
    <xf numFmtId="169" fontId="29" fillId="18" borderId="11" xfId="0" applyNumberFormat="1" applyFont="1" applyFill="1" applyBorder="1" applyAlignment="1">
      <alignment horizontal="right"/>
    </xf>
    <xf numFmtId="167" fontId="31" fillId="18" borderId="10" xfId="0" applyNumberFormat="1" applyFont="1" applyFill="1" applyBorder="1" applyAlignment="1">
      <alignment horizontal="right" vertical="top" wrapText="1"/>
    </xf>
    <xf numFmtId="167" fontId="29" fillId="18" borderId="18" xfId="0" applyNumberFormat="1" applyFont="1" applyFill="1" applyBorder="1" applyAlignment="1">
      <alignment horizontal="right" vertical="center"/>
    </xf>
    <xf numFmtId="0" fontId="80" fillId="18" borderId="0" xfId="47" applyFont="1" applyFill="1" applyAlignment="1">
      <alignment horizontal="left"/>
    </xf>
    <xf numFmtId="0" fontId="40" fillId="0" borderId="0" xfId="48" applyFont="1" applyFill="1" applyBorder="1" applyAlignment="1">
      <alignment horizontal="right" vertical="top"/>
    </xf>
    <xf numFmtId="164" fontId="58" fillId="18" borderId="0" xfId="43" applyNumberFormat="1" applyFont="1" applyFill="1" applyBorder="1"/>
    <xf numFmtId="9" fontId="29" fillId="18" borderId="0" xfId="49" applyFont="1" applyFill="1" applyBorder="1"/>
    <xf numFmtId="0" fontId="31" fillId="18" borderId="10" xfId="48" applyFont="1" applyFill="1" applyBorder="1" applyAlignment="1">
      <alignment horizontal="right" vertical="center" wrapText="1"/>
    </xf>
    <xf numFmtId="164" fontId="58" fillId="18" borderId="11" xfId="43" applyNumberFormat="1" applyFont="1" applyFill="1" applyBorder="1"/>
    <xf numFmtId="9" fontId="29" fillId="18" borderId="11" xfId="49" applyFont="1" applyFill="1" applyBorder="1"/>
    <xf numFmtId="164" fontId="31" fillId="18" borderId="18" xfId="48" applyNumberFormat="1" applyFont="1" applyFill="1" applyBorder="1"/>
    <xf numFmtId="9" fontId="31" fillId="18" borderId="18" xfId="49" applyFont="1" applyFill="1" applyBorder="1"/>
    <xf numFmtId="0" fontId="29" fillId="18" borderId="0" xfId="48" applyFont="1" applyFill="1" applyBorder="1" applyAlignment="1">
      <alignment horizontal="left"/>
    </xf>
    <xf numFmtId="0" fontId="8" fillId="0" borderId="0" xfId="44" applyFont="1"/>
    <xf numFmtId="0" fontId="8" fillId="0" borderId="0" xfId="44"/>
    <xf numFmtId="0" fontId="84" fillId="0" borderId="0" xfId="44" applyFont="1"/>
    <xf numFmtId="0" fontId="85" fillId="0" borderId="0" xfId="0" applyFont="1" applyFill="1"/>
    <xf numFmtId="0" fontId="85" fillId="0" borderId="0" xfId="44" applyFont="1"/>
    <xf numFmtId="0" fontId="31" fillId="0" borderId="10" xfId="0" applyFont="1" applyFill="1" applyBorder="1" applyAlignment="1">
      <alignment horizontal="right" vertical="top"/>
    </xf>
    <xf numFmtId="0" fontId="31" fillId="0" borderId="12" xfId="0" applyFont="1" applyFill="1" applyBorder="1" applyAlignment="1">
      <alignment horizontal="right" vertical="top"/>
    </xf>
    <xf numFmtId="0" fontId="31" fillId="0" borderId="19" xfId="0" applyFont="1" applyFill="1" applyBorder="1" applyAlignment="1">
      <alignment horizontal="right" vertical="top"/>
    </xf>
    <xf numFmtId="0" fontId="31" fillId="0" borderId="18" xfId="0" applyFont="1" applyFill="1" applyBorder="1" applyAlignment="1">
      <alignment horizontal="right" vertical="top"/>
    </xf>
    <xf numFmtId="0" fontId="31" fillId="0" borderId="20" xfId="0" applyFont="1" applyFill="1" applyBorder="1" applyAlignment="1">
      <alignment horizontal="right" vertical="top"/>
    </xf>
    <xf numFmtId="0" fontId="31" fillId="19" borderId="18" xfId="0" applyFont="1" applyFill="1" applyBorder="1" applyAlignment="1">
      <alignment horizontal="center" vertical="center"/>
    </xf>
    <xf numFmtId="164" fontId="31" fillId="19" borderId="11" xfId="0" applyNumberFormat="1" applyFont="1" applyFill="1" applyBorder="1" applyAlignment="1"/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/>
    </xf>
    <xf numFmtId="0" fontId="29" fillId="0" borderId="11" xfId="0" applyFont="1" applyFill="1" applyBorder="1" applyAlignment="1">
      <alignment horizontal="left"/>
    </xf>
    <xf numFmtId="0" fontId="29" fillId="18" borderId="0" xfId="0" applyFont="1" applyFill="1" applyBorder="1" applyAlignment="1">
      <alignment horizontal="left"/>
    </xf>
    <xf numFmtId="0" fontId="29" fillId="18" borderId="11" xfId="0" applyFont="1" applyFill="1" applyBorder="1" applyAlignment="1">
      <alignment horizontal="left"/>
    </xf>
    <xf numFmtId="0" fontId="31" fillId="18" borderId="18" xfId="0" applyFont="1" applyFill="1" applyBorder="1" applyAlignment="1"/>
    <xf numFmtId="164" fontId="31" fillId="18" borderId="18" xfId="0" applyNumberFormat="1" applyFont="1" applyFill="1" applyBorder="1" applyAlignment="1"/>
    <xf numFmtId="0" fontId="29" fillId="0" borderId="11" xfId="0" applyFont="1" applyFill="1" applyBorder="1" applyAlignment="1">
      <alignment vertical="center"/>
    </xf>
    <xf numFmtId="0" fontId="31" fillId="0" borderId="19" xfId="0" applyFont="1" applyFill="1" applyBorder="1" applyAlignment="1">
      <alignment horizontal="center" vertical="center"/>
    </xf>
    <xf numFmtId="0" fontId="31" fillId="0" borderId="18" xfId="0" applyFont="1" applyFill="1" applyBorder="1" applyAlignment="1">
      <alignment horizontal="center" vertical="center"/>
    </xf>
    <xf numFmtId="0" fontId="31" fillId="0" borderId="20" xfId="0" applyFont="1" applyFill="1" applyBorder="1" applyAlignment="1">
      <alignment horizontal="center" vertical="center"/>
    </xf>
    <xf numFmtId="0" fontId="4" fillId="0" borderId="0" xfId="50" applyFont="1" applyAlignment="1">
      <alignment horizontal="right"/>
    </xf>
    <xf numFmtId="0" fontId="31" fillId="18" borderId="10" xfId="0" applyFont="1" applyFill="1" applyBorder="1" applyAlignment="1">
      <alignment horizontal="left" vertical="center"/>
    </xf>
    <xf numFmtId="0" fontId="31" fillId="0" borderId="10" xfId="0" applyFont="1" applyFill="1" applyBorder="1" applyAlignment="1">
      <alignment horizontal="left" vertical="top"/>
    </xf>
    <xf numFmtId="0" fontId="31" fillId="0" borderId="10" xfId="0" applyFont="1" applyFill="1" applyBorder="1"/>
    <xf numFmtId="0" fontId="76" fillId="0" borderId="0" xfId="44" applyNumberFormat="1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1" xfId="0" applyNumberFormat="1" applyFont="1" applyFill="1" applyBorder="1" applyAlignment="1"/>
    <xf numFmtId="0" fontId="87" fillId="0" borderId="0" xfId="53" applyFont="1" applyAlignment="1">
      <alignment horizontal="left"/>
    </xf>
    <xf numFmtId="175" fontId="87" fillId="0" borderId="0" xfId="53" applyNumberFormat="1" applyFont="1" applyAlignment="1">
      <alignment horizontal="left"/>
    </xf>
    <xf numFmtId="3" fontId="29" fillId="0" borderId="0" xfId="0" applyNumberFormat="1" applyFont="1" applyFill="1" applyBorder="1" applyAlignment="1"/>
    <xf numFmtId="3" fontId="29" fillId="0" borderId="11" xfId="0" applyNumberFormat="1" applyFont="1" applyFill="1" applyBorder="1" applyAlignment="1"/>
    <xf numFmtId="0" fontId="1" fillId="0" borderId="0" xfId="50" applyFont="1"/>
    <xf numFmtId="168" fontId="88" fillId="0" borderId="0" xfId="0" applyNumberFormat="1" applyFont="1" applyFill="1" applyBorder="1" applyAlignment="1">
      <alignment horizontal="right"/>
    </xf>
    <xf numFmtId="168" fontId="89" fillId="0" borderId="0" xfId="0" applyNumberFormat="1" applyFont="1" applyFill="1" applyBorder="1" applyAlignment="1">
      <alignment horizontal="left"/>
    </xf>
    <xf numFmtId="168" fontId="89" fillId="0" borderId="0" xfId="0" applyNumberFormat="1" applyFont="1" applyFill="1" applyBorder="1" applyAlignment="1">
      <alignment horizontal="right"/>
    </xf>
    <xf numFmtId="0" fontId="33" fillId="0" borderId="0" xfId="48" applyFont="1" applyFill="1" applyBorder="1"/>
    <xf numFmtId="0" fontId="33" fillId="0" borderId="0" xfId="47" applyFont="1"/>
    <xf numFmtId="0" fontId="32" fillId="0" borderId="0" xfId="43" applyFont="1" applyFill="1" applyBorder="1" applyAlignment="1">
      <alignment horizontal="right" vertical="top" wrapText="1"/>
    </xf>
    <xf numFmtId="0" fontId="32" fillId="0" borderId="0" xfId="43" applyFont="1" applyFill="1" applyBorder="1" applyAlignment="1">
      <alignment horizontal="right" vertical="top"/>
    </xf>
    <xf numFmtId="0" fontId="33" fillId="0" borderId="0" xfId="43" applyFont="1" applyFill="1" applyBorder="1" applyAlignment="1">
      <alignment horizontal="right" vertical="top"/>
    </xf>
    <xf numFmtId="0" fontId="33" fillId="0" borderId="0" xfId="47" applyFont="1" applyAlignment="1"/>
    <xf numFmtId="166" fontId="33" fillId="0" borderId="0" xfId="47" applyNumberFormat="1" applyFont="1"/>
    <xf numFmtId="3" fontId="33" fillId="0" borderId="0" xfId="47" applyNumberFormat="1" applyFont="1"/>
    <xf numFmtId="0" fontId="29" fillId="0" borderId="0" xfId="0" applyFont="1" applyAlignment="1">
      <alignment wrapText="1"/>
    </xf>
    <xf numFmtId="0" fontId="72" fillId="0" borderId="0" xfId="46" applyFont="1" applyAlignment="1">
      <alignment horizontal="left" vertical="center" wrapText="1"/>
    </xf>
    <xf numFmtId="0" fontId="73" fillId="0" borderId="0" xfId="46" applyFont="1" applyAlignment="1">
      <alignment horizontal="left" vertical="center" wrapText="1"/>
    </xf>
    <xf numFmtId="0" fontId="62" fillId="0" borderId="0" xfId="46" applyFont="1" applyAlignment="1">
      <alignment horizontal="center"/>
    </xf>
    <xf numFmtId="49" fontId="62" fillId="0" borderId="0" xfId="46" applyNumberFormat="1" applyFont="1" applyAlignment="1">
      <alignment horizontal="center" vertical="center"/>
    </xf>
    <xf numFmtId="49" fontId="43" fillId="0" borderId="0" xfId="46" applyNumberFormat="1" applyFont="1" applyAlignment="1">
      <alignment horizontal="center" vertical="center"/>
    </xf>
    <xf numFmtId="0" fontId="70" fillId="0" borderId="0" xfId="0" applyFont="1" applyFill="1" applyBorder="1" applyAlignment="1">
      <alignment horizontal="center"/>
    </xf>
    <xf numFmtId="0" fontId="50" fillId="0" borderId="0" xfId="0" applyFont="1" applyFill="1" applyBorder="1" applyAlignment="1">
      <alignment horizontal="justify" vertical="top" wrapText="1"/>
    </xf>
    <xf numFmtId="0" fontId="50" fillId="0" borderId="0" xfId="0" applyFont="1" applyAlignment="1">
      <alignment horizontal="justify" vertical="top" wrapText="1"/>
    </xf>
    <xf numFmtId="0" fontId="50" fillId="0" borderId="0" xfId="0" applyFont="1" applyFill="1" applyAlignment="1">
      <alignment horizontal="justify" vertical="top" wrapText="1"/>
    </xf>
    <xf numFmtId="0" fontId="1" fillId="0" borderId="0" xfId="50" applyFont="1" applyAlignment="1">
      <alignment horizontal="justify" wrapText="1"/>
    </xf>
    <xf numFmtId="0" fontId="4" fillId="0" borderId="0" xfId="50" applyFont="1" applyAlignment="1">
      <alignment horizontal="right"/>
    </xf>
    <xf numFmtId="0" fontId="71" fillId="0" borderId="0" xfId="50" applyFont="1" applyAlignment="1"/>
    <xf numFmtId="170" fontId="2" fillId="0" borderId="0" xfId="50" applyNumberFormat="1" applyFont="1" applyAlignment="1">
      <alignment horizontal="right"/>
    </xf>
    <xf numFmtId="170" fontId="4" fillId="0" borderId="0" xfId="50" applyNumberFormat="1" applyFont="1" applyAlignment="1">
      <alignment horizontal="right"/>
    </xf>
    <xf numFmtId="0" fontId="2" fillId="0" borderId="0" xfId="50" applyFont="1" applyAlignment="1">
      <alignment horizontal="right"/>
    </xf>
    <xf numFmtId="0" fontId="71" fillId="0" borderId="0" xfId="50" applyFont="1" applyAlignment="1">
      <alignment horizontal="left"/>
    </xf>
    <xf numFmtId="0" fontId="31" fillId="0" borderId="0" xfId="0" applyFont="1" applyFill="1" applyBorder="1" applyAlignment="1">
      <alignment horizontal="left" wrapText="1"/>
    </xf>
    <xf numFmtId="0" fontId="31" fillId="0" borderId="11" xfId="0" applyFont="1" applyFill="1" applyBorder="1" applyAlignment="1">
      <alignment horizontal="left" wrapText="1"/>
    </xf>
    <xf numFmtId="164" fontId="32" fillId="0" borderId="15" xfId="0" applyNumberFormat="1" applyFont="1" applyFill="1" applyBorder="1" applyAlignment="1">
      <alignment horizontal="center"/>
    </xf>
    <xf numFmtId="164" fontId="32" fillId="0" borderId="10" xfId="0" applyNumberFormat="1" applyFont="1" applyFill="1" applyBorder="1" applyAlignment="1">
      <alignment horizontal="center"/>
    </xf>
    <xf numFmtId="164" fontId="32" fillId="0" borderId="12" xfId="0" applyNumberFormat="1" applyFont="1" applyFill="1" applyBorder="1" applyAlignment="1">
      <alignment horizontal="center"/>
    </xf>
    <xf numFmtId="0" fontId="31" fillId="0" borderId="12" xfId="0" applyFont="1" applyFill="1" applyBorder="1" applyAlignment="1">
      <alignment horizontal="left" vertical="top"/>
    </xf>
    <xf numFmtId="0" fontId="31" fillId="0" borderId="14" xfId="0" applyFont="1" applyFill="1" applyBorder="1" applyAlignment="1">
      <alignment horizontal="left" vertical="top"/>
    </xf>
    <xf numFmtId="0" fontId="31" fillId="0" borderId="10" xfId="0" applyFont="1" applyFill="1" applyBorder="1" applyAlignment="1">
      <alignment horizontal="center" vertical="top"/>
    </xf>
    <xf numFmtId="0" fontId="31" fillId="0" borderId="12" xfId="0" applyFont="1" applyFill="1" applyBorder="1" applyAlignment="1">
      <alignment horizontal="center" vertical="top"/>
    </xf>
    <xf numFmtId="0" fontId="31" fillId="0" borderId="15" xfId="0" applyFont="1" applyFill="1" applyBorder="1" applyAlignment="1">
      <alignment horizontal="center" vertical="top"/>
    </xf>
    <xf numFmtId="0" fontId="31" fillId="0" borderId="17" xfId="0" applyFont="1" applyFill="1" applyBorder="1" applyAlignment="1">
      <alignment horizontal="center" vertical="top"/>
    </xf>
    <xf numFmtId="164" fontId="31" fillId="0" borderId="0" xfId="0" applyNumberFormat="1" applyFont="1" applyFill="1" applyBorder="1" applyAlignment="1">
      <alignment horizontal="right"/>
    </xf>
    <xf numFmtId="164" fontId="31" fillId="0" borderId="11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left" wrapText="1"/>
    </xf>
    <xf numFmtId="164" fontId="31" fillId="0" borderId="10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center" vertical="top"/>
    </xf>
    <xf numFmtId="164" fontId="68" fillId="0" borderId="15" xfId="0" applyNumberFormat="1" applyFont="1" applyFill="1" applyBorder="1" applyAlignment="1">
      <alignment horizontal="center"/>
    </xf>
    <xf numFmtId="164" fontId="68" fillId="0" borderId="10" xfId="0" applyNumberFormat="1" applyFont="1" applyFill="1" applyBorder="1" applyAlignment="1">
      <alignment horizontal="center"/>
    </xf>
    <xf numFmtId="164" fontId="68" fillId="0" borderId="12" xfId="0" applyNumberFormat="1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31" fillId="0" borderId="15" xfId="0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64" fontId="31" fillId="0" borderId="0" xfId="0" applyNumberFormat="1" applyFont="1" applyFill="1" applyBorder="1" applyAlignment="1">
      <alignment horizontal="center"/>
    </xf>
    <xf numFmtId="2" fontId="31" fillId="0" borderId="0" xfId="0" applyNumberFormat="1" applyFont="1" applyFill="1" applyBorder="1" applyAlignment="1">
      <alignment vertical="center" wrapText="1"/>
    </xf>
    <xf numFmtId="2" fontId="31" fillId="0" borderId="11" xfId="0" applyNumberFormat="1" applyFont="1" applyFill="1" applyBorder="1" applyAlignment="1">
      <alignment vertical="center" wrapText="1"/>
    </xf>
    <xf numFmtId="164" fontId="31" fillId="0" borderId="16" xfId="0" applyNumberFormat="1" applyFont="1" applyFill="1" applyBorder="1" applyAlignment="1">
      <alignment horizontal="center"/>
    </xf>
    <xf numFmtId="164" fontId="31" fillId="0" borderId="13" xfId="0" applyNumberFormat="1" applyFont="1" applyFill="1" applyBorder="1" applyAlignment="1">
      <alignment horizontal="center"/>
    </xf>
    <xf numFmtId="0" fontId="31" fillId="0" borderId="11" xfId="0" applyNumberFormat="1" applyFont="1" applyFill="1" applyBorder="1" applyAlignment="1">
      <alignment vertical="center" wrapText="1"/>
    </xf>
    <xf numFmtId="0" fontId="31" fillId="0" borderId="12" xfId="0" applyFont="1" applyFill="1" applyBorder="1" applyAlignment="1">
      <alignment horizontal="left" vertical="top" wrapText="1"/>
    </xf>
    <xf numFmtId="0" fontId="31" fillId="0" borderId="13" xfId="0" applyFont="1" applyFill="1" applyBorder="1" applyAlignment="1">
      <alignment horizontal="left" vertical="top" wrapText="1"/>
    </xf>
    <xf numFmtId="0" fontId="31" fillId="0" borderId="14" xfId="0" applyFont="1" applyFill="1" applyBorder="1" applyAlignment="1">
      <alignment horizontal="left" vertical="top" wrapText="1"/>
    </xf>
    <xf numFmtId="0" fontId="31" fillId="19" borderId="1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left" vertical="top" wrapText="1"/>
    </xf>
    <xf numFmtId="0" fontId="31" fillId="18" borderId="0" xfId="0" applyFont="1" applyFill="1" applyBorder="1" applyAlignment="1">
      <alignment horizontal="left" vertical="top" wrapText="1"/>
    </xf>
    <xf numFmtId="0" fontId="31" fillId="18" borderId="15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center" wrapText="1"/>
    </xf>
    <xf numFmtId="0" fontId="31" fillId="18" borderId="12" xfId="0" applyFont="1" applyFill="1" applyBorder="1" applyAlignment="1">
      <alignment horizontal="center" vertical="center" wrapText="1"/>
    </xf>
    <xf numFmtId="0" fontId="29" fillId="18" borderId="16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center" vertical="center" wrapText="1"/>
    </xf>
    <xf numFmtId="0" fontId="29" fillId="18" borderId="13" xfId="0" applyFont="1" applyFill="1" applyBorder="1" applyAlignment="1">
      <alignment horizontal="center" vertical="center" wrapText="1"/>
    </xf>
    <xf numFmtId="0" fontId="29" fillId="19" borderId="0" xfId="0" applyFont="1" applyFill="1" applyBorder="1" applyAlignment="1">
      <alignment horizontal="center" vertical="center" wrapText="1"/>
    </xf>
    <xf numFmtId="164" fontId="31" fillId="18" borderId="10" xfId="0" applyNumberFormat="1" applyFont="1" applyFill="1" applyBorder="1" applyAlignment="1">
      <alignment horizontal="center"/>
    </xf>
    <xf numFmtId="2" fontId="31" fillId="18" borderId="10" xfId="0" applyNumberFormat="1" applyFont="1" applyFill="1" applyBorder="1" applyAlignment="1">
      <alignment vertical="center" wrapText="1"/>
    </xf>
    <xf numFmtId="2" fontId="31" fillId="18" borderId="11" xfId="0" applyNumberFormat="1" applyFont="1" applyFill="1" applyBorder="1" applyAlignment="1">
      <alignment vertical="center" wrapText="1"/>
    </xf>
    <xf numFmtId="164" fontId="31" fillId="18" borderId="15" xfId="0" applyNumberFormat="1" applyFont="1" applyFill="1" applyBorder="1" applyAlignment="1">
      <alignment horizontal="center"/>
    </xf>
    <xf numFmtId="164" fontId="31" fillId="18" borderId="12" xfId="0" applyNumberFormat="1" applyFont="1" applyFill="1" applyBorder="1" applyAlignment="1">
      <alignment horizontal="center"/>
    </xf>
    <xf numFmtId="0" fontId="29" fillId="18" borderId="0" xfId="0" applyFont="1" applyFill="1" applyBorder="1" applyAlignment="1">
      <alignment horizontal="center" vertical="top" wrapText="1"/>
    </xf>
    <xf numFmtId="2" fontId="31" fillId="18" borderId="10" xfId="0" applyNumberFormat="1" applyFont="1" applyFill="1" applyBorder="1" applyAlignment="1">
      <alignment horizontal="left" vertical="center" wrapText="1"/>
    </xf>
    <xf numFmtId="2" fontId="31" fillId="18" borderId="11" xfId="0" applyNumberFormat="1" applyFont="1" applyFill="1" applyBorder="1" applyAlignment="1">
      <alignment horizontal="left" vertical="center" wrapText="1"/>
    </xf>
    <xf numFmtId="164" fontId="31" fillId="18" borderId="15" xfId="0" applyNumberFormat="1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center" vertical="center"/>
    </xf>
    <xf numFmtId="0" fontId="31" fillId="18" borderId="12" xfId="0" applyFont="1" applyFill="1" applyBorder="1" applyAlignment="1">
      <alignment horizontal="center" vertical="center"/>
    </xf>
    <xf numFmtId="164" fontId="31" fillId="18" borderId="10" xfId="0" applyNumberFormat="1" applyFont="1" applyFill="1" applyBorder="1" applyAlignment="1">
      <alignment horizontal="center" vertical="center"/>
    </xf>
    <xf numFmtId="0" fontId="86" fillId="18" borderId="10" xfId="0" applyFont="1" applyFill="1" applyBorder="1" applyAlignment="1">
      <alignment horizontal="left" vertical="top" wrapText="1"/>
    </xf>
    <xf numFmtId="0" fontId="86" fillId="18" borderId="0" xfId="0" applyFont="1" applyFill="1" applyBorder="1" applyAlignment="1">
      <alignment horizontal="left" vertical="top" wrapText="1"/>
    </xf>
    <xf numFmtId="0" fontId="29" fillId="18" borderId="16" xfId="0" applyFont="1" applyFill="1" applyBorder="1" applyAlignment="1">
      <alignment horizontal="center" vertical="top" wrapText="1"/>
    </xf>
    <xf numFmtId="0" fontId="29" fillId="18" borderId="13" xfId="0" applyFont="1" applyFill="1" applyBorder="1" applyAlignment="1">
      <alignment horizontal="center" vertical="top" wrapText="1"/>
    </xf>
    <xf numFmtId="0" fontId="31" fillId="18" borderId="15" xfId="0" applyFont="1" applyFill="1" applyBorder="1" applyAlignment="1">
      <alignment horizontal="center" vertical="top" wrapText="1"/>
    </xf>
    <xf numFmtId="0" fontId="31" fillId="18" borderId="10" xfId="0" applyFont="1" applyFill="1" applyBorder="1" applyAlignment="1">
      <alignment horizontal="center" vertical="top" wrapText="1"/>
    </xf>
    <xf numFmtId="0" fontId="31" fillId="18" borderId="12" xfId="0" applyFont="1" applyFill="1" applyBorder="1" applyAlignment="1">
      <alignment horizontal="center" vertical="top" wrapText="1"/>
    </xf>
    <xf numFmtId="0" fontId="31" fillId="18" borderId="10" xfId="0" applyFont="1" applyFill="1" applyBorder="1" applyAlignment="1">
      <alignment horizontal="left" vertical="top"/>
    </xf>
    <xf numFmtId="0" fontId="31" fillId="18" borderId="0" xfId="0" applyFont="1" applyFill="1" applyBorder="1" applyAlignment="1">
      <alignment horizontal="left" vertical="top"/>
    </xf>
    <xf numFmtId="0" fontId="31" fillId="18" borderId="10" xfId="0" applyFont="1" applyFill="1" applyBorder="1" applyAlignment="1">
      <alignment horizontal="left" vertical="center" wrapText="1"/>
    </xf>
    <xf numFmtId="0" fontId="31" fillId="18" borderId="11" xfId="0" applyFont="1" applyFill="1" applyBorder="1" applyAlignment="1">
      <alignment horizontal="left" vertical="center" wrapText="1"/>
    </xf>
    <xf numFmtId="0" fontId="31" fillId="18" borderId="16" xfId="0" applyFont="1" applyFill="1" applyBorder="1" applyAlignment="1">
      <alignment horizontal="center" vertical="center"/>
    </xf>
    <xf numFmtId="0" fontId="31" fillId="18" borderId="0" xfId="0" applyFont="1" applyFill="1" applyBorder="1" applyAlignment="1">
      <alignment horizontal="center" vertical="center"/>
    </xf>
    <xf numFmtId="0" fontId="31" fillId="18" borderId="13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 wrapText="1"/>
    </xf>
    <xf numFmtId="0" fontId="86" fillId="18" borderId="10" xfId="0" applyFont="1" applyFill="1" applyBorder="1" applyAlignment="1">
      <alignment horizontal="left" vertical="top"/>
    </xf>
    <xf numFmtId="0" fontId="86" fillId="18" borderId="0" xfId="0" applyFont="1" applyFill="1" applyBorder="1" applyAlignment="1">
      <alignment horizontal="left" vertical="top"/>
    </xf>
    <xf numFmtId="0" fontId="31" fillId="18" borderId="15" xfId="0" applyFont="1" applyFill="1" applyBorder="1" applyAlignment="1">
      <alignment horizontal="center" vertical="center"/>
    </xf>
    <xf numFmtId="164" fontId="68" fillId="18" borderId="15" xfId="0" applyNumberFormat="1" applyFont="1" applyFill="1" applyBorder="1" applyAlignment="1">
      <alignment horizontal="center"/>
    </xf>
    <xf numFmtId="164" fontId="68" fillId="18" borderId="10" xfId="0" applyNumberFormat="1" applyFont="1" applyFill="1" applyBorder="1" applyAlignment="1">
      <alignment horizontal="center"/>
    </xf>
    <xf numFmtId="164" fontId="68" fillId="18" borderId="12" xfId="0" applyNumberFormat="1" applyFont="1" applyFill="1" applyBorder="1" applyAlignment="1">
      <alignment horizontal="center"/>
    </xf>
    <xf numFmtId="164" fontId="32" fillId="18" borderId="15" xfId="0" applyNumberFormat="1" applyFont="1" applyFill="1" applyBorder="1" applyAlignment="1">
      <alignment horizontal="center"/>
    </xf>
    <xf numFmtId="164" fontId="32" fillId="18" borderId="10" xfId="0" applyNumberFormat="1" applyFont="1" applyFill="1" applyBorder="1" applyAlignment="1">
      <alignment horizontal="center"/>
    </xf>
    <xf numFmtId="164" fontId="32" fillId="18" borderId="12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wrapText="1"/>
    </xf>
    <xf numFmtId="0" fontId="31" fillId="0" borderId="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left" vertical="center" wrapText="1"/>
    </xf>
    <xf numFmtId="0" fontId="31" fillId="0" borderId="11" xfId="0" applyFont="1" applyFill="1" applyBorder="1" applyAlignment="1">
      <alignment horizontal="left" vertical="center" wrapText="1"/>
    </xf>
    <xf numFmtId="0" fontId="31" fillId="0" borderId="10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0" xfId="0" applyNumberFormat="1" applyFont="1" applyFill="1" applyBorder="1" applyAlignment="1">
      <alignment horizontal="right" vertical="center"/>
    </xf>
    <xf numFmtId="164" fontId="31" fillId="0" borderId="11" xfId="0" applyNumberFormat="1" applyFont="1" applyFill="1" applyBorder="1" applyAlignment="1">
      <alignment horizontal="right" vertical="center"/>
    </xf>
    <xf numFmtId="0" fontId="31" fillId="0" borderId="15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vertical="top"/>
    </xf>
    <xf numFmtId="164" fontId="31" fillId="0" borderId="10" xfId="0" applyNumberFormat="1" applyFont="1" applyFill="1" applyBorder="1" applyAlignment="1">
      <alignment horizontal="left" vertical="center"/>
    </xf>
    <xf numFmtId="164" fontId="31" fillId="0" borderId="11" xfId="0" applyNumberFormat="1" applyFont="1" applyFill="1" applyBorder="1" applyAlignment="1">
      <alignment horizontal="left" vertical="center"/>
    </xf>
    <xf numFmtId="164" fontId="31" fillId="0" borderId="1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left" vertical="center"/>
    </xf>
    <xf numFmtId="0" fontId="31" fillId="0" borderId="1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31" fillId="0" borderId="18" xfId="0" applyFont="1" applyFill="1" applyBorder="1" applyAlignment="1">
      <alignment horizontal="center"/>
    </xf>
    <xf numFmtId="0" fontId="31" fillId="0" borderId="12" xfId="0" applyFont="1" applyFill="1" applyBorder="1" applyAlignment="1">
      <alignment horizontal="center"/>
    </xf>
    <xf numFmtId="0" fontId="29" fillId="0" borderId="13" xfId="0" applyFont="1" applyFill="1" applyBorder="1" applyAlignment="1">
      <alignment horizontal="center"/>
    </xf>
    <xf numFmtId="0" fontId="31" fillId="0" borderId="20" xfId="0" applyFont="1" applyFill="1" applyBorder="1" applyAlignment="1">
      <alignment horizontal="center"/>
    </xf>
    <xf numFmtId="0" fontId="31" fillId="0" borderId="19" xfId="0" applyFont="1" applyFill="1" applyBorder="1" applyAlignment="1">
      <alignment horizontal="center"/>
    </xf>
    <xf numFmtId="0" fontId="31" fillId="0" borderId="15" xfId="0" applyFont="1" applyFill="1" applyBorder="1" applyAlignment="1">
      <alignment horizontal="center"/>
    </xf>
    <xf numFmtId="0" fontId="29" fillId="0" borderId="17" xfId="0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/>
    </xf>
    <xf numFmtId="164" fontId="31" fillId="0" borderId="15" xfId="0" applyNumberFormat="1" applyFont="1" applyFill="1" applyBorder="1" applyAlignment="1">
      <alignment horizontal="center"/>
    </xf>
    <xf numFmtId="0" fontId="29" fillId="0" borderId="14" xfId="0" applyFont="1" applyFill="1" applyBorder="1" applyAlignment="1">
      <alignment horizontal="center"/>
    </xf>
    <xf numFmtId="164" fontId="31" fillId="0" borderId="12" xfId="0" applyNumberFormat="1" applyFont="1" applyFill="1" applyBorder="1" applyAlignment="1">
      <alignment horizontal="center"/>
    </xf>
    <xf numFmtId="0" fontId="30" fillId="0" borderId="10" xfId="0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31" fillId="0" borderId="12" xfId="0" applyFont="1" applyFill="1" applyBorder="1" applyAlignment="1">
      <alignment horizontal="left" vertical="center"/>
    </xf>
    <xf numFmtId="0" fontId="31" fillId="0" borderId="14" xfId="0" applyFont="1" applyFill="1" applyBorder="1" applyAlignment="1">
      <alignment horizontal="left" vertical="center"/>
    </xf>
    <xf numFmtId="164" fontId="31" fillId="18" borderId="10" xfId="0" applyNumberFormat="1" applyFont="1" applyFill="1" applyBorder="1" applyAlignment="1">
      <alignment horizontal="right" vertical="center"/>
    </xf>
    <xf numFmtId="164" fontId="31" fillId="18" borderId="11" xfId="0" applyNumberFormat="1" applyFont="1" applyFill="1" applyBorder="1" applyAlignment="1">
      <alignment horizontal="right" vertical="center"/>
    </xf>
    <xf numFmtId="168" fontId="89" fillId="0" borderId="0" xfId="0" applyNumberFormat="1" applyFont="1" applyFill="1" applyBorder="1" applyAlignment="1">
      <alignment horizontal="center"/>
    </xf>
    <xf numFmtId="168" fontId="88" fillId="0" borderId="0" xfId="0" applyNumberFormat="1" applyFont="1" applyFill="1" applyBorder="1" applyAlignment="1">
      <alignment horizontal="center"/>
    </xf>
    <xf numFmtId="168" fontId="88" fillId="0" borderId="0" xfId="0" applyNumberFormat="1" applyFont="1" applyFill="1" applyBorder="1" applyAlignment="1">
      <alignment horizontal="right"/>
    </xf>
    <xf numFmtId="168" fontId="31" fillId="0" borderId="0" xfId="0" applyNumberFormat="1" applyFont="1" applyFill="1" applyBorder="1" applyAlignment="1">
      <alignment horizontal="left"/>
    </xf>
    <xf numFmtId="0" fontId="29" fillId="18" borderId="11" xfId="0" applyFont="1" applyFill="1" applyBorder="1" applyAlignment="1">
      <alignment horizontal="left" indent="1"/>
    </xf>
    <xf numFmtId="0" fontId="29" fillId="18" borderId="0" xfId="0" applyFont="1" applyFill="1" applyBorder="1" applyAlignment="1">
      <alignment horizontal="left" indent="1"/>
    </xf>
    <xf numFmtId="0" fontId="29" fillId="18" borderId="10" xfId="0" applyFont="1" applyFill="1" applyBorder="1" applyAlignment="1">
      <alignment horizontal="left" indent="1"/>
    </xf>
    <xf numFmtId="0" fontId="29" fillId="18" borderId="0" xfId="48" applyFont="1" applyFill="1" applyBorder="1" applyAlignment="1">
      <alignment horizontal="left"/>
    </xf>
    <xf numFmtId="0" fontId="29" fillId="18" borderId="11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22" fontId="2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 vertical="top" wrapText="1"/>
    </xf>
    <xf numFmtId="0" fontId="33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 vertical="center" wrapText="1"/>
    </xf>
    <xf numFmtId="0" fontId="30" fillId="0" borderId="0" xfId="0" applyFont="1" applyFill="1" applyBorder="1" applyAlignment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right"/>
    </xf>
    <xf numFmtId="0" fontId="30" fillId="0" borderId="0" xfId="0" applyFont="1" applyAlignment="1"/>
  </cellXfs>
  <cellStyles count="54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12 3" xfId="53" xr:uid="{362F98E2-39A1-4D9A-A62B-0662234CEE72}"/>
    <cellStyle name="Normální 19" xfId="45" xr:uid="{874C1E34-6034-40E1-8C0F-8EE75CACFCA0}"/>
    <cellStyle name="Normální 19 2" xfId="52" xr:uid="{7AD9A01D-B12A-4AFF-B696-1DAC2FEEE507}"/>
    <cellStyle name="Normální 2" xfId="43" xr:uid="{00000000-0005-0000-0000-00001C000000}"/>
    <cellStyle name="Normální 2 3" xfId="47" xr:uid="{75280641-D643-473B-AEF8-12FED73E5821}"/>
    <cellStyle name="Normální 2 7" xfId="46" xr:uid="{F74742B6-BD6C-4EC2-A670-CE0A94C0AD86}"/>
    <cellStyle name="Normální 3" xfId="48" xr:uid="{8942E11F-01EF-4470-8386-2BE7E30501E6}"/>
    <cellStyle name="Normální 4" xfId="50" xr:uid="{14F90B17-A8A4-4F51-824E-41411328244F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centa 2" xfId="49" xr:uid="{EDC6085C-8327-42E2-BC2A-E61A1084FB64}"/>
    <cellStyle name="Procenta 3" xfId="51" xr:uid="{94EFE485-6E5E-47A9-A346-08DC734A3AFF}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34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Light16"/>
  <colors>
    <mruColors>
      <color rgb="FFD0D0D0"/>
      <color rgb="FFF0948F"/>
      <color rgb="FF646363"/>
      <color rgb="FF9D9D9C"/>
      <color rgb="FFF7C9C7"/>
      <color rgb="FF233060"/>
      <color rgb="FFB9CD96"/>
      <color rgb="FFEBEB03"/>
      <color rgb="FF663300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rgbClr val="233060"/>
                </a:solidFill>
                <a:latin typeface="+mn-lt"/>
              </a:rPr>
              <a:t>Výroba elektřiny brutto 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(</a:t>
            </a:r>
            <a:r>
              <a:rPr lang="en-US" sz="1000">
                <a:solidFill>
                  <a:srgbClr val="233060"/>
                </a:solidFill>
                <a:latin typeface="+mn-lt"/>
              </a:rPr>
              <a:t>GWh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)</a:t>
            </a:r>
            <a:endParaRPr lang="en-US" sz="1000">
              <a:solidFill>
                <a:srgbClr val="233060"/>
              </a:solidFill>
              <a:latin typeface="+mn-lt"/>
            </a:endParaRPr>
          </a:p>
        </c:rich>
      </c:tx>
      <c:layout>
        <c:manualLayout>
          <c:xMode val="edge"/>
          <c:yMode val="edge"/>
          <c:x val="3.5811965811964456E-4"/>
          <c:y val="2.898550724637681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3119.8231100000003</c:v>
                </c:pt>
                <c:pt idx="1">
                  <c:v>2602.5479500000001</c:v>
                </c:pt>
                <c:pt idx="2">
                  <c:v>2746.18723</c:v>
                </c:pt>
                <c:pt idx="3">
                  <c:v>2263.9083799999999</c:v>
                </c:pt>
                <c:pt idx="4">
                  <c:v>2213.7178199999998</c:v>
                </c:pt>
                <c:pt idx="5">
                  <c:v>2357.4180099999999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3624.8633089999989</c:v>
                </c:pt>
                <c:pt idx="1">
                  <c:v>3308.7290879999996</c:v>
                </c:pt>
                <c:pt idx="2">
                  <c:v>2881.279904999999</c:v>
                </c:pt>
                <c:pt idx="3">
                  <c:v>2847.8711680000001</c:v>
                </c:pt>
                <c:pt idx="4">
                  <c:v>1871.7343439999993</c:v>
                </c:pt>
                <c:pt idx="5">
                  <c:v>1789.4693310000002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182.92470300000002</c:v>
                </c:pt>
                <c:pt idx="1">
                  <c:v>237.76182</c:v>
                </c:pt>
                <c:pt idx="2">
                  <c:v>212.09733500000002</c:v>
                </c:pt>
                <c:pt idx="3">
                  <c:v>101.59639499999999</c:v>
                </c:pt>
                <c:pt idx="4">
                  <c:v>49.075890000000001</c:v>
                </c:pt>
                <c:pt idx="5">
                  <c:v>256.19821899999999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350.09106899999995</c:v>
                </c:pt>
                <c:pt idx="1">
                  <c:v>322.85433700000016</c:v>
                </c:pt>
                <c:pt idx="2">
                  <c:v>341.74030200000044</c:v>
                </c:pt>
                <c:pt idx="3">
                  <c:v>306.39210200000019</c:v>
                </c:pt>
                <c:pt idx="4">
                  <c:v>293.31838199999993</c:v>
                </c:pt>
                <c:pt idx="5">
                  <c:v>270.70771399999984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247.82283299999995</c:v>
                </c:pt>
                <c:pt idx="1">
                  <c:v>220.97634800000037</c:v>
                </c:pt>
                <c:pt idx="2">
                  <c:v>286.02991599999996</c:v>
                </c:pt>
                <c:pt idx="3">
                  <c:v>309.71622800000034</c:v>
                </c:pt>
                <c:pt idx="4">
                  <c:v>231.47420400000033</c:v>
                </c:pt>
                <c:pt idx="5">
                  <c:v>127.48483999999999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89.169119999999992</c:v>
                </c:pt>
                <c:pt idx="1">
                  <c:v>65.57529000000001</c:v>
                </c:pt>
                <c:pt idx="2">
                  <c:v>80.194090000000003</c:v>
                </c:pt>
                <c:pt idx="3">
                  <c:v>81.751100000000008</c:v>
                </c:pt>
                <c:pt idx="4">
                  <c:v>92.844889999999992</c:v>
                </c:pt>
                <c:pt idx="5">
                  <c:v>59.393639999999998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'3.1'!$B$14:$M$14</c:f>
              <c:numCache>
                <c:formatCode>#\ ##0.0</c:formatCode>
                <c:ptCount val="12"/>
                <c:pt idx="0">
                  <c:v>74.709235000000035</c:v>
                </c:pt>
                <c:pt idx="1">
                  <c:v>68.040229000000025</c:v>
                </c:pt>
                <c:pt idx="2">
                  <c:v>77.171883000000037</c:v>
                </c:pt>
                <c:pt idx="3">
                  <c:v>45.318365999999983</c:v>
                </c:pt>
                <c:pt idx="4">
                  <c:v>45.911687999999948</c:v>
                </c:pt>
                <c:pt idx="5">
                  <c:v>33.481310000000001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'3.1'!$B$15:$M$15</c:f>
              <c:numCache>
                <c:formatCode>#\ ##0.0</c:formatCode>
                <c:ptCount val="12"/>
                <c:pt idx="0">
                  <c:v>45.105639999999909</c:v>
                </c:pt>
                <c:pt idx="1">
                  <c:v>97.36979199999989</c:v>
                </c:pt>
                <c:pt idx="2">
                  <c:v>180.57420499999901</c:v>
                </c:pt>
                <c:pt idx="3">
                  <c:v>204.33849099999878</c:v>
                </c:pt>
                <c:pt idx="4">
                  <c:v>299.12593800000138</c:v>
                </c:pt>
                <c:pt idx="5">
                  <c:v>294.81362600000051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167360"/>
        <c:axId val="155173248"/>
      </c:barChart>
      <c:catAx>
        <c:axId val="155167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173248"/>
        <c:crossesAt val="-4000"/>
        <c:auto val="1"/>
        <c:lblAlgn val="ctr"/>
        <c:lblOffset val="100"/>
        <c:noMultiLvlLbl val="0"/>
      </c:catAx>
      <c:valAx>
        <c:axId val="155173248"/>
        <c:scaling>
          <c:orientation val="minMax"/>
          <c:max val="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16736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"/>
          <c:y val="0.80129118773946362"/>
          <c:w val="0.6357228632478632"/>
          <c:h val="0.1987088122605363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kategorií VE na </a:t>
            </a:r>
            <a:r>
              <a:rPr lang="en-US" sz="1000">
                <a:solidFill>
                  <a:srgbClr val="233060"/>
                </a:solidFill>
              </a:rPr>
              <a:t>instalovan</a:t>
            </a:r>
            <a:r>
              <a:rPr lang="cs-CZ" sz="1000">
                <a:solidFill>
                  <a:srgbClr val="233060"/>
                </a:solidFill>
              </a:rPr>
              <a:t>ém</a:t>
            </a:r>
            <a:r>
              <a:rPr lang="en-US" sz="1000">
                <a:solidFill>
                  <a:srgbClr val="233060"/>
                </a:solidFill>
              </a:rPr>
              <a:t> výkon</a:t>
            </a:r>
            <a:r>
              <a:rPr lang="cs-CZ" sz="1000">
                <a:solidFill>
                  <a:srgbClr val="233060"/>
                </a:solidFill>
              </a:rPr>
              <a:t>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2.9033516355535856E-3"/>
          <c:y val="4.58452859975741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6B4-42D5-8DCF-45A95E9066D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26B4-42D5-8DCF-45A95E9066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#\ ##0.0</c:formatCode>
                <c:ptCount val="3"/>
                <c:pt idx="0">
                  <c:v>149.57038000000068</c:v>
                </c:pt>
                <c:pt idx="1">
                  <c:v>176.48600000000008</c:v>
                </c:pt>
                <c:pt idx="2">
                  <c:v>771.78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83712"/>
        <c:axId val="166885248"/>
      </c:barChart>
      <c:catAx>
        <c:axId val="16688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85248"/>
        <c:crosses val="autoZero"/>
        <c:auto val="1"/>
        <c:lblAlgn val="ctr"/>
        <c:lblOffset val="100"/>
        <c:noMultiLvlLbl val="0"/>
      </c:catAx>
      <c:valAx>
        <c:axId val="166885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837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EDAC-433A-82AC-9DD00260E37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EDAC-433A-82AC-9DD00260E37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EDAC-433A-82AC-9DD00260E37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EDAC-433A-82AC-9DD00260E37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EDAC-433A-82AC-9DD00260E37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DAC-433A-82AC-9DD00260E37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633472.74699999997</c:v>
                </c:pt>
                <c:pt idx="2">
                  <c:v>0</c:v>
                </c:pt>
                <c:pt idx="3">
                  <c:v>78553.091000000015</c:v>
                </c:pt>
                <c:pt idx="4">
                  <c:v>18977.218000000001</c:v>
                </c:pt>
                <c:pt idx="5">
                  <c:v>0</c:v>
                </c:pt>
                <c:pt idx="6">
                  <c:v>2185.04</c:v>
                </c:pt>
                <c:pt idx="7">
                  <c:v>38287.35700000004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3.9783530061597107E-2</c:v>
                </c:pt>
                <c:pt idx="1">
                  <c:v>4.2149661391884037E-2</c:v>
                </c:pt>
                <c:pt idx="2">
                  <c:v>4.9160180475844507E-2</c:v>
                </c:pt>
                <c:pt idx="3">
                  <c:v>4.6472493182437798E-2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16320"/>
        <c:axId val="167017856"/>
      </c:barChart>
      <c:catAx>
        <c:axId val="16701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17856"/>
        <c:crosses val="autoZero"/>
        <c:auto val="1"/>
        <c:lblAlgn val="ctr"/>
        <c:lblOffset val="100"/>
        <c:noMultiLvlLbl val="0"/>
      </c:catAx>
      <c:valAx>
        <c:axId val="1670178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163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0.13711960124228104</c:v>
                </c:pt>
                <c:pt idx="2">
                  <c:v>0</c:v>
                </c:pt>
                <c:pt idx="3">
                  <c:v>6.5022445350136793E-2</c:v>
                </c:pt>
                <c:pt idx="4">
                  <c:v>2.671800692194223E-2</c:v>
                </c:pt>
                <c:pt idx="5">
                  <c:v>0</c:v>
                </c:pt>
                <c:pt idx="6">
                  <c:v>5.0903546533341906E-2</c:v>
                </c:pt>
                <c:pt idx="7">
                  <c:v>4.8294610373167415E-2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42432"/>
        <c:axId val="167453824"/>
      </c:barChart>
      <c:catAx>
        <c:axId val="16704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53824"/>
        <c:crosses val="autoZero"/>
        <c:auto val="1"/>
        <c:lblAlgn val="ctr"/>
        <c:lblOffset val="100"/>
        <c:noMultiLvlLbl val="0"/>
      </c:catAx>
      <c:valAx>
        <c:axId val="167453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542888812205247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'7.10'!$K$32:$M$32</c:f>
              <c:numCache>
                <c:formatCode>#\ ##0.0</c:formatCode>
                <c:ptCount val="3"/>
                <c:pt idx="0">
                  <c:v>268210.53899999999</c:v>
                </c:pt>
                <c:pt idx="1">
                  <c:v>168815.05799999999</c:v>
                </c:pt>
                <c:pt idx="2">
                  <c:v>196447.15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'7.10'!$K$34:$M$34</c:f>
              <c:numCache>
                <c:formatCode>#\ ##0.0</c:formatCode>
                <c:ptCount val="3"/>
                <c:pt idx="0">
                  <c:v>26690.802000000003</c:v>
                </c:pt>
                <c:pt idx="1">
                  <c:v>26415.832000000002</c:v>
                </c:pt>
                <c:pt idx="2">
                  <c:v>25446.457000000002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'7.10'!$K$35:$M$35</c:f>
              <c:numCache>
                <c:formatCode>#\ ##0.0</c:formatCode>
                <c:ptCount val="3"/>
                <c:pt idx="0">
                  <c:v>11113.774000000001</c:v>
                </c:pt>
                <c:pt idx="1">
                  <c:v>5621.2859999999991</c:v>
                </c:pt>
                <c:pt idx="2">
                  <c:v>2242.1579999999994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'7.10'!$K$37:$M$37</c:f>
              <c:numCache>
                <c:formatCode>#\ ##0.0</c:formatCode>
                <c:ptCount val="3"/>
                <c:pt idx="0">
                  <c:v>838.13400000000001</c:v>
                </c:pt>
                <c:pt idx="1">
                  <c:v>770.41899999999998</c:v>
                </c:pt>
                <c:pt idx="2">
                  <c:v>576.48699999999997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'7.10'!$K$38:$M$38</c:f>
              <c:numCache>
                <c:formatCode>#\ ##0.0</c:formatCode>
                <c:ptCount val="3"/>
                <c:pt idx="0">
                  <c:v>9983.5929999999971</c:v>
                </c:pt>
                <c:pt idx="1">
                  <c:v>14322.610000000004</c:v>
                </c:pt>
                <c:pt idx="2">
                  <c:v>13981.15400000004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523840"/>
        <c:axId val="167525376"/>
      </c:barChart>
      <c:catAx>
        <c:axId val="1675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25376"/>
        <c:crosses val="autoZero"/>
        <c:auto val="1"/>
        <c:lblAlgn val="ctr"/>
        <c:lblOffset val="100"/>
        <c:noMultiLvlLbl val="0"/>
      </c:catAx>
      <c:valAx>
        <c:axId val="1675253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2384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9.7321472295137351E-2</c:v>
                </c:pt>
                <c:pt idx="2">
                  <c:v>0</c:v>
                </c:pt>
                <c:pt idx="3">
                  <c:v>9.0247528349585368E-2</c:v>
                </c:pt>
                <c:pt idx="4">
                  <c:v>2.8380319707710083E-2</c:v>
                </c:pt>
                <c:pt idx="5">
                  <c:v>0</c:v>
                </c:pt>
                <c:pt idx="6">
                  <c:v>1.7520777015958226E-2</c:v>
                </c:pt>
                <c:pt idx="7">
                  <c:v>4.7962432087651427E-2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546240"/>
        <c:axId val="167556224"/>
      </c:barChart>
      <c:catAx>
        <c:axId val="167546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6224"/>
        <c:crosses val="autoZero"/>
        <c:auto val="1"/>
        <c:lblAlgn val="ctr"/>
        <c:lblOffset val="100"/>
        <c:noMultiLvlLbl val="0"/>
      </c:catAx>
      <c:valAx>
        <c:axId val="1675562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462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18048"/>
        <c:axId val="167619584"/>
      </c:barChart>
      <c:catAx>
        <c:axId val="16761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619584"/>
        <c:crosses val="autoZero"/>
        <c:auto val="1"/>
        <c:lblAlgn val="ctr"/>
        <c:lblOffset val="100"/>
        <c:noMultiLvlLbl val="0"/>
      </c:catAx>
      <c:valAx>
        <c:axId val="167619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618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AC07-4BC5-9610-A1A6DC08787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AC07-4BC5-9610-A1A6DC08787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C07-4BC5-9610-A1A6DC08787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AC07-4BC5-9610-A1A6DC08787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AC07-4BC5-9610-A1A6DC08787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AC07-4BC5-9610-A1A6DC08787A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AC07-4BC5-9610-A1A6DC08787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150647.87299999999</c:v>
                </c:pt>
                <c:pt idx="2">
                  <c:v>0</c:v>
                </c:pt>
                <c:pt idx="3">
                  <c:v>61199.315999999992</c:v>
                </c:pt>
                <c:pt idx="4">
                  <c:v>23736.285</c:v>
                </c:pt>
                <c:pt idx="5">
                  <c:v>0</c:v>
                </c:pt>
                <c:pt idx="6">
                  <c:v>2060.799</c:v>
                </c:pt>
                <c:pt idx="7">
                  <c:v>79034.351000000053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2.0328377802184047E-2</c:v>
                </c:pt>
                <c:pt idx="1">
                  <c:v>6.4525853657638382E-2</c:v>
                </c:pt>
                <c:pt idx="2">
                  <c:v>6.0813748356599348E-2</c:v>
                </c:pt>
                <c:pt idx="3">
                  <c:v>5.7862100698175094E-2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60512"/>
        <c:axId val="166562048"/>
      </c:barChart>
      <c:catAx>
        <c:axId val="1665605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62048"/>
        <c:crosses val="autoZero"/>
        <c:auto val="1"/>
        <c:lblAlgn val="ctr"/>
        <c:lblOffset val="100"/>
        <c:noMultiLvlLbl val="0"/>
      </c:catAx>
      <c:valAx>
        <c:axId val="166562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605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2.7778242953662904E-2</c:v>
                </c:pt>
                <c:pt idx="2">
                  <c:v>0</c:v>
                </c:pt>
                <c:pt idx="3">
                  <c:v>6.9008221750592347E-2</c:v>
                </c:pt>
                <c:pt idx="4">
                  <c:v>1.838188309992057E-2</c:v>
                </c:pt>
                <c:pt idx="5">
                  <c:v>1.2804097311139564E-3</c:v>
                </c:pt>
                <c:pt idx="6">
                  <c:v>1.574421917847137E-2</c:v>
                </c:pt>
                <c:pt idx="7">
                  <c:v>0.10045347231085804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86624"/>
        <c:axId val="166588416"/>
      </c:barChart>
      <c:catAx>
        <c:axId val="16658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88416"/>
        <c:crosses val="autoZero"/>
        <c:auto val="1"/>
        <c:lblAlgn val="ctr"/>
        <c:lblOffset val="100"/>
        <c:noMultiLvlLbl val="0"/>
      </c:catAx>
      <c:valAx>
        <c:axId val="166588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866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VE (MWh)</a:t>
            </a:r>
          </a:p>
        </c:rich>
      </c:tx>
      <c:layout>
        <c:manualLayout>
          <c:xMode val="edge"/>
          <c:yMode val="edge"/>
          <c:x val="1.5230866705035072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'4.3'!$E$8:$G$8</c:f>
              <c:numCache>
                <c:formatCode>#\ ##0.0</c:formatCode>
                <c:ptCount val="3"/>
                <c:pt idx="0">
                  <c:v>67199.132999999987</c:v>
                </c:pt>
                <c:pt idx="1">
                  <c:v>51501.326999999968</c:v>
                </c:pt>
                <c:pt idx="2">
                  <c:v>25060.041999999983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'4.3'!$E$9:$G$9</c:f>
              <c:numCache>
                <c:formatCode>#\ ##0.0</c:formatCode>
                <c:ptCount val="3"/>
                <c:pt idx="0">
                  <c:v>72082.087000000043</c:v>
                </c:pt>
                <c:pt idx="1">
                  <c:v>64101.216000000015</c:v>
                </c:pt>
                <c:pt idx="2">
                  <c:v>35332.884999999973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'4.3'!$E$10:$G$10</c:f>
              <c:numCache>
                <c:formatCode>#\ ##0.0</c:formatCode>
                <c:ptCount val="3"/>
                <c:pt idx="0">
                  <c:v>170435.00800000003</c:v>
                </c:pt>
                <c:pt idx="1">
                  <c:v>115871.66100000002</c:v>
                </c:pt>
                <c:pt idx="2">
                  <c:v>67091.913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907200"/>
        <c:axId val="135468160"/>
      </c:barChart>
      <c:catAx>
        <c:axId val="1599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68160"/>
        <c:crosses val="autoZero"/>
        <c:auto val="1"/>
        <c:lblAlgn val="ctr"/>
        <c:lblOffset val="100"/>
        <c:noMultiLvlLbl val="0"/>
      </c:catAx>
      <c:valAx>
        <c:axId val="135468160"/>
        <c:scaling>
          <c:orientation val="minMax"/>
          <c:max val="18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907200"/>
        <c:crosses val="autoZero"/>
        <c:crossBetween val="between"/>
        <c:majorUnit val="3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351875370417406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'7.11'!$K$32:$M$32</c:f>
              <c:numCache>
                <c:formatCode>#\ ##0.0</c:formatCode>
                <c:ptCount val="3"/>
                <c:pt idx="0">
                  <c:v>54448.155000000006</c:v>
                </c:pt>
                <c:pt idx="1">
                  <c:v>55850.943999999996</c:v>
                </c:pt>
                <c:pt idx="2">
                  <c:v>40348.773999999998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'7.11'!$K$34:$M$34</c:f>
              <c:numCache>
                <c:formatCode>#\ ##0.0</c:formatCode>
                <c:ptCount val="3"/>
                <c:pt idx="0">
                  <c:v>20982.567999999996</c:v>
                </c:pt>
                <c:pt idx="1">
                  <c:v>21195.180999999993</c:v>
                </c:pt>
                <c:pt idx="2">
                  <c:v>19021.566999999999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'7.11'!$K$35:$M$35</c:f>
              <c:numCache>
                <c:formatCode>#\ ##0.0</c:formatCode>
                <c:ptCount val="3"/>
                <c:pt idx="0">
                  <c:v>10870.354000000003</c:v>
                </c:pt>
                <c:pt idx="1">
                  <c:v>8438.4389999999985</c:v>
                </c:pt>
                <c:pt idx="2">
                  <c:v>4427.4919999999993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'7.11'!$K$37:$M$37</c:f>
              <c:numCache>
                <c:formatCode>#\ ##0.0</c:formatCode>
                <c:ptCount val="3"/>
                <c:pt idx="0">
                  <c:v>648.07400000000007</c:v>
                </c:pt>
                <c:pt idx="1">
                  <c:v>805.23699999999997</c:v>
                </c:pt>
                <c:pt idx="2">
                  <c:v>607.48800000000006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'7.11'!$K$38:$M$38</c:f>
              <c:numCache>
                <c:formatCode>#\ ##0.0</c:formatCode>
                <c:ptCount val="3"/>
                <c:pt idx="0">
                  <c:v>19723.142999999978</c:v>
                </c:pt>
                <c:pt idx="1">
                  <c:v>29261.071000000091</c:v>
                </c:pt>
                <c:pt idx="2">
                  <c:v>30050.136999999992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19872"/>
        <c:axId val="166721408"/>
      </c:barChart>
      <c:catAx>
        <c:axId val="1667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1408"/>
        <c:crosses val="autoZero"/>
        <c:auto val="1"/>
        <c:lblAlgn val="ctr"/>
        <c:lblOffset val="100"/>
        <c:noMultiLvlLbl val="0"/>
      </c:catAx>
      <c:valAx>
        <c:axId val="166721408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198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2.314428342485722E-2</c:v>
                </c:pt>
                <c:pt idx="2">
                  <c:v>0</c:v>
                </c:pt>
                <c:pt idx="3">
                  <c:v>7.0310244133935246E-2</c:v>
                </c:pt>
                <c:pt idx="4">
                  <c:v>3.5497476867964693E-2</c:v>
                </c:pt>
                <c:pt idx="5">
                  <c:v>0</c:v>
                </c:pt>
                <c:pt idx="6">
                  <c:v>1.6524548636963027E-2</c:v>
                </c:pt>
                <c:pt idx="7">
                  <c:v>9.9006042449707468E-2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34208"/>
        <c:axId val="167936000"/>
      </c:barChart>
      <c:catAx>
        <c:axId val="1679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36000"/>
        <c:crosses val="autoZero"/>
        <c:auto val="1"/>
        <c:lblAlgn val="ctr"/>
        <c:lblOffset val="100"/>
        <c:noMultiLvlLbl val="0"/>
      </c:catAx>
      <c:valAx>
        <c:axId val="1679360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34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1104"/>
        <c:axId val="167712640"/>
      </c:barChart>
      <c:catAx>
        <c:axId val="16771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712640"/>
        <c:crosses val="autoZero"/>
        <c:auto val="1"/>
        <c:lblAlgn val="ctr"/>
        <c:lblOffset val="100"/>
        <c:noMultiLvlLbl val="0"/>
      </c:catAx>
      <c:valAx>
        <c:axId val="167712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7111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FDBD-45B0-9BB9-8FD0FDADDEB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DBD-45B0-9BB9-8FD0FDADDEB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FDBD-45B0-9BB9-8FD0FDADDEB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DBD-45B0-9BB9-8FD0FDADDEB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FDBD-45B0-9BB9-8FD0FDADDEB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DBD-45B0-9BB9-8FD0FDADDEB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892126.55499999993</c:v>
                </c:pt>
                <c:pt idx="2">
                  <c:v>0</c:v>
                </c:pt>
                <c:pt idx="3">
                  <c:v>89840.143999999971</c:v>
                </c:pt>
                <c:pt idx="4">
                  <c:v>313673.34099999996</c:v>
                </c:pt>
                <c:pt idx="5">
                  <c:v>15163.1</c:v>
                </c:pt>
                <c:pt idx="6">
                  <c:v>1330.2429999999999</c:v>
                </c:pt>
                <c:pt idx="7">
                  <c:v>97879.46600000016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0.1137527575551418</c:v>
                </c:pt>
                <c:pt idx="1">
                  <c:v>0.12501454419531186</c:v>
                </c:pt>
                <c:pt idx="2">
                  <c:v>0.13085662212358842</c:v>
                </c:pt>
                <c:pt idx="3">
                  <c:v>0.18448144724854373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87616"/>
        <c:axId val="167889152"/>
      </c:barChart>
      <c:catAx>
        <c:axId val="1678876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89152"/>
        <c:crosses val="autoZero"/>
        <c:auto val="1"/>
        <c:lblAlgn val="ctr"/>
        <c:lblOffset val="100"/>
        <c:noMultiLvlLbl val="0"/>
      </c:catAx>
      <c:valAx>
        <c:axId val="1678891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876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0.12208499886909266</c:v>
                </c:pt>
                <c:pt idx="2">
                  <c:v>0</c:v>
                </c:pt>
                <c:pt idx="3">
                  <c:v>0.20490039906064716</c:v>
                </c:pt>
                <c:pt idx="4">
                  <c:v>0.58661619502898932</c:v>
                </c:pt>
                <c:pt idx="5">
                  <c:v>3.8412291933418691E-2</c:v>
                </c:pt>
                <c:pt idx="6">
                  <c:v>1.7886853517797174E-2</c:v>
                </c:pt>
                <c:pt idx="7">
                  <c:v>0.11924397726796387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79264"/>
        <c:axId val="167989248"/>
      </c:barChart>
      <c:catAx>
        <c:axId val="16797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89248"/>
        <c:crosses val="autoZero"/>
        <c:auto val="1"/>
        <c:lblAlgn val="ctr"/>
        <c:lblOffset val="100"/>
        <c:noMultiLvlLbl val="0"/>
      </c:catAx>
      <c:valAx>
        <c:axId val="1679892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792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330405412470851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'7.12'!$K$32:$M$32</c:f>
              <c:numCache>
                <c:formatCode>#\ ##0.0</c:formatCode>
                <c:ptCount val="3"/>
                <c:pt idx="0">
                  <c:v>408291.82699999993</c:v>
                </c:pt>
                <c:pt idx="1">
                  <c:v>252365.33099999998</c:v>
                </c:pt>
                <c:pt idx="2">
                  <c:v>231469.39699999997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'7.12'!$K$34:$M$34</c:f>
              <c:numCache>
                <c:formatCode>#\ ##0.0</c:formatCode>
                <c:ptCount val="3"/>
                <c:pt idx="0">
                  <c:v>32319.10999999999</c:v>
                </c:pt>
                <c:pt idx="1">
                  <c:v>30269.938999999991</c:v>
                </c:pt>
                <c:pt idx="2">
                  <c:v>27251.094999999994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'7.12'!$K$35:$M$35</c:f>
              <c:numCache>
                <c:formatCode>#\ ##0.0</c:formatCode>
                <c:ptCount val="3"/>
                <c:pt idx="0">
                  <c:v>142140.658</c:v>
                </c:pt>
                <c:pt idx="1">
                  <c:v>110061.03599999998</c:v>
                </c:pt>
                <c:pt idx="2">
                  <c:v>61471.646999999997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'7.12'!$K$36:$M$36</c:f>
              <c:numCache>
                <c:formatCode>#\ ##0.0</c:formatCode>
                <c:ptCount val="3"/>
                <c:pt idx="0">
                  <c:v>4841.84</c:v>
                </c:pt>
                <c:pt idx="1">
                  <c:v>5112.5200000000004</c:v>
                </c:pt>
                <c:pt idx="2">
                  <c:v>5208.74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'7.12'!$K$37:$M$37</c:f>
              <c:numCache>
                <c:formatCode>#\ ##0.0</c:formatCode>
                <c:ptCount val="3"/>
                <c:pt idx="0">
                  <c:v>547.94000000000005</c:v>
                </c:pt>
                <c:pt idx="1">
                  <c:v>456.62800000000004</c:v>
                </c:pt>
                <c:pt idx="2">
                  <c:v>325.67499999999995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'7.12'!$K$38:$M$38</c:f>
              <c:numCache>
                <c:formatCode>#\ ##0.0</c:formatCode>
                <c:ptCount val="3"/>
                <c:pt idx="0">
                  <c:v>24589.392</c:v>
                </c:pt>
                <c:pt idx="1">
                  <c:v>37950.453000000009</c:v>
                </c:pt>
                <c:pt idx="2">
                  <c:v>35339.621000000152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313216"/>
        <c:axId val="168314752"/>
      </c:barChart>
      <c:catAx>
        <c:axId val="1683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14752"/>
        <c:crosses val="autoZero"/>
        <c:auto val="1"/>
        <c:lblAlgn val="ctr"/>
        <c:lblOffset val="100"/>
        <c:noMultiLvlLbl val="0"/>
      </c:catAx>
      <c:valAx>
        <c:axId val="168314752"/>
        <c:scaling>
          <c:orientation val="minMax"/>
          <c:max val="7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321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0.1370588872486867</c:v>
                </c:pt>
                <c:pt idx="2">
                  <c:v>0</c:v>
                </c:pt>
                <c:pt idx="3">
                  <c:v>0.10321491922667725</c:v>
                </c:pt>
                <c:pt idx="4">
                  <c:v>0.46909666640102693</c:v>
                </c:pt>
                <c:pt idx="5">
                  <c:v>6.4802444450209176E-2</c:v>
                </c:pt>
                <c:pt idx="6">
                  <c:v>1.0666574058158806E-2</c:v>
                </c:pt>
                <c:pt idx="7">
                  <c:v>0.12261324908900319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331520"/>
        <c:axId val="168341504"/>
      </c:barChart>
      <c:catAx>
        <c:axId val="16833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41504"/>
        <c:crosses val="autoZero"/>
        <c:auto val="1"/>
        <c:lblAlgn val="ctr"/>
        <c:lblOffset val="100"/>
        <c:noMultiLvlLbl val="0"/>
      </c:catAx>
      <c:valAx>
        <c:axId val="1683415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315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37088"/>
        <c:axId val="168138624"/>
      </c:barChart>
      <c:catAx>
        <c:axId val="16813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138624"/>
        <c:crosses val="autoZero"/>
        <c:auto val="1"/>
        <c:lblAlgn val="ctr"/>
        <c:lblOffset val="100"/>
        <c:noMultiLvlLbl val="0"/>
      </c:catAx>
      <c:valAx>
        <c:axId val="168138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1370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E6D1-4935-8A54-9BF3F09788F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E6D1-4935-8A54-9BF3F09788F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E6D1-4935-8A54-9BF3F09788F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E6D1-4935-8A54-9BF3F09788F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E6D1-4935-8A54-9BF3F09788F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E6D1-4935-8A54-9BF3F09788F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E6D1-4935-8A54-9BF3F09788F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3354297.3560000006</c:v>
                </c:pt>
                <c:pt idx="2">
                  <c:v>338866.58</c:v>
                </c:pt>
                <c:pt idx="3">
                  <c:v>31581.589000000007</c:v>
                </c:pt>
                <c:pt idx="4">
                  <c:v>76572.027000000002</c:v>
                </c:pt>
                <c:pt idx="5">
                  <c:v>0</c:v>
                </c:pt>
                <c:pt idx="6">
                  <c:v>29568.519</c:v>
                </c:pt>
                <c:pt idx="7">
                  <c:v>65226.260999999999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PVE (MWh)</a:t>
            </a:r>
          </a:p>
        </c:rich>
      </c:tx>
      <c:layout>
        <c:manualLayout>
          <c:xMode val="edge"/>
          <c:yMode val="edge"/>
          <c:x val="2.6837253255549243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'4.3'!$E$17:$G$17</c:f>
              <c:numCache>
                <c:formatCode>#\ ##0.0</c:formatCode>
                <c:ptCount val="3"/>
                <c:pt idx="0">
                  <c:v>81751.100000000006</c:v>
                </c:pt>
                <c:pt idx="1">
                  <c:v>92844.89</c:v>
                </c:pt>
                <c:pt idx="2">
                  <c:v>59393.64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5488640"/>
        <c:axId val="135490176"/>
      </c:barChart>
      <c:catAx>
        <c:axId val="13548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90176"/>
        <c:crosses val="autoZero"/>
        <c:auto val="1"/>
        <c:lblAlgn val="ctr"/>
        <c:lblOffset val="100"/>
        <c:noMultiLvlLbl val="0"/>
      </c:catAx>
      <c:valAx>
        <c:axId val="135490176"/>
        <c:scaling>
          <c:orientation val="minMax"/>
          <c:max val="12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488640"/>
        <c:crosses val="autoZero"/>
        <c:crossBetween val="between"/>
        <c:majorUnit val="3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0.2460761933537762</c:v>
                </c:pt>
                <c:pt idx="1">
                  <c:v>6.8406815433892806E-2</c:v>
                </c:pt>
                <c:pt idx="2">
                  <c:v>6.9288736499016193E-2</c:v>
                </c:pt>
                <c:pt idx="3">
                  <c:v>6.8312687353515658E-2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53312"/>
        <c:axId val="168254848"/>
      </c:barChart>
      <c:catAx>
        <c:axId val="1682533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54848"/>
        <c:crosses val="autoZero"/>
        <c:auto val="1"/>
        <c:lblAlgn val="ctr"/>
        <c:lblOffset val="100"/>
        <c:noMultiLvlLbl val="0"/>
      </c:catAx>
      <c:valAx>
        <c:axId val="1682548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533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0.42764757916934376</c:v>
                </c:pt>
                <c:pt idx="2">
                  <c:v>0.61972863953061974</c:v>
                </c:pt>
                <c:pt idx="3">
                  <c:v>4.3960428176328573E-2</c:v>
                </c:pt>
                <c:pt idx="4">
                  <c:v>7.0153113344631507E-2</c:v>
                </c:pt>
                <c:pt idx="5">
                  <c:v>0</c:v>
                </c:pt>
                <c:pt idx="6">
                  <c:v>0.25687936554348029</c:v>
                </c:pt>
                <c:pt idx="7">
                  <c:v>8.2361865538768952E-2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71232"/>
        <c:axId val="168428672"/>
      </c:barChart>
      <c:catAx>
        <c:axId val="16827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28672"/>
        <c:crosses val="autoZero"/>
        <c:auto val="1"/>
        <c:lblAlgn val="ctr"/>
        <c:lblOffset val="100"/>
        <c:noMultiLvlLbl val="0"/>
      </c:catAx>
      <c:valAx>
        <c:axId val="168428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712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32791601049869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'7.13'!$K$32:$M$32</c:f>
              <c:numCache>
                <c:formatCode>#\ ##0.0</c:formatCode>
                <c:ptCount val="3"/>
                <c:pt idx="0">
                  <c:v>1540991.9810000001</c:v>
                </c:pt>
                <c:pt idx="1">
                  <c:v>897805.98700000008</c:v>
                </c:pt>
                <c:pt idx="2">
                  <c:v>915499.38800000015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'7.13'!$K$33:$M$33</c:f>
              <c:numCache>
                <c:formatCode>#\ ##0.0</c:formatCode>
                <c:ptCount val="3"/>
                <c:pt idx="0">
                  <c:v>59474.62</c:v>
                </c:pt>
                <c:pt idx="1">
                  <c:v>31463.06</c:v>
                </c:pt>
                <c:pt idx="2">
                  <c:v>247928.9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'7.13'!$K$34:$M$34</c:f>
              <c:numCache>
                <c:formatCode>#\ ##0.0</c:formatCode>
                <c:ptCount val="3"/>
                <c:pt idx="0">
                  <c:v>12279.471000000005</c:v>
                </c:pt>
                <c:pt idx="1">
                  <c:v>10361.822</c:v>
                </c:pt>
                <c:pt idx="2">
                  <c:v>8940.2960000000003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'7.13'!$K$35:$M$35</c:f>
              <c:numCache>
                <c:formatCode>#\ ##0.0</c:formatCode>
                <c:ptCount val="3"/>
                <c:pt idx="0">
                  <c:v>30936.677999999993</c:v>
                </c:pt>
                <c:pt idx="1">
                  <c:v>28846.184000000001</c:v>
                </c:pt>
                <c:pt idx="2">
                  <c:v>16789.165000000005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'7.13'!$K$37:$M$37</c:f>
              <c:numCache>
                <c:formatCode>#\ ##0.0</c:formatCode>
                <c:ptCount val="3"/>
                <c:pt idx="0">
                  <c:v>10138.021000000001</c:v>
                </c:pt>
                <c:pt idx="1">
                  <c:v>10321.765000000003</c:v>
                </c:pt>
                <c:pt idx="2">
                  <c:v>9108.7329999999965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'7.13'!$K$38:$M$38</c:f>
              <c:numCache>
                <c:formatCode>#\ ##0.0</c:formatCode>
                <c:ptCount val="3"/>
                <c:pt idx="0">
                  <c:v>16360.861999999986</c:v>
                </c:pt>
                <c:pt idx="1">
                  <c:v>25800.443000000032</c:v>
                </c:pt>
                <c:pt idx="2">
                  <c:v>23064.95599999998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490496"/>
        <c:axId val="168492032"/>
      </c:barChart>
      <c:catAx>
        <c:axId val="168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92032"/>
        <c:crosses val="autoZero"/>
        <c:auto val="1"/>
        <c:lblAlgn val="ctr"/>
        <c:lblOffset val="100"/>
        <c:noMultiLvlLbl val="0"/>
      </c:catAx>
      <c:valAx>
        <c:axId val="168492032"/>
        <c:scaling>
          <c:orientation val="minMax"/>
          <c:max val="20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49049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0.51532628474955777</c:v>
                </c:pt>
                <c:pt idx="2">
                  <c:v>0.83286101270196766</c:v>
                </c:pt>
                <c:pt idx="3">
                  <c:v>3.6283236118645583E-2</c:v>
                </c:pt>
                <c:pt idx="4">
                  <c:v>0.11451302329600728</c:v>
                </c:pt>
                <c:pt idx="5">
                  <c:v>0</c:v>
                </c:pt>
                <c:pt idx="6">
                  <c:v>0.23709562666638784</c:v>
                </c:pt>
                <c:pt idx="7">
                  <c:v>8.1708698606276831E-2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75040"/>
        <c:axId val="168780928"/>
      </c:barChart>
      <c:catAx>
        <c:axId val="16877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780928"/>
        <c:crosses val="autoZero"/>
        <c:auto val="1"/>
        <c:lblAlgn val="ctr"/>
        <c:lblOffset val="100"/>
        <c:noMultiLvlLbl val="0"/>
      </c:catAx>
      <c:valAx>
        <c:axId val="168780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75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91904"/>
        <c:axId val="168893440"/>
      </c:barChart>
      <c:catAx>
        <c:axId val="16889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93440"/>
        <c:crosses val="autoZero"/>
        <c:auto val="1"/>
        <c:lblAlgn val="ctr"/>
        <c:lblOffset val="100"/>
        <c:noMultiLvlLbl val="0"/>
      </c:catAx>
      <c:valAx>
        <c:axId val="168893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8919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DA71-4779-9721-A5BA280AA48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DA71-4779-9721-A5BA280AA48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DA71-4779-9721-A5BA280AA48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DA71-4779-9721-A5BA280AA48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DA71-4779-9721-A5BA280AA48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DA71-4779-9721-A5BA280AA48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DA71-4779-9721-A5BA280AA48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52190.245000000003</c:v>
                </c:pt>
                <c:pt idx="2">
                  <c:v>0</c:v>
                </c:pt>
                <c:pt idx="3">
                  <c:v>24512.186000000002</c:v>
                </c:pt>
                <c:pt idx="4">
                  <c:v>7622.9840000000004</c:v>
                </c:pt>
                <c:pt idx="5">
                  <c:v>0</c:v>
                </c:pt>
                <c:pt idx="6">
                  <c:v>48.095999999999997</c:v>
                </c:pt>
                <c:pt idx="7">
                  <c:v>62898.829999999987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169681571815715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7.7481259488334009E-2</c:v>
                </c:pt>
                <c:pt idx="1">
                  <c:v>4.446715944704914E-2</c:v>
                </c:pt>
                <c:pt idx="2">
                  <c:v>5.2300837101393258E-2</c:v>
                </c:pt>
                <c:pt idx="3">
                  <c:v>4.7444184827242289E-2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06464"/>
        <c:axId val="164208000"/>
      </c:barChart>
      <c:catAx>
        <c:axId val="164206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08000"/>
        <c:crosses val="autoZero"/>
        <c:auto val="1"/>
        <c:lblAlgn val="ctr"/>
        <c:lblOffset val="100"/>
        <c:noMultiLvlLbl val="0"/>
      </c:catAx>
      <c:valAx>
        <c:axId val="1642080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0646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1.3954781936261765E-2</c:v>
                </c:pt>
                <c:pt idx="2">
                  <c:v>0</c:v>
                </c:pt>
                <c:pt idx="3">
                  <c:v>3.3561280587645993E-2</c:v>
                </c:pt>
                <c:pt idx="4">
                  <c:v>6.9258954599409374E-3</c:v>
                </c:pt>
                <c:pt idx="5">
                  <c:v>0</c:v>
                </c:pt>
                <c:pt idx="6">
                  <c:v>6.6587393142031174E-4</c:v>
                </c:pt>
                <c:pt idx="7">
                  <c:v>7.7286688598406983E-2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189312"/>
        <c:axId val="164959360"/>
      </c:barChart>
      <c:catAx>
        <c:axId val="16818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959360"/>
        <c:crosses val="autoZero"/>
        <c:auto val="1"/>
        <c:lblAlgn val="ctr"/>
        <c:lblOffset val="100"/>
        <c:noMultiLvlLbl val="0"/>
      </c:catAx>
      <c:valAx>
        <c:axId val="1649593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9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830729492146814"/>
          <c:y val="0.16035353535353536"/>
          <c:w val="0.7711636045494313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'7.14'!$K$32:$M$32</c:f>
              <c:numCache>
                <c:formatCode>#\ ##0.0</c:formatCode>
                <c:ptCount val="3"/>
                <c:pt idx="0">
                  <c:v>18827.044999999998</c:v>
                </c:pt>
                <c:pt idx="1">
                  <c:v>19920.933000000001</c:v>
                </c:pt>
                <c:pt idx="2">
                  <c:v>13442.267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'7.14'!$K$34:$M$34</c:f>
              <c:numCache>
                <c:formatCode>#\ ##0.0</c:formatCode>
                <c:ptCount val="3"/>
                <c:pt idx="0">
                  <c:v>9065.4530000000013</c:v>
                </c:pt>
                <c:pt idx="1">
                  <c:v>7862.7519999999995</c:v>
                </c:pt>
                <c:pt idx="2">
                  <c:v>7583.9810000000016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'7.14'!$K$35:$M$35</c:f>
              <c:numCache>
                <c:formatCode>#\ ##0.0</c:formatCode>
                <c:ptCount val="3"/>
                <c:pt idx="0">
                  <c:v>3491.6089999999999</c:v>
                </c:pt>
                <c:pt idx="1">
                  <c:v>2845.5259999999998</c:v>
                </c:pt>
                <c:pt idx="2">
                  <c:v>1285.8490000000002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'7.14'!$K$37:$M$37</c:f>
              <c:numCache>
                <c:formatCode>#\ ##0.0</c:formatCode>
                <c:ptCount val="3"/>
                <c:pt idx="0">
                  <c:v>17.495999999999999</c:v>
                </c:pt>
                <c:pt idx="1">
                  <c:v>21.391999999999999</c:v>
                </c:pt>
                <c:pt idx="2">
                  <c:v>9.2080000000000002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'7.14'!$K$38:$M$38</c:f>
              <c:numCache>
                <c:formatCode>#\ ##0.0</c:formatCode>
                <c:ptCount val="3"/>
                <c:pt idx="0">
                  <c:v>16480.798000000003</c:v>
                </c:pt>
                <c:pt idx="1">
                  <c:v>22622.740999999995</c:v>
                </c:pt>
                <c:pt idx="2">
                  <c:v>23795.290999999994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012992"/>
        <c:axId val="165014528"/>
      </c:barChart>
      <c:catAx>
        <c:axId val="1650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014528"/>
        <c:crosses val="autoZero"/>
        <c:auto val="1"/>
        <c:lblAlgn val="ctr"/>
        <c:lblOffset val="100"/>
        <c:noMultiLvlLbl val="0"/>
      </c:catAx>
      <c:valAx>
        <c:axId val="165014528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12992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8.0180741900865576E-3</c:v>
                </c:pt>
                <c:pt idx="2">
                  <c:v>0</c:v>
                </c:pt>
                <c:pt idx="3">
                  <c:v>2.8161389612858252E-2</c:v>
                </c:pt>
                <c:pt idx="4">
                  <c:v>1.1400128461756547E-2</c:v>
                </c:pt>
                <c:pt idx="5">
                  <c:v>0</c:v>
                </c:pt>
                <c:pt idx="6">
                  <c:v>3.8565851945938137E-4</c:v>
                </c:pt>
                <c:pt idx="7">
                  <c:v>7.8793134304562432E-2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320960"/>
        <c:axId val="167347328"/>
      </c:barChart>
      <c:catAx>
        <c:axId val="16732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47328"/>
        <c:crosses val="autoZero"/>
        <c:auto val="1"/>
        <c:lblAlgn val="ctr"/>
        <c:lblOffset val="100"/>
        <c:noMultiLvlLbl val="0"/>
      </c:catAx>
      <c:valAx>
        <c:axId val="1673473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20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59840"/>
        <c:axId val="159861376"/>
      </c:barChart>
      <c:catAx>
        <c:axId val="15985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861376"/>
        <c:crosses val="autoZero"/>
        <c:auto val="1"/>
        <c:lblAlgn val="ctr"/>
        <c:lblOffset val="100"/>
        <c:noMultiLvlLbl val="0"/>
      </c:catAx>
      <c:valAx>
        <c:axId val="159861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8598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84704"/>
        <c:axId val="168586240"/>
      </c:barChart>
      <c:catAx>
        <c:axId val="16858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586240"/>
        <c:crosses val="autoZero"/>
        <c:auto val="1"/>
        <c:lblAlgn val="ctr"/>
        <c:lblOffset val="100"/>
        <c:noMultiLvlLbl val="0"/>
      </c:catAx>
      <c:valAx>
        <c:axId val="168586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5847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Přeshraniční fyzi</a:t>
            </a:r>
            <a:r>
              <a:rPr lang="cs-CZ" sz="1000">
                <a:solidFill>
                  <a:srgbClr val="233060"/>
                </a:solidFill>
              </a:rPr>
              <a:t>cké</a:t>
            </a:r>
            <a:r>
              <a:rPr lang="en-US" sz="1000">
                <a:solidFill>
                  <a:srgbClr val="233060"/>
                </a:solidFill>
              </a:rPr>
              <a:t> toky (GWh)</a:t>
            </a:r>
          </a:p>
        </c:rich>
      </c:tx>
      <c:layout>
        <c:manualLayout>
          <c:xMode val="edge"/>
          <c:yMode val="edge"/>
          <c:x val="1.9331697590754223E-3"/>
          <c:y val="1.42857519869493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'8'!$B$8:$M$8</c:f>
              <c:numCache>
                <c:formatCode>#\ ##0.0</c:formatCode>
                <c:ptCount val="12"/>
                <c:pt idx="0">
                  <c:v>-2818.1400000000003</c:v>
                </c:pt>
                <c:pt idx="1">
                  <c:v>-2175.34</c:v>
                </c:pt>
                <c:pt idx="2">
                  <c:v>-1681.8540000000003</c:v>
                </c:pt>
                <c:pt idx="3">
                  <c:v>-1643.5220000000002</c:v>
                </c:pt>
                <c:pt idx="4">
                  <c:v>-944.23599999999999</c:v>
                </c:pt>
                <c:pt idx="5">
                  <c:v>-1075.325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'8'!$B$13:$M$13</c:f>
              <c:numCache>
                <c:formatCode>#\ ##0.0</c:formatCode>
                <c:ptCount val="12"/>
                <c:pt idx="0">
                  <c:v>-1.0468060000000001</c:v>
                </c:pt>
                <c:pt idx="1">
                  <c:v>-2.2802389999999999</c:v>
                </c:pt>
                <c:pt idx="2">
                  <c:v>-0.100428</c:v>
                </c:pt>
                <c:pt idx="3">
                  <c:v>-6.255088999999999</c:v>
                </c:pt>
                <c:pt idx="4">
                  <c:v>-12.123692</c:v>
                </c:pt>
                <c:pt idx="5">
                  <c:v>-20.022332000000002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'8'!$B$19:$M$19</c:f>
              <c:numCache>
                <c:formatCode>#\ ##0.0</c:formatCode>
                <c:ptCount val="12"/>
                <c:pt idx="0">
                  <c:v>1529.135</c:v>
                </c:pt>
                <c:pt idx="1">
                  <c:v>1220.9219999999998</c:v>
                </c:pt>
                <c:pt idx="2">
                  <c:v>1050.7929999999999</c:v>
                </c:pt>
                <c:pt idx="3">
                  <c:v>1048.482</c:v>
                </c:pt>
                <c:pt idx="4">
                  <c:v>1033.0720000000001</c:v>
                </c:pt>
                <c:pt idx="5">
                  <c:v>819.91800000000001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'8'!$B$24:$M$24</c:f>
              <c:numCache>
                <c:formatCode>#\ ##0.0</c:formatCode>
                <c:ptCount val="12"/>
                <c:pt idx="0">
                  <c:v>63.615312000000003</c:v>
                </c:pt>
                <c:pt idx="1">
                  <c:v>26.412835000000001</c:v>
                </c:pt>
                <c:pt idx="2">
                  <c:v>0.19533899999999996</c:v>
                </c:pt>
                <c:pt idx="3">
                  <c:v>0.18436399999999997</c:v>
                </c:pt>
                <c:pt idx="4">
                  <c:v>0.15961499999999998</c:v>
                </c:pt>
                <c:pt idx="5">
                  <c:v>0.136683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744832"/>
        <c:axId val="168746368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none"/>
          </c:marker>
          <c:val>
            <c:numRef>
              <c:f>'8'!$B$6:$G$6</c:f>
              <c:numCache>
                <c:formatCode>#\ ##0.0</c:formatCode>
                <c:ptCount val="6"/>
                <c:pt idx="0">
                  <c:v>-1226.4364940000003</c:v>
                </c:pt>
                <c:pt idx="1">
                  <c:v>-930.28540400000043</c:v>
                </c:pt>
                <c:pt idx="2">
                  <c:v>-630.96608900000024</c:v>
                </c:pt>
                <c:pt idx="3">
                  <c:v>-601.11072500000023</c:v>
                </c:pt>
                <c:pt idx="4">
                  <c:v>76.871923000000152</c:v>
                </c:pt>
                <c:pt idx="5">
                  <c:v>-275.2926490000001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9696"/>
        <c:axId val="168748160"/>
      </c:lineChart>
      <c:catAx>
        <c:axId val="16874483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746368"/>
        <c:crosses val="autoZero"/>
        <c:auto val="1"/>
        <c:lblAlgn val="ctr"/>
        <c:lblOffset val="100"/>
        <c:noMultiLvlLbl val="0"/>
      </c:catAx>
      <c:valAx>
        <c:axId val="168746368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4832"/>
        <c:crosses val="autoZero"/>
        <c:crossBetween val="between"/>
        <c:majorUnit val="500"/>
        <c:minorUnit val="500"/>
      </c:valAx>
      <c:valAx>
        <c:axId val="168748160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8749696"/>
        <c:crosses val="max"/>
        <c:crossBetween val="between"/>
        <c:majorUnit val="500"/>
        <c:minorUnit val="500"/>
      </c:valAx>
      <c:catAx>
        <c:axId val="16874969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87481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1510068369763346E-3"/>
          <c:y val="0.89073352653959592"/>
          <c:w val="0.86307166797632973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35200"/>
        <c:axId val="169236736"/>
      </c:barChart>
      <c:catAx>
        <c:axId val="16923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236736"/>
        <c:crosses val="autoZero"/>
        <c:auto val="1"/>
        <c:lblAlgn val="ctr"/>
        <c:lblOffset val="100"/>
        <c:noMultiLvlLbl val="0"/>
      </c:catAx>
      <c:valAx>
        <c:axId val="169236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2352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6166666666666953E-3"/>
          <c:y val="5.19289812494767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4121599598846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166814.44674933638</c:v>
                </c:pt>
                <c:pt idx="1">
                  <c:v>168525.2998391705</c:v>
                </c:pt>
                <c:pt idx="2">
                  <c:v>207165.84254451931</c:v>
                </c:pt>
                <c:pt idx="3">
                  <c:v>214218.3397332051</c:v>
                </c:pt>
                <c:pt idx="4">
                  <c:v>214909.17862339132</c:v>
                </c:pt>
                <c:pt idx="5">
                  <c:v>208578.15553696564</c:v>
                </c:pt>
                <c:pt idx="6">
                  <c:v>180909.03416021774</c:v>
                </c:pt>
                <c:pt idx="7">
                  <c:v>173038.7638064597</c:v>
                </c:pt>
                <c:pt idx="8">
                  <c:v>165322.69158007947</c:v>
                </c:pt>
                <c:pt idx="9">
                  <c:v>152949.46755664094</c:v>
                </c:pt>
                <c:pt idx="10">
                  <c:v>191679.67785969208</c:v>
                </c:pt>
                <c:pt idx="11">
                  <c:v>196247.65580822914</c:v>
                </c:pt>
                <c:pt idx="12">
                  <c:v>197517.18647489374</c:v>
                </c:pt>
                <c:pt idx="13">
                  <c:v>198957.77290643912</c:v>
                </c:pt>
                <c:pt idx="14">
                  <c:v>172486.85812879354</c:v>
                </c:pt>
                <c:pt idx="15">
                  <c:v>166724.96145630136</c:v>
                </c:pt>
                <c:pt idx="16">
                  <c:v>195713.04690708549</c:v>
                </c:pt>
                <c:pt idx="17">
                  <c:v>195378.20993604133</c:v>
                </c:pt>
                <c:pt idx="18">
                  <c:v>197324.50613848085</c:v>
                </c:pt>
                <c:pt idx="19">
                  <c:v>195879.75846582479</c:v>
                </c:pt>
                <c:pt idx="20">
                  <c:v>184075.29741031359</c:v>
                </c:pt>
                <c:pt idx="21">
                  <c:v>157975.94738800864</c:v>
                </c:pt>
                <c:pt idx="22">
                  <c:v>153022.85773948388</c:v>
                </c:pt>
                <c:pt idx="23">
                  <c:v>183975.84653879466</c:v>
                </c:pt>
                <c:pt idx="24">
                  <c:v>189343.34860125961</c:v>
                </c:pt>
                <c:pt idx="25">
                  <c:v>194159.93009486649</c:v>
                </c:pt>
                <c:pt idx="26">
                  <c:v>193459.46526638325</c:v>
                </c:pt>
                <c:pt idx="27">
                  <c:v>189270.41101011037</c:v>
                </c:pt>
                <c:pt idx="28">
                  <c:v>160541.86182100311</c:v>
                </c:pt>
                <c:pt idx="29">
                  <c:v>151007.42848624702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53120"/>
        <c:axId val="169287680"/>
      </c:scatterChart>
      <c:valAx>
        <c:axId val="169253120"/>
        <c:scaling>
          <c:orientation val="minMax"/>
          <c:max val="45046"/>
          <c:min val="45017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287680"/>
        <c:crosses val="autoZero"/>
        <c:crossBetween val="midCat"/>
        <c:majorUnit val="1"/>
      </c:valAx>
      <c:valAx>
        <c:axId val="169287680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253120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68692810457517E-3"/>
          <c:y val="1.1789637147121959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4653543505848283"/>
          <c:w val="0.85184609771312214"/>
          <c:h val="0.485811863624994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8003.4887257350101</c:v>
                </c:pt>
                <c:pt idx="1">
                  <c:v>8084.9799625582</c:v>
                </c:pt>
                <c:pt idx="2">
                  <c:v>9790.6026323886108</c:v>
                </c:pt>
                <c:pt idx="3">
                  <c:v>10070.4104552633</c:v>
                </c:pt>
                <c:pt idx="4">
                  <c:v>9995.4310967479305</c:v>
                </c:pt>
                <c:pt idx="5">
                  <c:v>9946.3169737916705</c:v>
                </c:pt>
                <c:pt idx="6">
                  <c:v>8466.3953827699206</c:v>
                </c:pt>
                <c:pt idx="7">
                  <c:v>8280.1162830268404</c:v>
                </c:pt>
                <c:pt idx="8">
                  <c:v>7915.2522276704103</c:v>
                </c:pt>
                <c:pt idx="9">
                  <c:v>7151.7605178898202</c:v>
                </c:pt>
                <c:pt idx="10">
                  <c:v>9167.5275361686508</c:v>
                </c:pt>
                <c:pt idx="11">
                  <c:v>9302.3949590552693</c:v>
                </c:pt>
                <c:pt idx="12">
                  <c:v>9277.0239981848899</c:v>
                </c:pt>
                <c:pt idx="13">
                  <c:v>9444.4546822728298</c:v>
                </c:pt>
                <c:pt idx="14">
                  <c:v>8281.9912379892503</c:v>
                </c:pt>
                <c:pt idx="15">
                  <c:v>7918.9451026639899</c:v>
                </c:pt>
                <c:pt idx="16">
                  <c:v>9262.3678525435607</c:v>
                </c:pt>
                <c:pt idx="17">
                  <c:v>9223.2809942044805</c:v>
                </c:pt>
                <c:pt idx="18">
                  <c:v>9402.7461778862998</c:v>
                </c:pt>
                <c:pt idx="19">
                  <c:v>9391.4484964566891</c:v>
                </c:pt>
                <c:pt idx="20">
                  <c:v>8820.9166990815902</c:v>
                </c:pt>
                <c:pt idx="21">
                  <c:v>7628.2244084118802</c:v>
                </c:pt>
                <c:pt idx="22">
                  <c:v>7263.6744520801303</c:v>
                </c:pt>
                <c:pt idx="23">
                  <c:v>8785.7618339590208</c:v>
                </c:pt>
                <c:pt idx="24">
                  <c:v>8867.1621156924703</c:v>
                </c:pt>
                <c:pt idx="25">
                  <c:v>9052.2595706874999</c:v>
                </c:pt>
                <c:pt idx="26">
                  <c:v>9110.7409163315406</c:v>
                </c:pt>
                <c:pt idx="27">
                  <c:v>9051.9288068183305</c:v>
                </c:pt>
                <c:pt idx="28">
                  <c:v>7721.77837933912</c:v>
                </c:pt>
                <c:pt idx="29">
                  <c:v>7365.54871411355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5971.1400301680596</c:v>
                </c:pt>
                <c:pt idx="1">
                  <c:v>5710.8772962684798</c:v>
                </c:pt>
                <c:pt idx="2">
                  <c:v>6802.7173185146103</c:v>
                </c:pt>
                <c:pt idx="3">
                  <c:v>7426.1283023102496</c:v>
                </c:pt>
                <c:pt idx="4">
                  <c:v>7666.6411633186299</c:v>
                </c:pt>
                <c:pt idx="5">
                  <c:v>7130.7167154814097</c:v>
                </c:pt>
                <c:pt idx="6">
                  <c:v>6541.9162344571096</c:v>
                </c:pt>
                <c:pt idx="7">
                  <c:v>6259.4696377845503</c:v>
                </c:pt>
                <c:pt idx="8">
                  <c:v>6067.9976728964502</c:v>
                </c:pt>
                <c:pt idx="9">
                  <c:v>5669.5414510573</c:v>
                </c:pt>
                <c:pt idx="10">
                  <c:v>6092.6491952484803</c:v>
                </c:pt>
                <c:pt idx="11">
                  <c:v>6744.03004725767</c:v>
                </c:pt>
                <c:pt idx="12">
                  <c:v>6588.7781719971599</c:v>
                </c:pt>
                <c:pt idx="13">
                  <c:v>6759.0653906481102</c:v>
                </c:pt>
                <c:pt idx="14">
                  <c:v>6337.7044778444497</c:v>
                </c:pt>
                <c:pt idx="15">
                  <c:v>5915.1162860534896</c:v>
                </c:pt>
                <c:pt idx="16">
                  <c:v>6604.5739351982702</c:v>
                </c:pt>
                <c:pt idx="17">
                  <c:v>6651.13049059486</c:v>
                </c:pt>
                <c:pt idx="18">
                  <c:v>6512.8657969004098</c:v>
                </c:pt>
                <c:pt idx="19">
                  <c:v>6745.5208376088403</c:v>
                </c:pt>
                <c:pt idx="20">
                  <c:v>6232.7965657567302</c:v>
                </c:pt>
                <c:pt idx="21">
                  <c:v>5787.2840802419596</c:v>
                </c:pt>
                <c:pt idx="22">
                  <c:v>5430.69515079753</c:v>
                </c:pt>
                <c:pt idx="23">
                  <c:v>5863.9088948552499</c:v>
                </c:pt>
                <c:pt idx="24">
                  <c:v>6432.5363750881897</c:v>
                </c:pt>
                <c:pt idx="25">
                  <c:v>6533.9344489995201</c:v>
                </c:pt>
                <c:pt idx="26">
                  <c:v>6813.7945235328798</c:v>
                </c:pt>
                <c:pt idx="27">
                  <c:v>6418.2366757820701</c:v>
                </c:pt>
                <c:pt idx="28">
                  <c:v>5827.1212109923399</c:v>
                </c:pt>
                <c:pt idx="29">
                  <c:v>5529.3079042714699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'9.1'!$F$6</c:f>
              <c:numCache>
                <c:formatCode>d/\ m/</c:formatCode>
                <c:ptCount val="1"/>
                <c:pt idx="0">
                  <c:v>45020</c:v>
                </c:pt>
              </c:numCache>
            </c:numRef>
          </c:xVal>
          <c:yVal>
            <c:numRef>
              <c:f>'9.1'!$F$5</c:f>
              <c:numCache>
                <c:formatCode>#\ ##0.0</c:formatCode>
                <c:ptCount val="1"/>
                <c:pt idx="0">
                  <c:v>10070.4104552633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'9.1'!$F$9</c:f>
              <c:numCache>
                <c:formatCode>d/\ m/</c:formatCode>
                <c:ptCount val="1"/>
                <c:pt idx="0">
                  <c:v>45039</c:v>
                </c:pt>
              </c:numCache>
            </c:numRef>
          </c:xVal>
          <c:yVal>
            <c:numRef>
              <c:f>'9.1'!$F$8</c:f>
              <c:numCache>
                <c:formatCode>#\ ##0.0</c:formatCode>
                <c:ptCount val="1"/>
                <c:pt idx="0">
                  <c:v>5430.69515079753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323520"/>
        <c:axId val="169325696"/>
      </c:scatterChart>
      <c:valAx>
        <c:axId val="169323520"/>
        <c:scaling>
          <c:orientation val="minMax"/>
          <c:max val="45046"/>
          <c:min val="45017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325696"/>
        <c:crosses val="autoZero"/>
        <c:crossBetween val="midCat"/>
        <c:majorUnit val="1"/>
      </c:valAx>
      <c:valAx>
        <c:axId val="169325696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2352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5173784307100859E-3"/>
          <c:y val="3.951713954876275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485124851196879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45047</c:v>
                </c:pt>
                <c:pt idx="1">
                  <c:v>45048</c:v>
                </c:pt>
                <c:pt idx="2">
                  <c:v>45049</c:v>
                </c:pt>
                <c:pt idx="3">
                  <c:v>45050</c:v>
                </c:pt>
                <c:pt idx="4">
                  <c:v>45051</c:v>
                </c:pt>
                <c:pt idx="5">
                  <c:v>45052</c:v>
                </c:pt>
                <c:pt idx="6">
                  <c:v>45053</c:v>
                </c:pt>
                <c:pt idx="7">
                  <c:v>45054</c:v>
                </c:pt>
                <c:pt idx="8">
                  <c:v>45055</c:v>
                </c:pt>
                <c:pt idx="9">
                  <c:v>45056</c:v>
                </c:pt>
                <c:pt idx="10">
                  <c:v>45057</c:v>
                </c:pt>
                <c:pt idx="11">
                  <c:v>45058</c:v>
                </c:pt>
                <c:pt idx="12">
                  <c:v>45059</c:v>
                </c:pt>
                <c:pt idx="13">
                  <c:v>45060</c:v>
                </c:pt>
                <c:pt idx="14">
                  <c:v>45061</c:v>
                </c:pt>
                <c:pt idx="15">
                  <c:v>45062</c:v>
                </c:pt>
                <c:pt idx="16">
                  <c:v>45063</c:v>
                </c:pt>
                <c:pt idx="17">
                  <c:v>45064</c:v>
                </c:pt>
                <c:pt idx="18">
                  <c:v>45065</c:v>
                </c:pt>
                <c:pt idx="19">
                  <c:v>45066</c:v>
                </c:pt>
                <c:pt idx="20">
                  <c:v>45067</c:v>
                </c:pt>
                <c:pt idx="21">
                  <c:v>45068</c:v>
                </c:pt>
                <c:pt idx="22">
                  <c:v>45069</c:v>
                </c:pt>
                <c:pt idx="23">
                  <c:v>45070</c:v>
                </c:pt>
                <c:pt idx="24">
                  <c:v>45071</c:v>
                </c:pt>
                <c:pt idx="25">
                  <c:v>45072</c:v>
                </c:pt>
                <c:pt idx="26">
                  <c:v>45073</c:v>
                </c:pt>
                <c:pt idx="27">
                  <c:v>45074</c:v>
                </c:pt>
                <c:pt idx="28">
                  <c:v>45075</c:v>
                </c:pt>
                <c:pt idx="29">
                  <c:v>45076</c:v>
                </c:pt>
                <c:pt idx="30">
                  <c:v>45077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6862.4374105082998</c:v>
                </c:pt>
                <c:pt idx="1">
                  <c:v>8673.3260665748494</c:v>
                </c:pt>
                <c:pt idx="2">
                  <c:v>8855.3118235380807</c:v>
                </c:pt>
                <c:pt idx="3">
                  <c:v>8501.0386606837492</c:v>
                </c:pt>
                <c:pt idx="4">
                  <c:v>8523.4598426674202</c:v>
                </c:pt>
                <c:pt idx="5">
                  <c:v>7510.2075379912503</c:v>
                </c:pt>
                <c:pt idx="6">
                  <c:v>7285.7685016736204</c:v>
                </c:pt>
                <c:pt idx="7">
                  <c:v>6757.9194345290598</c:v>
                </c:pt>
                <c:pt idx="8">
                  <c:v>8623.9397965173303</c:v>
                </c:pt>
                <c:pt idx="9">
                  <c:v>8364.6021459249696</c:v>
                </c:pt>
                <c:pt idx="10">
                  <c:v>8367.0656298695503</c:v>
                </c:pt>
                <c:pt idx="11">
                  <c:v>8482.9104572718006</c:v>
                </c:pt>
                <c:pt idx="12">
                  <c:v>7695.0936854027696</c:v>
                </c:pt>
                <c:pt idx="13">
                  <c:v>7448.1537717739102</c:v>
                </c:pt>
                <c:pt idx="14">
                  <c:v>8811.0144839652894</c:v>
                </c:pt>
                <c:pt idx="15">
                  <c:v>8658.8748276449005</c:v>
                </c:pt>
                <c:pt idx="16">
                  <c:v>9069.1841872365803</c:v>
                </c:pt>
                <c:pt idx="17">
                  <c:v>9277.1070431131993</c:v>
                </c:pt>
                <c:pt idx="18">
                  <c:v>9099.7779390746891</c:v>
                </c:pt>
                <c:pt idx="19">
                  <c:v>7673.6402132892799</c:v>
                </c:pt>
                <c:pt idx="20">
                  <c:v>7348.9778070393104</c:v>
                </c:pt>
                <c:pt idx="21">
                  <c:v>8743.8988949752802</c:v>
                </c:pt>
                <c:pt idx="22">
                  <c:v>9068.2324085023702</c:v>
                </c:pt>
                <c:pt idx="23">
                  <c:v>8670.1905266935992</c:v>
                </c:pt>
                <c:pt idx="24">
                  <c:v>8940.47927714057</c:v>
                </c:pt>
                <c:pt idx="25">
                  <c:v>8915.5985311693603</c:v>
                </c:pt>
                <c:pt idx="26">
                  <c:v>7572.7358491532004</c:v>
                </c:pt>
                <c:pt idx="27">
                  <c:v>7070.5641227728102</c:v>
                </c:pt>
                <c:pt idx="28">
                  <c:v>8988.2962451573603</c:v>
                </c:pt>
                <c:pt idx="29">
                  <c:v>8909.3698053198495</c:v>
                </c:pt>
                <c:pt idx="30">
                  <c:v>8785.1918939893494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45047</c:v>
                </c:pt>
                <c:pt idx="1">
                  <c:v>45048</c:v>
                </c:pt>
                <c:pt idx="2">
                  <c:v>45049</c:v>
                </c:pt>
                <c:pt idx="3">
                  <c:v>45050</c:v>
                </c:pt>
                <c:pt idx="4">
                  <c:v>45051</c:v>
                </c:pt>
                <c:pt idx="5">
                  <c:v>45052</c:v>
                </c:pt>
                <c:pt idx="6">
                  <c:v>45053</c:v>
                </c:pt>
                <c:pt idx="7">
                  <c:v>45054</c:v>
                </c:pt>
                <c:pt idx="8">
                  <c:v>45055</c:v>
                </c:pt>
                <c:pt idx="9">
                  <c:v>45056</c:v>
                </c:pt>
                <c:pt idx="10">
                  <c:v>45057</c:v>
                </c:pt>
                <c:pt idx="11">
                  <c:v>45058</c:v>
                </c:pt>
                <c:pt idx="12">
                  <c:v>45059</c:v>
                </c:pt>
                <c:pt idx="13">
                  <c:v>45060</c:v>
                </c:pt>
                <c:pt idx="14">
                  <c:v>45061</c:v>
                </c:pt>
                <c:pt idx="15">
                  <c:v>45062</c:v>
                </c:pt>
                <c:pt idx="16">
                  <c:v>45063</c:v>
                </c:pt>
                <c:pt idx="17">
                  <c:v>45064</c:v>
                </c:pt>
                <c:pt idx="18">
                  <c:v>45065</c:v>
                </c:pt>
                <c:pt idx="19">
                  <c:v>45066</c:v>
                </c:pt>
                <c:pt idx="20">
                  <c:v>45067</c:v>
                </c:pt>
                <c:pt idx="21">
                  <c:v>45068</c:v>
                </c:pt>
                <c:pt idx="22">
                  <c:v>45069</c:v>
                </c:pt>
                <c:pt idx="23">
                  <c:v>45070</c:v>
                </c:pt>
                <c:pt idx="24">
                  <c:v>45071</c:v>
                </c:pt>
                <c:pt idx="25">
                  <c:v>45072</c:v>
                </c:pt>
                <c:pt idx="26">
                  <c:v>45073</c:v>
                </c:pt>
                <c:pt idx="27">
                  <c:v>45074</c:v>
                </c:pt>
                <c:pt idx="28">
                  <c:v>45075</c:v>
                </c:pt>
                <c:pt idx="29">
                  <c:v>45076</c:v>
                </c:pt>
                <c:pt idx="30">
                  <c:v>45077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4839.0663657947998</c:v>
                </c:pt>
                <c:pt idx="1">
                  <c:v>5380.9765589601902</c:v>
                </c:pt>
                <c:pt idx="2">
                  <c:v>5657.8590920199204</c:v>
                </c:pt>
                <c:pt idx="3">
                  <c:v>5905.2824389363004</c:v>
                </c:pt>
                <c:pt idx="4">
                  <c:v>5528.9354978792499</c:v>
                </c:pt>
                <c:pt idx="5">
                  <c:v>4848.2631124980899</c:v>
                </c:pt>
                <c:pt idx="6">
                  <c:v>4545.2357467409101</c:v>
                </c:pt>
                <c:pt idx="7">
                  <c:v>4810.0719031733597</c:v>
                </c:pt>
                <c:pt idx="8">
                  <c:v>5441.7744332132797</c:v>
                </c:pt>
                <c:pt idx="9">
                  <c:v>5907.4634319122997</c:v>
                </c:pt>
                <c:pt idx="10">
                  <c:v>5627.4916766065198</c:v>
                </c:pt>
                <c:pt idx="11">
                  <c:v>5641.3599536545798</c:v>
                </c:pt>
                <c:pt idx="12">
                  <c:v>5139.54993893749</c:v>
                </c:pt>
                <c:pt idx="13">
                  <c:v>4785.4617609089801</c:v>
                </c:pt>
                <c:pt idx="14">
                  <c:v>5632.3482304790996</c:v>
                </c:pt>
                <c:pt idx="15">
                  <c:v>6009.5553041744097</c:v>
                </c:pt>
                <c:pt idx="16">
                  <c:v>5969.1995026622599</c:v>
                </c:pt>
                <c:pt idx="17">
                  <c:v>6126.0065912269602</c:v>
                </c:pt>
                <c:pt idx="18">
                  <c:v>5863.7557760456502</c:v>
                </c:pt>
                <c:pt idx="19">
                  <c:v>5082.0534677984497</c:v>
                </c:pt>
                <c:pt idx="20">
                  <c:v>4847.98500208729</c:v>
                </c:pt>
                <c:pt idx="21">
                  <c:v>5573.5792127999603</c:v>
                </c:pt>
                <c:pt idx="22">
                  <c:v>5887.0042579614401</c:v>
                </c:pt>
                <c:pt idx="23">
                  <c:v>5673.34068550554</c:v>
                </c:pt>
                <c:pt idx="24">
                  <c:v>5870.7059886309598</c:v>
                </c:pt>
                <c:pt idx="25">
                  <c:v>5671.34703760309</c:v>
                </c:pt>
                <c:pt idx="26">
                  <c:v>5119.2859521439696</c:v>
                </c:pt>
                <c:pt idx="27">
                  <c:v>4571.4799063439596</c:v>
                </c:pt>
                <c:pt idx="28">
                  <c:v>5553.4951335877204</c:v>
                </c:pt>
                <c:pt idx="29">
                  <c:v>5793.5323916069601</c:v>
                </c:pt>
                <c:pt idx="30">
                  <c:v>5433.3737512112803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'9.1'!$G$6</c:f>
              <c:numCache>
                <c:formatCode>d/\ m/</c:formatCode>
                <c:ptCount val="1"/>
                <c:pt idx="0">
                  <c:v>45064</c:v>
                </c:pt>
              </c:numCache>
            </c:numRef>
          </c:xVal>
          <c:yVal>
            <c:numRef>
              <c:f>'9.1'!$G$5</c:f>
              <c:numCache>
                <c:formatCode>#\ ##0.0</c:formatCode>
                <c:ptCount val="1"/>
                <c:pt idx="0">
                  <c:v>9277.1070431131993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'9.1'!$G$9</c:f>
              <c:numCache>
                <c:formatCode>d/\ m/</c:formatCode>
                <c:ptCount val="1"/>
                <c:pt idx="0">
                  <c:v>45053</c:v>
                </c:pt>
              </c:numCache>
            </c:numRef>
          </c:xVal>
          <c:yVal>
            <c:numRef>
              <c:f>'9.1'!$G$8</c:f>
              <c:numCache>
                <c:formatCode>#\ ##0.0</c:formatCode>
                <c:ptCount val="1"/>
                <c:pt idx="0">
                  <c:v>4545.2357467409101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31424"/>
        <c:axId val="169433344"/>
      </c:scatterChart>
      <c:valAx>
        <c:axId val="169431424"/>
        <c:scaling>
          <c:orientation val="minMax"/>
          <c:max val="45077"/>
          <c:min val="45047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433344"/>
        <c:crosses val="autoZero"/>
        <c:crossBetween val="midCat"/>
        <c:majorUnit val="1"/>
      </c:valAx>
      <c:valAx>
        <c:axId val="169433344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4314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4437511382983937E-3"/>
          <c:y val="3.861403883792284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5390153153932687"/>
          <c:w val="0.85184609771312214"/>
          <c:h val="0.485491621239652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45078</c:v>
                </c:pt>
                <c:pt idx="1">
                  <c:v>45079</c:v>
                </c:pt>
                <c:pt idx="2">
                  <c:v>45080</c:v>
                </c:pt>
                <c:pt idx="3">
                  <c:v>45081</c:v>
                </c:pt>
                <c:pt idx="4">
                  <c:v>45082</c:v>
                </c:pt>
                <c:pt idx="5">
                  <c:v>45083</c:v>
                </c:pt>
                <c:pt idx="6">
                  <c:v>45084</c:v>
                </c:pt>
                <c:pt idx="7">
                  <c:v>45085</c:v>
                </c:pt>
                <c:pt idx="8">
                  <c:v>45086</c:v>
                </c:pt>
                <c:pt idx="9">
                  <c:v>45087</c:v>
                </c:pt>
                <c:pt idx="10">
                  <c:v>45088</c:v>
                </c:pt>
                <c:pt idx="11">
                  <c:v>45089</c:v>
                </c:pt>
                <c:pt idx="12">
                  <c:v>45090</c:v>
                </c:pt>
                <c:pt idx="13">
                  <c:v>45091</c:v>
                </c:pt>
                <c:pt idx="14">
                  <c:v>45092</c:v>
                </c:pt>
                <c:pt idx="15">
                  <c:v>45093</c:v>
                </c:pt>
                <c:pt idx="16">
                  <c:v>45094</c:v>
                </c:pt>
                <c:pt idx="17">
                  <c:v>45095</c:v>
                </c:pt>
                <c:pt idx="18">
                  <c:v>45096</c:v>
                </c:pt>
                <c:pt idx="19">
                  <c:v>45097</c:v>
                </c:pt>
                <c:pt idx="20">
                  <c:v>45098</c:v>
                </c:pt>
                <c:pt idx="21">
                  <c:v>45099</c:v>
                </c:pt>
                <c:pt idx="22">
                  <c:v>45100</c:v>
                </c:pt>
                <c:pt idx="23">
                  <c:v>45101</c:v>
                </c:pt>
                <c:pt idx="24">
                  <c:v>45102</c:v>
                </c:pt>
                <c:pt idx="25">
                  <c:v>45103</c:v>
                </c:pt>
                <c:pt idx="26">
                  <c:v>45104</c:v>
                </c:pt>
                <c:pt idx="27">
                  <c:v>45105</c:v>
                </c:pt>
                <c:pt idx="28">
                  <c:v>45106</c:v>
                </c:pt>
                <c:pt idx="29">
                  <c:v>45107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8303.1817799766795</c:v>
                </c:pt>
                <c:pt idx="1">
                  <c:v>8252.6763811646706</c:v>
                </c:pt>
                <c:pt idx="2">
                  <c:v>7056.2299851624502</c:v>
                </c:pt>
                <c:pt idx="3">
                  <c:v>6990.3195420060201</c:v>
                </c:pt>
                <c:pt idx="4">
                  <c:v>8161.0473402136804</c:v>
                </c:pt>
                <c:pt idx="5">
                  <c:v>8133.6323800094897</c:v>
                </c:pt>
                <c:pt idx="6">
                  <c:v>8183.3961464487402</c:v>
                </c:pt>
                <c:pt idx="7">
                  <c:v>8110.4976809361897</c:v>
                </c:pt>
                <c:pt idx="8">
                  <c:v>8045.5011568550099</c:v>
                </c:pt>
                <c:pt idx="9">
                  <c:v>6957.5089025560801</c:v>
                </c:pt>
                <c:pt idx="10">
                  <c:v>6844.6673722926398</c:v>
                </c:pt>
                <c:pt idx="11">
                  <c:v>8122.4456655895901</c:v>
                </c:pt>
                <c:pt idx="12">
                  <c:v>8149.0542650198304</c:v>
                </c:pt>
                <c:pt idx="13">
                  <c:v>8132.36805349112</c:v>
                </c:pt>
                <c:pt idx="14">
                  <c:v>8159.1772660521801</c:v>
                </c:pt>
                <c:pt idx="15">
                  <c:v>8122.4271814076901</c:v>
                </c:pt>
                <c:pt idx="16">
                  <c:v>6926.0658657695003</c:v>
                </c:pt>
                <c:pt idx="17">
                  <c:v>6801.2859229817304</c:v>
                </c:pt>
                <c:pt idx="18">
                  <c:v>8289.94170020815</c:v>
                </c:pt>
                <c:pt idx="19">
                  <c:v>8468.4835643356491</c:v>
                </c:pt>
                <c:pt idx="20">
                  <c:v>8634.7443898183392</c:v>
                </c:pt>
                <c:pt idx="21">
                  <c:v>8573.7464833735994</c:v>
                </c:pt>
                <c:pt idx="22">
                  <c:v>8384.1154509949993</c:v>
                </c:pt>
                <c:pt idx="23">
                  <c:v>6907.6461183337397</c:v>
                </c:pt>
                <c:pt idx="24">
                  <c:v>6890.03843422111</c:v>
                </c:pt>
                <c:pt idx="25">
                  <c:v>8454.4924134972207</c:v>
                </c:pt>
                <c:pt idx="26">
                  <c:v>8375.1960824061407</c:v>
                </c:pt>
                <c:pt idx="27">
                  <c:v>8251.5074174843394</c:v>
                </c:pt>
                <c:pt idx="28">
                  <c:v>8403.4524106074296</c:v>
                </c:pt>
                <c:pt idx="29">
                  <c:v>8256.1147999454206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45078</c:v>
                </c:pt>
                <c:pt idx="1">
                  <c:v>45079</c:v>
                </c:pt>
                <c:pt idx="2">
                  <c:v>45080</c:v>
                </c:pt>
                <c:pt idx="3">
                  <c:v>45081</c:v>
                </c:pt>
                <c:pt idx="4">
                  <c:v>45082</c:v>
                </c:pt>
                <c:pt idx="5">
                  <c:v>45083</c:v>
                </c:pt>
                <c:pt idx="6">
                  <c:v>45084</c:v>
                </c:pt>
                <c:pt idx="7">
                  <c:v>45085</c:v>
                </c:pt>
                <c:pt idx="8">
                  <c:v>45086</c:v>
                </c:pt>
                <c:pt idx="9">
                  <c:v>45087</c:v>
                </c:pt>
                <c:pt idx="10">
                  <c:v>45088</c:v>
                </c:pt>
                <c:pt idx="11">
                  <c:v>45089</c:v>
                </c:pt>
                <c:pt idx="12">
                  <c:v>45090</c:v>
                </c:pt>
                <c:pt idx="13">
                  <c:v>45091</c:v>
                </c:pt>
                <c:pt idx="14">
                  <c:v>45092</c:v>
                </c:pt>
                <c:pt idx="15">
                  <c:v>45093</c:v>
                </c:pt>
                <c:pt idx="16">
                  <c:v>45094</c:v>
                </c:pt>
                <c:pt idx="17">
                  <c:v>45095</c:v>
                </c:pt>
                <c:pt idx="18">
                  <c:v>45096</c:v>
                </c:pt>
                <c:pt idx="19">
                  <c:v>45097</c:v>
                </c:pt>
                <c:pt idx="20">
                  <c:v>45098</c:v>
                </c:pt>
                <c:pt idx="21">
                  <c:v>45099</c:v>
                </c:pt>
                <c:pt idx="22">
                  <c:v>45100</c:v>
                </c:pt>
                <c:pt idx="23">
                  <c:v>45101</c:v>
                </c:pt>
                <c:pt idx="24">
                  <c:v>45102</c:v>
                </c:pt>
                <c:pt idx="25">
                  <c:v>45103</c:v>
                </c:pt>
                <c:pt idx="26">
                  <c:v>45104</c:v>
                </c:pt>
                <c:pt idx="27">
                  <c:v>45105</c:v>
                </c:pt>
                <c:pt idx="28">
                  <c:v>45106</c:v>
                </c:pt>
                <c:pt idx="29">
                  <c:v>45107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5758.6999734461997</c:v>
                </c:pt>
                <c:pt idx="1">
                  <c:v>5723.0451859181303</c:v>
                </c:pt>
                <c:pt idx="2">
                  <c:v>5007.9381629753798</c:v>
                </c:pt>
                <c:pt idx="3">
                  <c:v>4801.4864847752897</c:v>
                </c:pt>
                <c:pt idx="4">
                  <c:v>5426.2985941139204</c:v>
                </c:pt>
                <c:pt idx="5">
                  <c:v>5485.3667022078098</c:v>
                </c:pt>
                <c:pt idx="6">
                  <c:v>5550.9075417739195</c:v>
                </c:pt>
                <c:pt idx="7">
                  <c:v>5529.4337063721796</c:v>
                </c:pt>
                <c:pt idx="8">
                  <c:v>5482.06561243327</c:v>
                </c:pt>
                <c:pt idx="9">
                  <c:v>4875.9034386827498</c:v>
                </c:pt>
                <c:pt idx="10">
                  <c:v>4572.8204746053798</c:v>
                </c:pt>
                <c:pt idx="11">
                  <c:v>5360.4609932457497</c:v>
                </c:pt>
                <c:pt idx="12">
                  <c:v>5579.7247386200197</c:v>
                </c:pt>
                <c:pt idx="13">
                  <c:v>5598.6722038036896</c:v>
                </c:pt>
                <c:pt idx="14">
                  <c:v>5697.5843290191096</c:v>
                </c:pt>
                <c:pt idx="15">
                  <c:v>5544.4241459068999</c:v>
                </c:pt>
                <c:pt idx="16">
                  <c:v>5006.7389459281803</c:v>
                </c:pt>
                <c:pt idx="17">
                  <c:v>4598.80977294068</c:v>
                </c:pt>
                <c:pt idx="18">
                  <c:v>5354.8884015639296</c:v>
                </c:pt>
                <c:pt idx="19">
                  <c:v>5643.6838240427296</c:v>
                </c:pt>
                <c:pt idx="20">
                  <c:v>5793.25860336389</c:v>
                </c:pt>
                <c:pt idx="21">
                  <c:v>5653.3316918683504</c:v>
                </c:pt>
                <c:pt idx="22">
                  <c:v>5597.4945908924601</c:v>
                </c:pt>
                <c:pt idx="23">
                  <c:v>4996.9031033174597</c:v>
                </c:pt>
                <c:pt idx="24">
                  <c:v>4665.4117965935702</c:v>
                </c:pt>
                <c:pt idx="25">
                  <c:v>5347.2416026045603</c:v>
                </c:pt>
                <c:pt idx="26">
                  <c:v>5694.1352464515103</c:v>
                </c:pt>
                <c:pt idx="27">
                  <c:v>5751.2519769556302</c:v>
                </c:pt>
                <c:pt idx="28">
                  <c:v>5756.1283459502201</c:v>
                </c:pt>
                <c:pt idx="29">
                  <c:v>5686.0232330440404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'9.1'!$H$6</c:f>
              <c:numCache>
                <c:formatCode>d/\ m/</c:formatCode>
                <c:ptCount val="1"/>
                <c:pt idx="0">
                  <c:v>45098</c:v>
                </c:pt>
              </c:numCache>
            </c:numRef>
          </c:xVal>
          <c:yVal>
            <c:numRef>
              <c:f>'9.1'!$H$5</c:f>
              <c:numCache>
                <c:formatCode>#\ ##0.0</c:formatCode>
                <c:ptCount val="1"/>
                <c:pt idx="0">
                  <c:v>8634.7443898183392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'9.1'!$H$9</c:f>
              <c:numCache>
                <c:formatCode>d/\ m/</c:formatCode>
                <c:ptCount val="1"/>
                <c:pt idx="0">
                  <c:v>45088</c:v>
                </c:pt>
              </c:numCache>
            </c:numRef>
          </c:xVal>
          <c:yVal>
            <c:numRef>
              <c:f>'9.1'!$H$8</c:f>
              <c:numCache>
                <c:formatCode>#\ ##0.0</c:formatCode>
                <c:ptCount val="1"/>
                <c:pt idx="0">
                  <c:v>4572.8204746053798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05312"/>
        <c:axId val="169807232"/>
      </c:scatterChart>
      <c:valAx>
        <c:axId val="169805312"/>
        <c:scaling>
          <c:orientation val="minMax"/>
          <c:max val="45107"/>
          <c:min val="45078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07232"/>
        <c:crosses val="autoZero"/>
        <c:crossBetween val="midCat"/>
        <c:majorUnit val="1"/>
      </c:valAx>
      <c:valAx>
        <c:axId val="169807232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0531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5118355781603093E-3"/>
          <c:y val="4.575207267569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45047</c:v>
                </c:pt>
                <c:pt idx="1">
                  <c:v>45048</c:v>
                </c:pt>
                <c:pt idx="2">
                  <c:v>45049</c:v>
                </c:pt>
                <c:pt idx="3">
                  <c:v>45050</c:v>
                </c:pt>
                <c:pt idx="4">
                  <c:v>45051</c:v>
                </c:pt>
                <c:pt idx="5">
                  <c:v>45052</c:v>
                </c:pt>
                <c:pt idx="6">
                  <c:v>45053</c:v>
                </c:pt>
                <c:pt idx="7">
                  <c:v>45054</c:v>
                </c:pt>
                <c:pt idx="8">
                  <c:v>45055</c:v>
                </c:pt>
                <c:pt idx="9">
                  <c:v>45056</c:v>
                </c:pt>
                <c:pt idx="10">
                  <c:v>45057</c:v>
                </c:pt>
                <c:pt idx="11">
                  <c:v>45058</c:v>
                </c:pt>
                <c:pt idx="12">
                  <c:v>45059</c:v>
                </c:pt>
                <c:pt idx="13">
                  <c:v>45060</c:v>
                </c:pt>
                <c:pt idx="14">
                  <c:v>45061</c:v>
                </c:pt>
                <c:pt idx="15">
                  <c:v>45062</c:v>
                </c:pt>
                <c:pt idx="16">
                  <c:v>45063</c:v>
                </c:pt>
                <c:pt idx="17">
                  <c:v>45064</c:v>
                </c:pt>
                <c:pt idx="18">
                  <c:v>45065</c:v>
                </c:pt>
                <c:pt idx="19">
                  <c:v>45066</c:v>
                </c:pt>
                <c:pt idx="20">
                  <c:v>45067</c:v>
                </c:pt>
                <c:pt idx="21">
                  <c:v>45068</c:v>
                </c:pt>
                <c:pt idx="22">
                  <c:v>45069</c:v>
                </c:pt>
                <c:pt idx="23">
                  <c:v>45070</c:v>
                </c:pt>
                <c:pt idx="24">
                  <c:v>45071</c:v>
                </c:pt>
                <c:pt idx="25">
                  <c:v>45072</c:v>
                </c:pt>
                <c:pt idx="26">
                  <c:v>45073</c:v>
                </c:pt>
                <c:pt idx="27">
                  <c:v>45074</c:v>
                </c:pt>
                <c:pt idx="28">
                  <c:v>45075</c:v>
                </c:pt>
                <c:pt idx="29">
                  <c:v>45076</c:v>
                </c:pt>
                <c:pt idx="30">
                  <c:v>45077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142671.19420524916</c:v>
                </c:pt>
                <c:pt idx="1">
                  <c:v>175340.4127104902</c:v>
                </c:pt>
                <c:pt idx="2">
                  <c:v>178189.92922685246</c:v>
                </c:pt>
                <c:pt idx="3">
                  <c:v>175562.64739697138</c:v>
                </c:pt>
                <c:pt idx="4">
                  <c:v>172386.31949382913</c:v>
                </c:pt>
                <c:pt idx="5">
                  <c:v>144520.62958996862</c:v>
                </c:pt>
                <c:pt idx="6">
                  <c:v>140385.83025329941</c:v>
                </c:pt>
                <c:pt idx="7">
                  <c:v>138350.20554690404</c:v>
                </c:pt>
                <c:pt idx="8">
                  <c:v>175013.02730045142</c:v>
                </c:pt>
                <c:pt idx="9">
                  <c:v>173396.05637509187</c:v>
                </c:pt>
                <c:pt idx="10">
                  <c:v>172282.09977799482</c:v>
                </c:pt>
                <c:pt idx="11">
                  <c:v>172163.60757274815</c:v>
                </c:pt>
                <c:pt idx="12">
                  <c:v>150111.20779061774</c:v>
                </c:pt>
                <c:pt idx="13">
                  <c:v>147400.27441768997</c:v>
                </c:pt>
                <c:pt idx="14">
                  <c:v>177825.93749653662</c:v>
                </c:pt>
                <c:pt idx="15">
                  <c:v>180314.58238245401</c:v>
                </c:pt>
                <c:pt idx="16">
                  <c:v>186048.82123501206</c:v>
                </c:pt>
                <c:pt idx="17">
                  <c:v>186540.13998883078</c:v>
                </c:pt>
                <c:pt idx="18">
                  <c:v>180951.01754763449</c:v>
                </c:pt>
                <c:pt idx="19">
                  <c:v>150872.55119581436</c:v>
                </c:pt>
                <c:pt idx="20">
                  <c:v>146258.1878976748</c:v>
                </c:pt>
                <c:pt idx="21">
                  <c:v>177432.41391511643</c:v>
                </c:pt>
                <c:pt idx="22">
                  <c:v>181119.69922280769</c:v>
                </c:pt>
                <c:pt idx="23">
                  <c:v>175874.96025911765</c:v>
                </c:pt>
                <c:pt idx="24">
                  <c:v>178205.92149626662</c:v>
                </c:pt>
                <c:pt idx="25">
                  <c:v>177222.99195994096</c:v>
                </c:pt>
                <c:pt idx="26">
                  <c:v>146774.38285289836</c:v>
                </c:pt>
                <c:pt idx="27">
                  <c:v>143039.14060696593</c:v>
                </c:pt>
                <c:pt idx="28">
                  <c:v>180580.34371289623</c:v>
                </c:pt>
                <c:pt idx="29">
                  <c:v>178312.34236189551</c:v>
                </c:pt>
                <c:pt idx="30">
                  <c:v>174745.49432107847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35904"/>
        <c:axId val="169854080"/>
      </c:scatterChart>
      <c:valAx>
        <c:axId val="169835904"/>
        <c:scaling>
          <c:orientation val="minMax"/>
          <c:max val="45077"/>
          <c:min val="45047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54080"/>
        <c:crosses val="autoZero"/>
        <c:crossBetween val="midCat"/>
        <c:majorUnit val="1"/>
      </c:valAx>
      <c:valAx>
        <c:axId val="169854080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35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2.8475571782293312E-3"/>
          <c:y val="5.19290013122325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45078</c:v>
                </c:pt>
                <c:pt idx="1">
                  <c:v>45079</c:v>
                </c:pt>
                <c:pt idx="2">
                  <c:v>45080</c:v>
                </c:pt>
                <c:pt idx="3">
                  <c:v>45081</c:v>
                </c:pt>
                <c:pt idx="4">
                  <c:v>45082</c:v>
                </c:pt>
                <c:pt idx="5">
                  <c:v>45083</c:v>
                </c:pt>
                <c:pt idx="6">
                  <c:v>45084</c:v>
                </c:pt>
                <c:pt idx="7">
                  <c:v>45085</c:v>
                </c:pt>
                <c:pt idx="8">
                  <c:v>45086</c:v>
                </c:pt>
                <c:pt idx="9">
                  <c:v>45087</c:v>
                </c:pt>
                <c:pt idx="10">
                  <c:v>45088</c:v>
                </c:pt>
                <c:pt idx="11">
                  <c:v>45089</c:v>
                </c:pt>
                <c:pt idx="12">
                  <c:v>45090</c:v>
                </c:pt>
                <c:pt idx="13">
                  <c:v>45091</c:v>
                </c:pt>
                <c:pt idx="14">
                  <c:v>45092</c:v>
                </c:pt>
                <c:pt idx="15">
                  <c:v>45093</c:v>
                </c:pt>
                <c:pt idx="16">
                  <c:v>45094</c:v>
                </c:pt>
                <c:pt idx="17">
                  <c:v>45095</c:v>
                </c:pt>
                <c:pt idx="18">
                  <c:v>45096</c:v>
                </c:pt>
                <c:pt idx="19">
                  <c:v>45097</c:v>
                </c:pt>
                <c:pt idx="20">
                  <c:v>45098</c:v>
                </c:pt>
                <c:pt idx="21">
                  <c:v>45099</c:v>
                </c:pt>
                <c:pt idx="22">
                  <c:v>45100</c:v>
                </c:pt>
                <c:pt idx="23">
                  <c:v>45101</c:v>
                </c:pt>
                <c:pt idx="24">
                  <c:v>45102</c:v>
                </c:pt>
                <c:pt idx="25">
                  <c:v>45103</c:v>
                </c:pt>
                <c:pt idx="26">
                  <c:v>45104</c:v>
                </c:pt>
                <c:pt idx="27">
                  <c:v>45105</c:v>
                </c:pt>
                <c:pt idx="28">
                  <c:v>45106</c:v>
                </c:pt>
                <c:pt idx="29">
                  <c:v>45107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172997.08300057199</c:v>
                </c:pt>
                <c:pt idx="1">
                  <c:v>169694.04574308221</c:v>
                </c:pt>
                <c:pt idx="2">
                  <c:v>143485.89125470995</c:v>
                </c:pt>
                <c:pt idx="3">
                  <c:v>142761.56115451857</c:v>
                </c:pt>
                <c:pt idx="4">
                  <c:v>167428.68192699424</c:v>
                </c:pt>
                <c:pt idx="5">
                  <c:v>168442.46906350064</c:v>
                </c:pt>
                <c:pt idx="6">
                  <c:v>169139.02744381188</c:v>
                </c:pt>
                <c:pt idx="7">
                  <c:v>168464.25007364963</c:v>
                </c:pt>
                <c:pt idx="8">
                  <c:v>164471.01019560313</c:v>
                </c:pt>
                <c:pt idx="9">
                  <c:v>140219.49484642036</c:v>
                </c:pt>
                <c:pt idx="10">
                  <c:v>138161.33076032271</c:v>
                </c:pt>
                <c:pt idx="11">
                  <c:v>167026.55817778601</c:v>
                </c:pt>
                <c:pt idx="12">
                  <c:v>169351.64404832281</c:v>
                </c:pt>
                <c:pt idx="13">
                  <c:v>169605.68739579295</c:v>
                </c:pt>
                <c:pt idx="14">
                  <c:v>170003.02350986787</c:v>
                </c:pt>
                <c:pt idx="15">
                  <c:v>165864.51835174731</c:v>
                </c:pt>
                <c:pt idx="16">
                  <c:v>141121.39756387169</c:v>
                </c:pt>
                <c:pt idx="17">
                  <c:v>139132.65108719497</c:v>
                </c:pt>
                <c:pt idx="18">
                  <c:v>169068.54907492371</c:v>
                </c:pt>
                <c:pt idx="19">
                  <c:v>175637.92694343446</c:v>
                </c:pt>
                <c:pt idx="20">
                  <c:v>175828.80852055573</c:v>
                </c:pt>
                <c:pt idx="21">
                  <c:v>175514.08540177578</c:v>
                </c:pt>
                <c:pt idx="22">
                  <c:v>169200.83887983282</c:v>
                </c:pt>
                <c:pt idx="23">
                  <c:v>141141.60804984925</c:v>
                </c:pt>
                <c:pt idx="24">
                  <c:v>140332.20350150153</c:v>
                </c:pt>
                <c:pt idx="25">
                  <c:v>171782.20701341264</c:v>
                </c:pt>
                <c:pt idx="26">
                  <c:v>173323.62729598698</c:v>
                </c:pt>
                <c:pt idx="27">
                  <c:v>172521.08234132605</c:v>
                </c:pt>
                <c:pt idx="28">
                  <c:v>173917.6119004362</c:v>
                </c:pt>
                <c:pt idx="29">
                  <c:v>168977.89610262771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5072"/>
        <c:axId val="169556608"/>
      </c:scatterChart>
      <c:valAx>
        <c:axId val="169555072"/>
        <c:scaling>
          <c:orientation val="minMax"/>
          <c:max val="45107"/>
          <c:min val="45078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556608"/>
        <c:crosses val="autoZero"/>
        <c:crossBetween val="midCat"/>
        <c:majorUnit val="1"/>
      </c:valAx>
      <c:valAx>
        <c:axId val="169556608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550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Měsíční maxima a minima zatížení</a:t>
            </a:r>
            <a:r>
              <a:rPr lang="cs-CZ" sz="1000">
                <a:solidFill>
                  <a:srgbClr val="233060"/>
                </a:solidFill>
              </a:rPr>
              <a:t> brutto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3.8762204774920835E-4"/>
          <c:y val="7.166607823195569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7857895652082267"/>
          <c:w val="0.94502581265147034"/>
          <c:h val="0.67937597816292428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spPr>
            <a:solidFill>
              <a:schemeClr val="accent5"/>
            </a:solidFill>
          </c:spPr>
          <c:invertIfNegative val="0"/>
          <c:val>
            <c:numRef>
              <c:f>'9.1'!$C$8:$N$8</c:f>
              <c:numCache>
                <c:formatCode>#\ ##0.0</c:formatCode>
                <c:ptCount val="12"/>
                <c:pt idx="0">
                  <c:v>5359.1360085078004</c:v>
                </c:pt>
                <c:pt idx="1">
                  <c:v>6098.0723640419101</c:v>
                </c:pt>
                <c:pt idx="2">
                  <c:v>5510.6197336281903</c:v>
                </c:pt>
                <c:pt idx="3">
                  <c:v>5430.69515079753</c:v>
                </c:pt>
                <c:pt idx="4">
                  <c:v>4545.2357467409101</c:v>
                </c:pt>
                <c:pt idx="5">
                  <c:v>4572.8204746053798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spPr>
            <a:solidFill>
              <a:schemeClr val="accent1"/>
            </a:solidFill>
          </c:spPr>
          <c:invertIfNegative val="0"/>
          <c:val>
            <c:numRef>
              <c:f>'9.1'!$C$5:$N$5</c:f>
              <c:numCache>
                <c:formatCode>#\ ##0.0</c:formatCode>
                <c:ptCount val="12"/>
                <c:pt idx="0">
                  <c:v>10926.618058363299</c:v>
                </c:pt>
                <c:pt idx="1">
                  <c:v>11276.1517104021</c:v>
                </c:pt>
                <c:pt idx="2">
                  <c:v>10435.9196499727</c:v>
                </c:pt>
                <c:pt idx="3">
                  <c:v>10070.4104552633</c:v>
                </c:pt>
                <c:pt idx="4">
                  <c:v>9277.1070431131993</c:v>
                </c:pt>
                <c:pt idx="5">
                  <c:v>8634.7443898183392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590784"/>
        <c:axId val="169592320"/>
      </c:barChart>
      <c:catAx>
        <c:axId val="16959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592320"/>
        <c:crosses val="autoZero"/>
        <c:auto val="1"/>
        <c:lblAlgn val="ctr"/>
        <c:lblOffset val="100"/>
        <c:noMultiLvlLbl val="0"/>
      </c:catAx>
      <c:valAx>
        <c:axId val="1695923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9078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kategorií FVE na instalovaném výkonu</a:t>
            </a:r>
          </a:p>
        </c:rich>
      </c:tx>
      <c:layout>
        <c:manualLayout>
          <c:xMode val="edge"/>
          <c:yMode val="edge"/>
          <c:x val="3.4218462053945313E-3"/>
          <c:y val="5.0793667722757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0638297872340425E-2"/>
                  <c:y val="-0.153032498913700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2"/>
              <c:layout>
                <c:manualLayout>
                  <c:x val="7.8014184397163122E-2"/>
                  <c:y val="-8.51977065824475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#\ ##0.0</c:formatCode>
                <c:ptCount val="6"/>
                <c:pt idx="0">
                  <c:v>81.129460000001004</c:v>
                </c:pt>
                <c:pt idx="1">
                  <c:v>141.6495499999989</c:v>
                </c:pt>
                <c:pt idx="2">
                  <c:v>67.080259999999925</c:v>
                </c:pt>
                <c:pt idx="3">
                  <c:v>479.74271999999979</c:v>
                </c:pt>
                <c:pt idx="4">
                  <c:v>978.36068000000012</c:v>
                </c:pt>
                <c:pt idx="5">
                  <c:v>351.82815999999997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68563245608101"/>
          <c:w val="0.71371310811430433"/>
          <c:h val="0.71162212750603249"/>
        </c:manualLayout>
      </c:layout>
      <c:areaChart>
        <c:grouping val="stacked"/>
        <c:varyColors val="0"/>
        <c:ser>
          <c:idx val="0"/>
          <c:order val="0"/>
          <c:tx>
            <c:strRef>
              <c:f>'9.3'!$B$52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'9.3'!$B$54:$B$149</c:f>
              <c:numCache>
                <c:formatCode>#,##0</c:formatCode>
                <c:ptCount val="96"/>
                <c:pt idx="0">
                  <c:v>3713.4833095382701</c:v>
                </c:pt>
                <c:pt idx="1">
                  <c:v>3713.0899106153302</c:v>
                </c:pt>
                <c:pt idx="2">
                  <c:v>3711.2762318599298</c:v>
                </c:pt>
                <c:pt idx="3">
                  <c:v>3710.6094592668301</c:v>
                </c:pt>
                <c:pt idx="4">
                  <c:v>3709.6825966881402</c:v>
                </c:pt>
                <c:pt idx="5">
                  <c:v>3709.84265206389</c:v>
                </c:pt>
                <c:pt idx="6">
                  <c:v>3708.8091455911199</c:v>
                </c:pt>
                <c:pt idx="7">
                  <c:v>3709.5159483071802</c:v>
                </c:pt>
                <c:pt idx="8">
                  <c:v>3709.9159727933802</c:v>
                </c:pt>
                <c:pt idx="9">
                  <c:v>3710.6494568317398</c:v>
                </c:pt>
                <c:pt idx="10">
                  <c:v>3711.52963116617</c:v>
                </c:pt>
                <c:pt idx="11">
                  <c:v>3712.2097851179801</c:v>
                </c:pt>
                <c:pt idx="12">
                  <c:v>3711.6363238973199</c:v>
                </c:pt>
                <c:pt idx="13">
                  <c:v>3710.8694841363299</c:v>
                </c:pt>
                <c:pt idx="14">
                  <c:v>3710.7294845196202</c:v>
                </c:pt>
                <c:pt idx="15">
                  <c:v>3710.9561699455098</c:v>
                </c:pt>
                <c:pt idx="16">
                  <c:v>3709.87597522847</c:v>
                </c:pt>
                <c:pt idx="17">
                  <c:v>3709.3092046871702</c:v>
                </c:pt>
                <c:pt idx="18">
                  <c:v>3707.9023062134202</c:v>
                </c:pt>
                <c:pt idx="19">
                  <c:v>3708.1623473619402</c:v>
                </c:pt>
                <c:pt idx="20">
                  <c:v>3708.1823217258602</c:v>
                </c:pt>
                <c:pt idx="21">
                  <c:v>3707.8422854475202</c:v>
                </c:pt>
                <c:pt idx="22">
                  <c:v>3708.8957988422499</c:v>
                </c:pt>
                <c:pt idx="23">
                  <c:v>3709.24254207898</c:v>
                </c:pt>
                <c:pt idx="24">
                  <c:v>3710.9695187461698</c:v>
                </c:pt>
                <c:pt idx="25">
                  <c:v>3710.72281011929</c:v>
                </c:pt>
                <c:pt idx="26">
                  <c:v>3710.8428190930499</c:v>
                </c:pt>
                <c:pt idx="27">
                  <c:v>3711.32957822551</c:v>
                </c:pt>
                <c:pt idx="28">
                  <c:v>3713.34993548482</c:v>
                </c:pt>
                <c:pt idx="29">
                  <c:v>3714.5701786556401</c:v>
                </c:pt>
                <c:pt idx="30">
                  <c:v>3712.8698507527001</c:v>
                </c:pt>
                <c:pt idx="31">
                  <c:v>3712.6164840045099</c:v>
                </c:pt>
                <c:pt idx="32">
                  <c:v>3712.13639927239</c:v>
                </c:pt>
                <c:pt idx="33">
                  <c:v>3713.2632985127202</c:v>
                </c:pt>
                <c:pt idx="34">
                  <c:v>3712.2830895684501</c:v>
                </c:pt>
                <c:pt idx="35">
                  <c:v>3711.8763744028902</c:v>
                </c:pt>
                <c:pt idx="36">
                  <c:v>3713.54333030418</c:v>
                </c:pt>
                <c:pt idx="37">
                  <c:v>3716.0304234949499</c:v>
                </c:pt>
                <c:pt idx="38">
                  <c:v>3712.5431632750201</c:v>
                </c:pt>
                <c:pt idx="39">
                  <c:v>3713.55664654679</c:v>
                </c:pt>
                <c:pt idx="40">
                  <c:v>3714.3567931933399</c:v>
                </c:pt>
                <c:pt idx="41">
                  <c:v>3714.8501941680702</c:v>
                </c:pt>
                <c:pt idx="42">
                  <c:v>3714.8702662061401</c:v>
                </c:pt>
                <c:pt idx="43">
                  <c:v>3715.5569968841401</c:v>
                </c:pt>
                <c:pt idx="44">
                  <c:v>3712.8031718654802</c:v>
                </c:pt>
                <c:pt idx="45">
                  <c:v>3709.8426683429202</c:v>
                </c:pt>
                <c:pt idx="46">
                  <c:v>3709.3558766524102</c:v>
                </c:pt>
                <c:pt idx="47">
                  <c:v>3709.3825579747099</c:v>
                </c:pt>
                <c:pt idx="48">
                  <c:v>3707.8156204042398</c:v>
                </c:pt>
                <c:pt idx="49">
                  <c:v>3708.3490515019398</c:v>
                </c:pt>
                <c:pt idx="50">
                  <c:v>3708.2290425281799</c:v>
                </c:pt>
                <c:pt idx="51">
                  <c:v>3708.1690217622699</c:v>
                </c:pt>
                <c:pt idx="52">
                  <c:v>3706.8354277389999</c:v>
                </c:pt>
                <c:pt idx="53">
                  <c:v>3709.2092351934202</c:v>
                </c:pt>
                <c:pt idx="54">
                  <c:v>3710.3360855966798</c:v>
                </c:pt>
                <c:pt idx="55">
                  <c:v>3709.5959434370102</c:v>
                </c:pt>
                <c:pt idx="56">
                  <c:v>3709.9893260809299</c:v>
                </c:pt>
                <c:pt idx="57">
                  <c:v>3710.69614507601</c:v>
                </c:pt>
                <c:pt idx="58">
                  <c:v>3710.1693558205998</c:v>
                </c:pt>
                <c:pt idx="59">
                  <c:v>3711.1095509209299</c:v>
                </c:pt>
                <c:pt idx="60">
                  <c:v>3709.4492368619199</c:v>
                </c:pt>
                <c:pt idx="61">
                  <c:v>3708.1423404399702</c:v>
                </c:pt>
                <c:pt idx="62">
                  <c:v>3706.1286413019702</c:v>
                </c:pt>
                <c:pt idx="63">
                  <c:v>3707.4088726806399</c:v>
                </c:pt>
                <c:pt idx="64">
                  <c:v>3706.0286229711501</c:v>
                </c:pt>
                <c:pt idx="65">
                  <c:v>3706.16198074557</c:v>
                </c:pt>
                <c:pt idx="66">
                  <c:v>3703.5014833783798</c:v>
                </c:pt>
                <c:pt idx="67">
                  <c:v>3708.3023632576701</c:v>
                </c:pt>
                <c:pt idx="68">
                  <c:v>3709.30922096619</c:v>
                </c:pt>
                <c:pt idx="69">
                  <c:v>3707.85561796916</c:v>
                </c:pt>
                <c:pt idx="70">
                  <c:v>3707.3755332370301</c:v>
                </c:pt>
                <c:pt idx="71">
                  <c:v>3707.3022125075399</c:v>
                </c:pt>
                <c:pt idx="72">
                  <c:v>3707.2288592199902</c:v>
                </c:pt>
                <c:pt idx="73">
                  <c:v>3705.9819347268799</c:v>
                </c:pt>
                <c:pt idx="74">
                  <c:v>3707.7489089589799</c:v>
                </c:pt>
                <c:pt idx="75">
                  <c:v>3709.0825355402999</c:v>
                </c:pt>
                <c:pt idx="76">
                  <c:v>3710.72281011929</c:v>
                </c:pt>
                <c:pt idx="77">
                  <c:v>3710.4494527281599</c:v>
                </c:pt>
                <c:pt idx="78">
                  <c:v>3711.6029844537102</c:v>
                </c:pt>
                <c:pt idx="79">
                  <c:v>3710.9495118241998</c:v>
                </c:pt>
                <c:pt idx="80">
                  <c:v>3711.8696837235402</c:v>
                </c:pt>
                <c:pt idx="81">
                  <c:v>3712.6431490477798</c:v>
                </c:pt>
                <c:pt idx="82">
                  <c:v>3712.5498051172999</c:v>
                </c:pt>
                <c:pt idx="83">
                  <c:v>3712.5031494310801</c:v>
                </c:pt>
                <c:pt idx="84">
                  <c:v>3709.3359185675199</c:v>
                </c:pt>
                <c:pt idx="85">
                  <c:v>3710.09606764915</c:v>
                </c:pt>
                <c:pt idx="86">
                  <c:v>3711.1428578064802</c:v>
                </c:pt>
                <c:pt idx="87">
                  <c:v>3712.8165043871199</c:v>
                </c:pt>
                <c:pt idx="88">
                  <c:v>3711.5162823655101</c:v>
                </c:pt>
                <c:pt idx="89">
                  <c:v>3711.3295945045302</c:v>
                </c:pt>
                <c:pt idx="90">
                  <c:v>3712.3230871333599</c:v>
                </c:pt>
                <c:pt idx="91">
                  <c:v>3712.9632435202602</c:v>
                </c:pt>
                <c:pt idx="92">
                  <c:v>3712.3497847346898</c:v>
                </c:pt>
                <c:pt idx="93">
                  <c:v>3710.88953989537</c:v>
                </c:pt>
                <c:pt idx="94">
                  <c:v>3712.3364522130501</c:v>
                </c:pt>
                <c:pt idx="95">
                  <c:v>3712.14305739369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B-4482-8B16-8421C9325C28}"/>
            </c:ext>
          </c:extLst>
        </c:ser>
        <c:ser>
          <c:idx val="1"/>
          <c:order val="1"/>
          <c:tx>
            <c:strRef>
              <c:f>'9.3'!$C$52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'9.3'!$C$54:$C$149</c:f>
              <c:numCache>
                <c:formatCode>#,##0</c:formatCode>
                <c:ptCount val="96"/>
                <c:pt idx="0">
                  <c:v>5785.3991688502701</c:v>
                </c:pt>
                <c:pt idx="1">
                  <c:v>5768.16262076373</c:v>
                </c:pt>
                <c:pt idx="2">
                  <c:v>5694.7645357290603</c:v>
                </c:pt>
                <c:pt idx="3">
                  <c:v>5744.8830904065499</c:v>
                </c:pt>
                <c:pt idx="4">
                  <c:v>5749.0041134336698</c:v>
                </c:pt>
                <c:pt idx="5">
                  <c:v>5740.9160747244596</c:v>
                </c:pt>
                <c:pt idx="6">
                  <c:v>5737.9892639037998</c:v>
                </c:pt>
                <c:pt idx="7">
                  <c:v>5780.8801816376399</c:v>
                </c:pt>
                <c:pt idx="8">
                  <c:v>5833.24999893528</c:v>
                </c:pt>
                <c:pt idx="9">
                  <c:v>5842.7137470915304</c:v>
                </c:pt>
                <c:pt idx="10">
                  <c:v>5810.3255357405596</c:v>
                </c:pt>
                <c:pt idx="11">
                  <c:v>5797.2578622783803</c:v>
                </c:pt>
                <c:pt idx="12">
                  <c:v>5795.6910021623098</c:v>
                </c:pt>
                <c:pt idx="13">
                  <c:v>5787.9707526835</c:v>
                </c:pt>
                <c:pt idx="14">
                  <c:v>5791.26675919433</c:v>
                </c:pt>
                <c:pt idx="15">
                  <c:v>5804.5355883689099</c:v>
                </c:pt>
                <c:pt idx="16">
                  <c:v>5840.66840296801</c:v>
                </c:pt>
                <c:pt idx="17">
                  <c:v>5860.0112843881898</c:v>
                </c:pt>
                <c:pt idx="18">
                  <c:v>5840.69458229877</c:v>
                </c:pt>
                <c:pt idx="19">
                  <c:v>5892.2345244009002</c:v>
                </c:pt>
                <c:pt idx="20">
                  <c:v>5881.8843549733101</c:v>
                </c:pt>
                <c:pt idx="21">
                  <c:v>5920.1979813439702</c:v>
                </c:pt>
                <c:pt idx="22">
                  <c:v>5896.0397652441998</c:v>
                </c:pt>
                <c:pt idx="23">
                  <c:v>5979.2187870787102</c:v>
                </c:pt>
                <c:pt idx="24">
                  <c:v>6087.4593877315901</c:v>
                </c:pt>
                <c:pt idx="25">
                  <c:v>6129.1088170316398</c:v>
                </c:pt>
                <c:pt idx="26">
                  <c:v>6154.22815659565</c:v>
                </c:pt>
                <c:pt idx="27">
                  <c:v>6192.8228831307597</c:v>
                </c:pt>
                <c:pt idx="28">
                  <c:v>6211.4960020144799</c:v>
                </c:pt>
                <c:pt idx="29">
                  <c:v>6233.3730042939696</c:v>
                </c:pt>
                <c:pt idx="30">
                  <c:v>6199.9830739353401</c:v>
                </c:pt>
                <c:pt idx="31">
                  <c:v>6174.6340978485396</c:v>
                </c:pt>
                <c:pt idx="32">
                  <c:v>6184.6493700254096</c:v>
                </c:pt>
                <c:pt idx="33">
                  <c:v>6159.9773485988999</c:v>
                </c:pt>
                <c:pt idx="34">
                  <c:v>6142.1738373992503</c:v>
                </c:pt>
                <c:pt idx="35">
                  <c:v>6126.3545532530097</c:v>
                </c:pt>
                <c:pt idx="36">
                  <c:v>6132.7368759086603</c:v>
                </c:pt>
                <c:pt idx="37">
                  <c:v>6118.0770580195103</c:v>
                </c:pt>
                <c:pt idx="38">
                  <c:v>6080.6555746542599</c:v>
                </c:pt>
                <c:pt idx="39">
                  <c:v>6065.9918890007502</c:v>
                </c:pt>
                <c:pt idx="40">
                  <c:v>6027.2100074209702</c:v>
                </c:pt>
                <c:pt idx="41">
                  <c:v>5993.0193539421098</c:v>
                </c:pt>
                <c:pt idx="42">
                  <c:v>6012.6781454060902</c:v>
                </c:pt>
                <c:pt idx="43">
                  <c:v>6062.9982074109203</c:v>
                </c:pt>
                <c:pt idx="44">
                  <c:v>6102.9335777937604</c:v>
                </c:pt>
                <c:pt idx="45">
                  <c:v>6114.9409084477802</c:v>
                </c:pt>
                <c:pt idx="46">
                  <c:v>6090.5273879343804</c:v>
                </c:pt>
                <c:pt idx="47">
                  <c:v>6004.64869853239</c:v>
                </c:pt>
                <c:pt idx="48">
                  <c:v>5887.7351956600896</c:v>
                </c:pt>
                <c:pt idx="49">
                  <c:v>5779.8218526241599</c:v>
                </c:pt>
                <c:pt idx="50">
                  <c:v>5703.5376482072397</c:v>
                </c:pt>
                <c:pt idx="51">
                  <c:v>5698.1567568742903</c:v>
                </c:pt>
                <c:pt idx="52">
                  <c:v>5833.2612825784499</c:v>
                </c:pt>
                <c:pt idx="53">
                  <c:v>5847.1148154382599</c:v>
                </c:pt>
                <c:pt idx="54">
                  <c:v>5842.8892349130901</c:v>
                </c:pt>
                <c:pt idx="55">
                  <c:v>5776.4769077062601</c:v>
                </c:pt>
                <c:pt idx="56">
                  <c:v>5870.7595458612604</c:v>
                </c:pt>
                <c:pt idx="57">
                  <c:v>5898.5087734090603</c:v>
                </c:pt>
                <c:pt idx="58">
                  <c:v>5816.8263206669999</c:v>
                </c:pt>
                <c:pt idx="59">
                  <c:v>5799.9803208871599</c:v>
                </c:pt>
                <c:pt idx="60">
                  <c:v>5922.4400060806202</c:v>
                </c:pt>
                <c:pt idx="61">
                  <c:v>5969.9197865057604</c:v>
                </c:pt>
                <c:pt idx="62">
                  <c:v>5963.5385506599396</c:v>
                </c:pt>
                <c:pt idx="63">
                  <c:v>5911.2193978791001</c:v>
                </c:pt>
                <c:pt idx="64">
                  <c:v>5899.1372371722</c:v>
                </c:pt>
                <c:pt idx="65">
                  <c:v>5871.7207332554799</c:v>
                </c:pt>
                <c:pt idx="66">
                  <c:v>5864.8143764747701</c:v>
                </c:pt>
                <c:pt idx="67">
                  <c:v>5901.2530321443001</c:v>
                </c:pt>
                <c:pt idx="68">
                  <c:v>5920.7761961352599</c:v>
                </c:pt>
                <c:pt idx="69">
                  <c:v>5930.5490138264204</c:v>
                </c:pt>
                <c:pt idx="70">
                  <c:v>5928.6427493953597</c:v>
                </c:pt>
                <c:pt idx="71">
                  <c:v>5967.3974607295504</c:v>
                </c:pt>
                <c:pt idx="72">
                  <c:v>6023.8966439179503</c:v>
                </c:pt>
                <c:pt idx="73">
                  <c:v>6066.6074069409897</c:v>
                </c:pt>
                <c:pt idx="74">
                  <c:v>6070.8429285795601</c:v>
                </c:pt>
                <c:pt idx="75">
                  <c:v>6072.6053185689298</c:v>
                </c:pt>
                <c:pt idx="76">
                  <c:v>6069.2630267456097</c:v>
                </c:pt>
                <c:pt idx="77">
                  <c:v>6099.1637861297104</c:v>
                </c:pt>
                <c:pt idx="78">
                  <c:v>6105.7462416179196</c:v>
                </c:pt>
                <c:pt idx="79">
                  <c:v>6118.0577831276396</c:v>
                </c:pt>
                <c:pt idx="80">
                  <c:v>6140.0763583691796</c:v>
                </c:pt>
                <c:pt idx="81">
                  <c:v>6148.4346930745696</c:v>
                </c:pt>
                <c:pt idx="82">
                  <c:v>6152.8530225185104</c:v>
                </c:pt>
                <c:pt idx="83">
                  <c:v>6164.13733695471</c:v>
                </c:pt>
                <c:pt idx="84">
                  <c:v>6173.3033951141997</c:v>
                </c:pt>
                <c:pt idx="85">
                  <c:v>6161.7229889309901</c:v>
                </c:pt>
                <c:pt idx="86">
                  <c:v>6162.0614662611397</c:v>
                </c:pt>
                <c:pt idx="87">
                  <c:v>6164.7118757715998</c:v>
                </c:pt>
                <c:pt idx="88">
                  <c:v>6157.1551592062797</c:v>
                </c:pt>
                <c:pt idx="89">
                  <c:v>6144.7109949330597</c:v>
                </c:pt>
                <c:pt idx="90">
                  <c:v>6149.8392988769401</c:v>
                </c:pt>
                <c:pt idx="91">
                  <c:v>6159.18145219289</c:v>
                </c:pt>
                <c:pt idx="92">
                  <c:v>6149.8354630775602</c:v>
                </c:pt>
                <c:pt idx="93">
                  <c:v>6124.5087665921501</c:v>
                </c:pt>
                <c:pt idx="94">
                  <c:v>6127.3612587998596</c:v>
                </c:pt>
                <c:pt idx="95">
                  <c:v>6118.8863797233498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B-4482-8B16-8421C9325C28}"/>
            </c:ext>
          </c:extLst>
        </c:ser>
        <c:ser>
          <c:idx val="2"/>
          <c:order val="2"/>
          <c:tx>
            <c:strRef>
              <c:f>'9.3'!$D$52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'9.3'!$D$54:$D$149</c:f>
              <c:numCache>
                <c:formatCode>#,##0</c:formatCode>
                <c:ptCount val="96"/>
                <c:pt idx="0">
                  <c:v>88.269184242577296</c:v>
                </c:pt>
                <c:pt idx="1">
                  <c:v>88.537276429677306</c:v>
                </c:pt>
                <c:pt idx="2">
                  <c:v>88.550681320271707</c:v>
                </c:pt>
                <c:pt idx="3">
                  <c:v>88.530573217363695</c:v>
                </c:pt>
                <c:pt idx="4">
                  <c:v>88.483657378644097</c:v>
                </c:pt>
                <c:pt idx="5">
                  <c:v>88.537275406988698</c:v>
                </c:pt>
                <c:pt idx="6">
                  <c:v>88.590893946677596</c:v>
                </c:pt>
                <c:pt idx="7">
                  <c:v>88.557381975863805</c:v>
                </c:pt>
                <c:pt idx="8">
                  <c:v>88.564084165488893</c:v>
                </c:pt>
                <c:pt idx="9">
                  <c:v>88.530574240052204</c:v>
                </c:pt>
                <c:pt idx="10">
                  <c:v>88.476955189019094</c:v>
                </c:pt>
                <c:pt idx="11">
                  <c:v>88.463550298424707</c:v>
                </c:pt>
                <c:pt idx="12">
                  <c:v>117.296811866794</c:v>
                </c:pt>
                <c:pt idx="13">
                  <c:v>128.744326114757</c:v>
                </c:pt>
                <c:pt idx="14">
                  <c:v>133.30858576954199</c:v>
                </c:pt>
                <c:pt idx="15">
                  <c:v>210.99484845267099</c:v>
                </c:pt>
                <c:pt idx="16">
                  <c:v>229.305512770316</c:v>
                </c:pt>
                <c:pt idx="17">
                  <c:v>229.31891510418899</c:v>
                </c:pt>
                <c:pt idx="18">
                  <c:v>229.037420071871</c:v>
                </c:pt>
                <c:pt idx="19">
                  <c:v>307.662005665523</c:v>
                </c:pt>
                <c:pt idx="20">
                  <c:v>599.27201815441595</c:v>
                </c:pt>
                <c:pt idx="21">
                  <c:v>665.17565557429702</c:v>
                </c:pt>
                <c:pt idx="22">
                  <c:v>634.68023563859094</c:v>
                </c:pt>
                <c:pt idx="23">
                  <c:v>640.47771812680799</c:v>
                </c:pt>
                <c:pt idx="24">
                  <c:v>820.44096022419501</c:v>
                </c:pt>
                <c:pt idx="25">
                  <c:v>943.15992071063101</c:v>
                </c:pt>
                <c:pt idx="26">
                  <c:v>942.79799531205902</c:v>
                </c:pt>
                <c:pt idx="27">
                  <c:v>943.89047625412104</c:v>
                </c:pt>
                <c:pt idx="28">
                  <c:v>956.04843129519099</c:v>
                </c:pt>
                <c:pt idx="29">
                  <c:v>958.27358893136</c:v>
                </c:pt>
                <c:pt idx="30">
                  <c:v>957.67038266091004</c:v>
                </c:pt>
                <c:pt idx="31">
                  <c:v>957.26824514727605</c:v>
                </c:pt>
                <c:pt idx="32">
                  <c:v>949.285821228705</c:v>
                </c:pt>
                <c:pt idx="33">
                  <c:v>942.16797823773095</c:v>
                </c:pt>
                <c:pt idx="34">
                  <c:v>935.70026656012396</c:v>
                </c:pt>
                <c:pt idx="35">
                  <c:v>936.81284946896301</c:v>
                </c:pt>
                <c:pt idx="36">
                  <c:v>900.07088448848799</c:v>
                </c:pt>
                <c:pt idx="37">
                  <c:v>895.35917819598603</c:v>
                </c:pt>
                <c:pt idx="38">
                  <c:v>893.70370718928905</c:v>
                </c:pt>
                <c:pt idx="39">
                  <c:v>891.44503400289602</c:v>
                </c:pt>
                <c:pt idx="40">
                  <c:v>731.09940927859498</c:v>
                </c:pt>
                <c:pt idx="41">
                  <c:v>544.32664229869101</c:v>
                </c:pt>
                <c:pt idx="42">
                  <c:v>469.31458446795301</c:v>
                </c:pt>
                <c:pt idx="43">
                  <c:v>440.73601633222103</c:v>
                </c:pt>
                <c:pt idx="44">
                  <c:v>451.41276445566501</c:v>
                </c:pt>
                <c:pt idx="45">
                  <c:v>446.03752144785699</c:v>
                </c:pt>
                <c:pt idx="46">
                  <c:v>438.77894219029901</c:v>
                </c:pt>
                <c:pt idx="47">
                  <c:v>408.41086130074598</c:v>
                </c:pt>
                <c:pt idx="48">
                  <c:v>383.86706552177998</c:v>
                </c:pt>
                <c:pt idx="49">
                  <c:v>371.97049945549702</c:v>
                </c:pt>
                <c:pt idx="50">
                  <c:v>370.97855698259701</c:v>
                </c:pt>
                <c:pt idx="51">
                  <c:v>387.01714271191003</c:v>
                </c:pt>
                <c:pt idx="52">
                  <c:v>386.83618001262403</c:v>
                </c:pt>
                <c:pt idx="53">
                  <c:v>377.04413319194799</c:v>
                </c:pt>
                <c:pt idx="54">
                  <c:v>378.81353579748298</c:v>
                </c:pt>
                <c:pt idx="55">
                  <c:v>379.81218097135201</c:v>
                </c:pt>
                <c:pt idx="56">
                  <c:v>385.03326799299703</c:v>
                </c:pt>
                <c:pt idx="57">
                  <c:v>401.90293341732303</c:v>
                </c:pt>
                <c:pt idx="58">
                  <c:v>373.17020725005102</c:v>
                </c:pt>
                <c:pt idx="59">
                  <c:v>392.948668992629</c:v>
                </c:pt>
                <c:pt idx="60">
                  <c:v>488.148024689794</c:v>
                </c:pt>
                <c:pt idx="61">
                  <c:v>500.80195096731399</c:v>
                </c:pt>
                <c:pt idx="62">
                  <c:v>510.43984793795897</c:v>
                </c:pt>
                <c:pt idx="63">
                  <c:v>509.62887225510002</c:v>
                </c:pt>
                <c:pt idx="64">
                  <c:v>493.476346745439</c:v>
                </c:pt>
                <c:pt idx="65">
                  <c:v>490.38659181865597</c:v>
                </c:pt>
                <c:pt idx="66">
                  <c:v>490.52733831212601</c:v>
                </c:pt>
                <c:pt idx="67">
                  <c:v>491.324910638424</c:v>
                </c:pt>
                <c:pt idx="68">
                  <c:v>523.140693122264</c:v>
                </c:pt>
                <c:pt idx="69">
                  <c:v>602.60306827071804</c:v>
                </c:pt>
                <c:pt idx="70">
                  <c:v>572.80468014676899</c:v>
                </c:pt>
                <c:pt idx="71">
                  <c:v>645.07548872971802</c:v>
                </c:pt>
                <c:pt idx="72">
                  <c:v>897.20230437605198</c:v>
                </c:pt>
                <c:pt idx="73">
                  <c:v>928.40147723288101</c:v>
                </c:pt>
                <c:pt idx="74">
                  <c:v>929.70172349659799</c:v>
                </c:pt>
                <c:pt idx="75">
                  <c:v>931.41749631286996</c:v>
                </c:pt>
                <c:pt idx="76">
                  <c:v>953.50825284959501</c:v>
                </c:pt>
                <c:pt idx="77">
                  <c:v>956.65163347488703</c:v>
                </c:pt>
                <c:pt idx="78">
                  <c:v>956.49748157947897</c:v>
                </c:pt>
                <c:pt idx="79">
                  <c:v>954.48008926496402</c:v>
                </c:pt>
                <c:pt idx="80">
                  <c:v>937.80478785110802</c:v>
                </c:pt>
                <c:pt idx="81">
                  <c:v>956.71865230307196</c:v>
                </c:pt>
                <c:pt idx="82">
                  <c:v>956.91302040429696</c:v>
                </c:pt>
                <c:pt idx="83">
                  <c:v>956.73876245135705</c:v>
                </c:pt>
                <c:pt idx="84">
                  <c:v>958.12614178229796</c:v>
                </c:pt>
                <c:pt idx="85">
                  <c:v>958.64891155036196</c:v>
                </c:pt>
                <c:pt idx="86">
                  <c:v>958.937113374403</c:v>
                </c:pt>
                <c:pt idx="87">
                  <c:v>958.47465359742296</c:v>
                </c:pt>
                <c:pt idx="88">
                  <c:v>958.51486571248404</c:v>
                </c:pt>
                <c:pt idx="89">
                  <c:v>917.06789509509997</c:v>
                </c:pt>
                <c:pt idx="90">
                  <c:v>546.53168774119797</c:v>
                </c:pt>
                <c:pt idx="91">
                  <c:v>216.008166573251</c:v>
                </c:pt>
                <c:pt idx="92">
                  <c:v>88.604298325927701</c:v>
                </c:pt>
                <c:pt idx="93">
                  <c:v>88.530573217363695</c:v>
                </c:pt>
                <c:pt idx="94">
                  <c:v>88.523870516394297</c:v>
                </c:pt>
                <c:pt idx="95">
                  <c:v>88.483657378644196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5B-4482-8B16-8421C9325C28}"/>
            </c:ext>
          </c:extLst>
        </c:ser>
        <c:ser>
          <c:idx val="3"/>
          <c:order val="3"/>
          <c:tx>
            <c:strRef>
              <c:f>'9.3'!$E$52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'9.3'!$E$54:$E$149</c:f>
              <c:numCache>
                <c:formatCode>#,##0</c:formatCode>
                <c:ptCount val="96"/>
                <c:pt idx="0">
                  <c:v>410.08482428352397</c:v>
                </c:pt>
                <c:pt idx="1">
                  <c:v>410.63058370019797</c:v>
                </c:pt>
                <c:pt idx="2">
                  <c:v>409.20210610545797</c:v>
                </c:pt>
                <c:pt idx="3">
                  <c:v>409.92660797361702</c:v>
                </c:pt>
                <c:pt idx="4">
                  <c:v>409.89395625757101</c:v>
                </c:pt>
                <c:pt idx="5">
                  <c:v>412.32624854546401</c:v>
                </c:pt>
                <c:pt idx="6">
                  <c:v>411.00945120692899</c:v>
                </c:pt>
                <c:pt idx="7">
                  <c:v>411.56036869726302</c:v>
                </c:pt>
                <c:pt idx="8">
                  <c:v>411.53951203365898</c:v>
                </c:pt>
                <c:pt idx="9">
                  <c:v>412.25049627472998</c:v>
                </c:pt>
                <c:pt idx="10">
                  <c:v>411.80515765225402</c:v>
                </c:pt>
                <c:pt idx="11">
                  <c:v>413.15570201340302</c:v>
                </c:pt>
                <c:pt idx="12">
                  <c:v>410.29548502991599</c:v>
                </c:pt>
                <c:pt idx="13">
                  <c:v>410.30968058904199</c:v>
                </c:pt>
                <c:pt idx="14">
                  <c:v>412.12626824439002</c:v>
                </c:pt>
                <c:pt idx="15">
                  <c:v>411.40321633052002</c:v>
                </c:pt>
                <c:pt idx="16">
                  <c:v>412.59684958187802</c:v>
                </c:pt>
                <c:pt idx="17">
                  <c:v>419.06912465494702</c:v>
                </c:pt>
                <c:pt idx="18">
                  <c:v>415.28249544660201</c:v>
                </c:pt>
                <c:pt idx="19">
                  <c:v>418.60918757423298</c:v>
                </c:pt>
                <c:pt idx="20">
                  <c:v>420.52041550718099</c:v>
                </c:pt>
                <c:pt idx="21">
                  <c:v>420.73342368372801</c:v>
                </c:pt>
                <c:pt idx="22">
                  <c:v>420.83137159415702</c:v>
                </c:pt>
                <c:pt idx="23">
                  <c:v>427.38841471030099</c:v>
                </c:pt>
                <c:pt idx="24">
                  <c:v>460.86185435112702</c:v>
                </c:pt>
                <c:pt idx="25">
                  <c:v>467.488174401381</c:v>
                </c:pt>
                <c:pt idx="26">
                  <c:v>471.35720733466098</c:v>
                </c:pt>
                <c:pt idx="27">
                  <c:v>481.44754055773802</c:v>
                </c:pt>
                <c:pt idx="28">
                  <c:v>485.924126051114</c:v>
                </c:pt>
                <c:pt idx="29">
                  <c:v>486.53691871223401</c:v>
                </c:pt>
                <c:pt idx="30">
                  <c:v>480.790986297877</c:v>
                </c:pt>
                <c:pt idx="31">
                  <c:v>476.70167611605098</c:v>
                </c:pt>
                <c:pt idx="32">
                  <c:v>465.60804931484</c:v>
                </c:pt>
                <c:pt idx="33">
                  <c:v>460.24517504049101</c:v>
                </c:pt>
                <c:pt idx="34">
                  <c:v>460.340420873043</c:v>
                </c:pt>
                <c:pt idx="35">
                  <c:v>460.65591741587798</c:v>
                </c:pt>
                <c:pt idx="36">
                  <c:v>450.52131836702898</c:v>
                </c:pt>
                <c:pt idx="37">
                  <c:v>451.817049148411</c:v>
                </c:pt>
                <c:pt idx="38">
                  <c:v>452.274542296189</c:v>
                </c:pt>
                <c:pt idx="39">
                  <c:v>452.50052285910903</c:v>
                </c:pt>
                <c:pt idx="40">
                  <c:v>438.41514819609802</c:v>
                </c:pt>
                <c:pt idx="41">
                  <c:v>437.99362163490298</c:v>
                </c:pt>
                <c:pt idx="42">
                  <c:v>444.18062001109502</c:v>
                </c:pt>
                <c:pt idx="43">
                  <c:v>447.39517590688098</c:v>
                </c:pt>
                <c:pt idx="44">
                  <c:v>433.21376408851103</c:v>
                </c:pt>
                <c:pt idx="45">
                  <c:v>434.13562138209301</c:v>
                </c:pt>
                <c:pt idx="46">
                  <c:v>430.85188746754801</c:v>
                </c:pt>
                <c:pt idx="47">
                  <c:v>430.883902265237</c:v>
                </c:pt>
                <c:pt idx="48">
                  <c:v>434.10678152590799</c:v>
                </c:pt>
                <c:pt idx="49">
                  <c:v>434.52974597854501</c:v>
                </c:pt>
                <c:pt idx="50">
                  <c:v>433.86378511007899</c:v>
                </c:pt>
                <c:pt idx="51">
                  <c:v>436.33620566699699</c:v>
                </c:pt>
                <c:pt idx="52">
                  <c:v>433.52486251708899</c:v>
                </c:pt>
                <c:pt idx="53">
                  <c:v>432.27209718650101</c:v>
                </c:pt>
                <c:pt idx="54">
                  <c:v>430.32166258608999</c:v>
                </c:pt>
                <c:pt idx="55">
                  <c:v>429.287362664331</c:v>
                </c:pt>
                <c:pt idx="56">
                  <c:v>431.30521652031302</c:v>
                </c:pt>
                <c:pt idx="57">
                  <c:v>433.53120274981899</c:v>
                </c:pt>
                <c:pt idx="58">
                  <c:v>431.67887528942498</c:v>
                </c:pt>
                <c:pt idx="59">
                  <c:v>433.70860381264401</c:v>
                </c:pt>
                <c:pt idx="60">
                  <c:v>434.97435117988198</c:v>
                </c:pt>
                <c:pt idx="61">
                  <c:v>439.03326057303701</c:v>
                </c:pt>
                <c:pt idx="62">
                  <c:v>440.93527007780301</c:v>
                </c:pt>
                <c:pt idx="63">
                  <c:v>441.37326483862302</c:v>
                </c:pt>
                <c:pt idx="64">
                  <c:v>446.70884088871799</c:v>
                </c:pt>
                <c:pt idx="65">
                  <c:v>445.97352829648599</c:v>
                </c:pt>
                <c:pt idx="66">
                  <c:v>445.136960160998</c:v>
                </c:pt>
                <c:pt idx="67">
                  <c:v>446.83381440304299</c:v>
                </c:pt>
                <c:pt idx="68">
                  <c:v>448.192399858442</c:v>
                </c:pt>
                <c:pt idx="69">
                  <c:v>446.30557747888002</c:v>
                </c:pt>
                <c:pt idx="70">
                  <c:v>447.63192618019201</c:v>
                </c:pt>
                <c:pt idx="71">
                  <c:v>457.50431993459802</c:v>
                </c:pt>
                <c:pt idx="72">
                  <c:v>483.936168756771</c:v>
                </c:pt>
                <c:pt idx="73">
                  <c:v>474.34244608386399</c:v>
                </c:pt>
                <c:pt idx="74">
                  <c:v>477.87503413306302</c:v>
                </c:pt>
                <c:pt idx="75">
                  <c:v>492.47943452976398</c:v>
                </c:pt>
                <c:pt idx="76">
                  <c:v>486.60097725844702</c:v>
                </c:pt>
                <c:pt idx="77">
                  <c:v>487.31724261422301</c:v>
                </c:pt>
                <c:pt idx="78">
                  <c:v>488.06562892074902</c:v>
                </c:pt>
                <c:pt idx="79">
                  <c:v>490.36394880996198</c:v>
                </c:pt>
                <c:pt idx="80">
                  <c:v>491.66475322507</c:v>
                </c:pt>
                <c:pt idx="81">
                  <c:v>490.39896484414902</c:v>
                </c:pt>
                <c:pt idx="82">
                  <c:v>489.069976791768</c:v>
                </c:pt>
                <c:pt idx="83">
                  <c:v>489.35254417306101</c:v>
                </c:pt>
                <c:pt idx="84">
                  <c:v>479.50079960127903</c:v>
                </c:pt>
                <c:pt idx="85">
                  <c:v>474.89337081190598</c:v>
                </c:pt>
                <c:pt idx="86">
                  <c:v>473.30627159557798</c:v>
                </c:pt>
                <c:pt idx="87">
                  <c:v>470.19715463861797</c:v>
                </c:pt>
                <c:pt idx="88">
                  <c:v>425.53284234388599</c:v>
                </c:pt>
                <c:pt idx="89">
                  <c:v>423.13423917693802</c:v>
                </c:pt>
                <c:pt idx="90">
                  <c:v>419.026434237079</c:v>
                </c:pt>
                <c:pt idx="91">
                  <c:v>422.90873147764501</c:v>
                </c:pt>
                <c:pt idx="92">
                  <c:v>421.53381533908498</c:v>
                </c:pt>
                <c:pt idx="93">
                  <c:v>421.87962581808898</c:v>
                </c:pt>
                <c:pt idx="94">
                  <c:v>421.02226615837401</c:v>
                </c:pt>
                <c:pt idx="95">
                  <c:v>420.84472516651601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5B-4482-8B16-8421C9325C28}"/>
            </c:ext>
          </c:extLst>
        </c:ser>
        <c:ser>
          <c:idx val="6"/>
          <c:order val="4"/>
          <c:tx>
            <c:strRef>
              <c:f>'9.3'!$I$52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'9.3'!$I$54:$I$149</c:f>
              <c:numCache>
                <c:formatCode>#,##0</c:formatCode>
                <c:ptCount val="96"/>
                <c:pt idx="0">
                  <c:v>76.375962350941805</c:v>
                </c:pt>
                <c:pt idx="1">
                  <c:v>72.494687866154806</c:v>
                </c:pt>
                <c:pt idx="2">
                  <c:v>72.557629837982702</c:v>
                </c:pt>
                <c:pt idx="3">
                  <c:v>71.3549983253248</c:v>
                </c:pt>
                <c:pt idx="4">
                  <c:v>71.946890863689006</c:v>
                </c:pt>
                <c:pt idx="5">
                  <c:v>70.523542850125196</c:v>
                </c:pt>
                <c:pt idx="6">
                  <c:v>68.428491965879502</c:v>
                </c:pt>
                <c:pt idx="7">
                  <c:v>71.362672828458699</c:v>
                </c:pt>
                <c:pt idx="8">
                  <c:v>75.097223004979199</c:v>
                </c:pt>
                <c:pt idx="9">
                  <c:v>74.465436551143696</c:v>
                </c:pt>
                <c:pt idx="10">
                  <c:v>77.249955653200701</c:v>
                </c:pt>
                <c:pt idx="11">
                  <c:v>78.487845286640194</c:v>
                </c:pt>
                <c:pt idx="12">
                  <c:v>79.443099237128607</c:v>
                </c:pt>
                <c:pt idx="13">
                  <c:v>77.448866787335803</c:v>
                </c:pt>
                <c:pt idx="14">
                  <c:v>77.137005397741206</c:v>
                </c:pt>
                <c:pt idx="15">
                  <c:v>74.318406940127105</c:v>
                </c:pt>
                <c:pt idx="16">
                  <c:v>75.327286781708395</c:v>
                </c:pt>
                <c:pt idx="17">
                  <c:v>74.223921108613297</c:v>
                </c:pt>
                <c:pt idx="18">
                  <c:v>74.437086863948906</c:v>
                </c:pt>
                <c:pt idx="19">
                  <c:v>77.409415228445496</c:v>
                </c:pt>
                <c:pt idx="20">
                  <c:v>81.122812578076704</c:v>
                </c:pt>
                <c:pt idx="21">
                  <c:v>86.260731592547103</c:v>
                </c:pt>
                <c:pt idx="22">
                  <c:v>89.528747460410798</c:v>
                </c:pt>
                <c:pt idx="23">
                  <c:v>84.6285544523261</c:v>
                </c:pt>
                <c:pt idx="24">
                  <c:v>82.622640209031104</c:v>
                </c:pt>
                <c:pt idx="25">
                  <c:v>81.862775416061297</c:v>
                </c:pt>
                <c:pt idx="26">
                  <c:v>83.7184218958879</c:v>
                </c:pt>
                <c:pt idx="27">
                  <c:v>83.471849269277399</c:v>
                </c:pt>
                <c:pt idx="28">
                  <c:v>86.355867406967704</c:v>
                </c:pt>
                <c:pt idx="29">
                  <c:v>86.643734148261998</c:v>
                </c:pt>
                <c:pt idx="30">
                  <c:v>87.594570158284398</c:v>
                </c:pt>
                <c:pt idx="31">
                  <c:v>86.996354733483997</c:v>
                </c:pt>
                <c:pt idx="32">
                  <c:v>87.565213534548604</c:v>
                </c:pt>
                <c:pt idx="33">
                  <c:v>89.920546519651197</c:v>
                </c:pt>
                <c:pt idx="34">
                  <c:v>92.585218694744398</c:v>
                </c:pt>
                <c:pt idx="35">
                  <c:v>90.1379773083803</c:v>
                </c:pt>
                <c:pt idx="36">
                  <c:v>98.002535239714106</c:v>
                </c:pt>
                <c:pt idx="37">
                  <c:v>101.037381118279</c:v>
                </c:pt>
                <c:pt idx="38">
                  <c:v>97.906980592877403</c:v>
                </c:pt>
                <c:pt idx="39">
                  <c:v>96.424035641469899</c:v>
                </c:pt>
                <c:pt idx="40">
                  <c:v>97.832217728136897</c:v>
                </c:pt>
                <c:pt idx="41">
                  <c:v>99.824514036871193</c:v>
                </c:pt>
                <c:pt idx="42">
                  <c:v>97.8477983962905</c:v>
                </c:pt>
                <c:pt idx="43">
                  <c:v>92.836789183627801</c:v>
                </c:pt>
                <c:pt idx="44">
                  <c:v>91.496524429686204</c:v>
                </c:pt>
                <c:pt idx="45">
                  <c:v>90.974437293986199</c:v>
                </c:pt>
                <c:pt idx="46">
                  <c:v>88.554640937254106</c:v>
                </c:pt>
                <c:pt idx="47">
                  <c:v>84.489272473912905</c:v>
                </c:pt>
                <c:pt idx="48">
                  <c:v>84.616393481810704</c:v>
                </c:pt>
                <c:pt idx="49">
                  <c:v>84.692262493701193</c:v>
                </c:pt>
                <c:pt idx="50">
                  <c:v>81.768851096138107</c:v>
                </c:pt>
                <c:pt idx="51">
                  <c:v>86.4261074952895</c:v>
                </c:pt>
                <c:pt idx="52">
                  <c:v>85.404169185158594</c:v>
                </c:pt>
                <c:pt idx="53">
                  <c:v>90.817013070408805</c:v>
                </c:pt>
                <c:pt idx="54">
                  <c:v>92.712139235844802</c:v>
                </c:pt>
                <c:pt idx="55">
                  <c:v>95.338370879747899</c:v>
                </c:pt>
                <c:pt idx="56">
                  <c:v>91.553249885215294</c:v>
                </c:pt>
                <c:pt idx="57">
                  <c:v>90.653415287703496</c:v>
                </c:pt>
                <c:pt idx="58">
                  <c:v>96.889312430089007</c:v>
                </c:pt>
                <c:pt idx="59">
                  <c:v>101.56582131271399</c:v>
                </c:pt>
                <c:pt idx="60">
                  <c:v>101.25386224669499</c:v>
                </c:pt>
                <c:pt idx="61">
                  <c:v>101.042000548332</c:v>
                </c:pt>
                <c:pt idx="62">
                  <c:v>98.988324579162807</c:v>
                </c:pt>
                <c:pt idx="63">
                  <c:v>106.583074656999</c:v>
                </c:pt>
                <c:pt idx="64">
                  <c:v>99.951704594474194</c:v>
                </c:pt>
                <c:pt idx="65">
                  <c:v>97.969823865491307</c:v>
                </c:pt>
                <c:pt idx="66">
                  <c:v>94.727627814295005</c:v>
                </c:pt>
                <c:pt idx="67">
                  <c:v>97.763269423310604</c:v>
                </c:pt>
                <c:pt idx="68">
                  <c:v>96.888720746199695</c:v>
                </c:pt>
                <c:pt idx="69">
                  <c:v>98.963745406501602</c:v>
                </c:pt>
                <c:pt idx="70">
                  <c:v>95.859070089712901</c:v>
                </c:pt>
                <c:pt idx="71">
                  <c:v>91.157471662325605</c:v>
                </c:pt>
                <c:pt idx="72">
                  <c:v>87.637871497916507</c:v>
                </c:pt>
                <c:pt idx="73">
                  <c:v>86.377202290438404</c:v>
                </c:pt>
                <c:pt idx="74">
                  <c:v>88.424153928181696</c:v>
                </c:pt>
                <c:pt idx="75">
                  <c:v>87.062135969748397</c:v>
                </c:pt>
                <c:pt idx="76">
                  <c:v>83.206547827562304</c:v>
                </c:pt>
                <c:pt idx="77">
                  <c:v>81.250778410334902</c:v>
                </c:pt>
                <c:pt idx="78">
                  <c:v>81.027476808253496</c:v>
                </c:pt>
                <c:pt idx="79">
                  <c:v>77.341984232261694</c:v>
                </c:pt>
                <c:pt idx="80">
                  <c:v>76.251625376832294</c:v>
                </c:pt>
                <c:pt idx="81">
                  <c:v>74.654434295310693</c:v>
                </c:pt>
                <c:pt idx="82">
                  <c:v>68.058519751995306</c:v>
                </c:pt>
                <c:pt idx="83">
                  <c:v>67.015521177450296</c:v>
                </c:pt>
                <c:pt idx="84">
                  <c:v>60.996699660041898</c:v>
                </c:pt>
                <c:pt idx="85">
                  <c:v>58.238694081822402</c:v>
                </c:pt>
                <c:pt idx="86">
                  <c:v>57.414143204748001</c:v>
                </c:pt>
                <c:pt idx="87">
                  <c:v>49.833275964026001</c:v>
                </c:pt>
                <c:pt idx="88">
                  <c:v>43.200848081168203</c:v>
                </c:pt>
                <c:pt idx="89">
                  <c:v>37.039664453916302</c:v>
                </c:pt>
                <c:pt idx="90">
                  <c:v>31.201935410596299</c:v>
                </c:pt>
                <c:pt idx="91">
                  <c:v>29.810445381030501</c:v>
                </c:pt>
                <c:pt idx="92">
                  <c:v>27.231648809514699</c:v>
                </c:pt>
                <c:pt idx="93">
                  <c:v>27.876412292263399</c:v>
                </c:pt>
                <c:pt idx="94">
                  <c:v>28.2570211363408</c:v>
                </c:pt>
                <c:pt idx="95">
                  <c:v>23.9873078402955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5B-4482-8B16-8421C9325C28}"/>
            </c:ext>
          </c:extLst>
        </c:ser>
        <c:ser>
          <c:idx val="7"/>
          <c:order val="5"/>
          <c:tx>
            <c:strRef>
              <c:f>'9.3'!$H$52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0.83407918612162302</c:v>
                </c:pt>
                <c:pt idx="23">
                  <c:v>12.4876736005147</c:v>
                </c:pt>
                <c:pt idx="24">
                  <c:v>12.3589420318604</c:v>
                </c:pt>
                <c:pt idx="25">
                  <c:v>12.3585531711578</c:v>
                </c:pt>
                <c:pt idx="26">
                  <c:v>13.714395205179899</c:v>
                </c:pt>
                <c:pt idx="27">
                  <c:v>25.483408053716001</c:v>
                </c:pt>
                <c:pt idx="28">
                  <c:v>58.1350700060527</c:v>
                </c:pt>
                <c:pt idx="29">
                  <c:v>112.151845296224</c:v>
                </c:pt>
                <c:pt idx="30">
                  <c:v>182.166791280111</c:v>
                </c:pt>
                <c:pt idx="31">
                  <c:v>270.67488098144503</c:v>
                </c:pt>
                <c:pt idx="32">
                  <c:v>378.53715515136702</c:v>
                </c:pt>
                <c:pt idx="33">
                  <c:v>476.99491882324202</c:v>
                </c:pt>
                <c:pt idx="34">
                  <c:v>590.18691762288404</c:v>
                </c:pt>
                <c:pt idx="35">
                  <c:v>657.94002532958996</c:v>
                </c:pt>
                <c:pt idx="36">
                  <c:v>710.34385681152298</c:v>
                </c:pt>
                <c:pt idx="37">
                  <c:v>787.01252237955703</c:v>
                </c:pt>
                <c:pt idx="38">
                  <c:v>801.83016967773403</c:v>
                </c:pt>
                <c:pt idx="39">
                  <c:v>867.71132405598996</c:v>
                </c:pt>
                <c:pt idx="40">
                  <c:v>937.66357930501295</c:v>
                </c:pt>
                <c:pt idx="41">
                  <c:v>1069.4485677083301</c:v>
                </c:pt>
                <c:pt idx="42">
                  <c:v>1173.2387186686201</c:v>
                </c:pt>
                <c:pt idx="43">
                  <c:v>1241.69312032064</c:v>
                </c:pt>
                <c:pt idx="44">
                  <c:v>1329.5757446289099</c:v>
                </c:pt>
                <c:pt idx="45">
                  <c:v>1405.42664591471</c:v>
                </c:pt>
                <c:pt idx="46">
                  <c:v>1469.12584431966</c:v>
                </c:pt>
                <c:pt idx="47">
                  <c:v>1606.2716979980501</c:v>
                </c:pt>
                <c:pt idx="48">
                  <c:v>1624.76357014974</c:v>
                </c:pt>
                <c:pt idx="49">
                  <c:v>1709.1116333007801</c:v>
                </c:pt>
                <c:pt idx="50">
                  <c:v>1720.1959940592401</c:v>
                </c:pt>
                <c:pt idx="51">
                  <c:v>1739.38489786784</c:v>
                </c:pt>
                <c:pt idx="52">
                  <c:v>1770.22900390625</c:v>
                </c:pt>
                <c:pt idx="53">
                  <c:v>1776.83862304688</c:v>
                </c:pt>
                <c:pt idx="54">
                  <c:v>1801.3078511556</c:v>
                </c:pt>
                <c:pt idx="55">
                  <c:v>1753.70534261068</c:v>
                </c:pt>
                <c:pt idx="56">
                  <c:v>1762.4743347168001</c:v>
                </c:pt>
                <c:pt idx="57">
                  <c:v>1791.4853006998701</c:v>
                </c:pt>
                <c:pt idx="58">
                  <c:v>1687.84167480469</c:v>
                </c:pt>
                <c:pt idx="59">
                  <c:v>1676.4012858072899</c:v>
                </c:pt>
                <c:pt idx="60">
                  <c:v>1629.0700378418001</c:v>
                </c:pt>
                <c:pt idx="61">
                  <c:v>1570.5918884277301</c:v>
                </c:pt>
                <c:pt idx="62">
                  <c:v>1506.00938924154</c:v>
                </c:pt>
                <c:pt idx="63">
                  <c:v>1372.9032287597699</c:v>
                </c:pt>
                <c:pt idx="64">
                  <c:v>1300.5767161051399</c:v>
                </c:pt>
                <c:pt idx="65">
                  <c:v>1148.23598734538</c:v>
                </c:pt>
                <c:pt idx="66">
                  <c:v>1070.5287322997999</c:v>
                </c:pt>
                <c:pt idx="67">
                  <c:v>939.15564473470101</c:v>
                </c:pt>
                <c:pt idx="68">
                  <c:v>869.48149617513002</c:v>
                </c:pt>
                <c:pt idx="69">
                  <c:v>671.46323649088504</c:v>
                </c:pt>
                <c:pt idx="70">
                  <c:v>576.92513529459598</c:v>
                </c:pt>
                <c:pt idx="71">
                  <c:v>446.920888264974</c:v>
                </c:pt>
                <c:pt idx="72">
                  <c:v>345.50081634521501</c:v>
                </c:pt>
                <c:pt idx="73">
                  <c:v>242.50475438435899</c:v>
                </c:pt>
                <c:pt idx="74">
                  <c:v>150.508853912354</c:v>
                </c:pt>
                <c:pt idx="75">
                  <c:v>85.220694224039704</c:v>
                </c:pt>
                <c:pt idx="76">
                  <c:v>49.752916018168101</c:v>
                </c:pt>
                <c:pt idx="77">
                  <c:v>25.003017346064301</c:v>
                </c:pt>
                <c:pt idx="78">
                  <c:v>15.5070947011312</c:v>
                </c:pt>
                <c:pt idx="79">
                  <c:v>13.1939965883891</c:v>
                </c:pt>
                <c:pt idx="80">
                  <c:v>13.305313984553001</c:v>
                </c:pt>
                <c:pt idx="81">
                  <c:v>2.6844782829284699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5B-4482-8B16-8421C9325C28}"/>
            </c:ext>
          </c:extLst>
        </c:ser>
        <c:ser>
          <c:idx val="4"/>
          <c:order val="6"/>
          <c:tx>
            <c:strRef>
              <c:f>'9.3'!$F$52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'9.3'!$F$54:$F$149</c:f>
              <c:numCache>
                <c:formatCode>#,##0</c:formatCode>
                <c:ptCount val="96"/>
                <c:pt idx="0">
                  <c:v>319.23421626490301</c:v>
                </c:pt>
                <c:pt idx="1">
                  <c:v>319.39226633433202</c:v>
                </c:pt>
                <c:pt idx="2">
                  <c:v>319.42287277821401</c:v>
                </c:pt>
                <c:pt idx="3">
                  <c:v>319.51870239512499</c:v>
                </c:pt>
                <c:pt idx="4">
                  <c:v>319.95126503529599</c:v>
                </c:pt>
                <c:pt idx="5">
                  <c:v>319.96327813664698</c:v>
                </c:pt>
                <c:pt idx="6">
                  <c:v>319.91255812588003</c:v>
                </c:pt>
                <c:pt idx="7">
                  <c:v>320.01930006855201</c:v>
                </c:pt>
                <c:pt idx="8">
                  <c:v>310.77316683083001</c:v>
                </c:pt>
                <c:pt idx="9">
                  <c:v>310.205274262572</c:v>
                </c:pt>
                <c:pt idx="10">
                  <c:v>310.17092717905803</c:v>
                </c:pt>
                <c:pt idx="11">
                  <c:v>310.12080416150502</c:v>
                </c:pt>
                <c:pt idx="12">
                  <c:v>315.883343293179</c:v>
                </c:pt>
                <c:pt idx="13">
                  <c:v>316.34289379940901</c:v>
                </c:pt>
                <c:pt idx="14">
                  <c:v>316.67977551614501</c:v>
                </c:pt>
                <c:pt idx="15">
                  <c:v>317.64604343106402</c:v>
                </c:pt>
                <c:pt idx="16">
                  <c:v>334.68997330082999</c:v>
                </c:pt>
                <c:pt idx="17">
                  <c:v>334.97440616771797</c:v>
                </c:pt>
                <c:pt idx="18">
                  <c:v>334.85259513984801</c:v>
                </c:pt>
                <c:pt idx="19">
                  <c:v>335.15610515789302</c:v>
                </c:pt>
                <c:pt idx="20">
                  <c:v>333.99127596865497</c:v>
                </c:pt>
                <c:pt idx="21">
                  <c:v>333.02781547535199</c:v>
                </c:pt>
                <c:pt idx="22">
                  <c:v>346.98689942907703</c:v>
                </c:pt>
                <c:pt idx="23">
                  <c:v>367.43221477625701</c:v>
                </c:pt>
                <c:pt idx="24">
                  <c:v>527.26234708084905</c:v>
                </c:pt>
                <c:pt idx="25">
                  <c:v>559.62844066510695</c:v>
                </c:pt>
                <c:pt idx="26">
                  <c:v>559.775420838076</c:v>
                </c:pt>
                <c:pt idx="27">
                  <c:v>575.81864360822601</c:v>
                </c:pt>
                <c:pt idx="28">
                  <c:v>668.63865128343002</c:v>
                </c:pt>
                <c:pt idx="29">
                  <c:v>688.26855157697696</c:v>
                </c:pt>
                <c:pt idx="30">
                  <c:v>678.681293310162</c:v>
                </c:pt>
                <c:pt idx="31">
                  <c:v>676.52485173576201</c:v>
                </c:pt>
                <c:pt idx="32">
                  <c:v>647.60163576689297</c:v>
                </c:pt>
                <c:pt idx="33">
                  <c:v>636.30751398207997</c:v>
                </c:pt>
                <c:pt idx="34">
                  <c:v>625.40335082734305</c:v>
                </c:pt>
                <c:pt idx="35">
                  <c:v>608.50265938126097</c:v>
                </c:pt>
                <c:pt idx="36">
                  <c:v>600.55553455089603</c:v>
                </c:pt>
                <c:pt idx="37">
                  <c:v>634.78990840921597</c:v>
                </c:pt>
                <c:pt idx="38">
                  <c:v>634.69912993190906</c:v>
                </c:pt>
                <c:pt idx="39">
                  <c:v>616.681000348917</c:v>
                </c:pt>
                <c:pt idx="40">
                  <c:v>370.93875539282101</c:v>
                </c:pt>
                <c:pt idx="41">
                  <c:v>347.669318154488</c:v>
                </c:pt>
                <c:pt idx="42">
                  <c:v>347.73351156970699</c:v>
                </c:pt>
                <c:pt idx="43">
                  <c:v>347.71575268609098</c:v>
                </c:pt>
                <c:pt idx="44">
                  <c:v>279.314601689847</c:v>
                </c:pt>
                <c:pt idx="45">
                  <c:v>274.31716928223398</c:v>
                </c:pt>
                <c:pt idx="46">
                  <c:v>274.09757675815598</c:v>
                </c:pt>
                <c:pt idx="47">
                  <c:v>273.88531681986399</c:v>
                </c:pt>
                <c:pt idx="48">
                  <c:v>261.25705390998701</c:v>
                </c:pt>
                <c:pt idx="49">
                  <c:v>257.78006001886899</c:v>
                </c:pt>
                <c:pt idx="50">
                  <c:v>257.48471149726203</c:v>
                </c:pt>
                <c:pt idx="51">
                  <c:v>265.310172883581</c:v>
                </c:pt>
                <c:pt idx="52">
                  <c:v>312.20951363786702</c:v>
                </c:pt>
                <c:pt idx="53">
                  <c:v>311.91095710997803</c:v>
                </c:pt>
                <c:pt idx="54">
                  <c:v>312.81834795630402</c:v>
                </c:pt>
                <c:pt idx="55">
                  <c:v>307.98737678644198</c:v>
                </c:pt>
                <c:pt idx="56">
                  <c:v>311.63791260990803</c:v>
                </c:pt>
                <c:pt idx="57">
                  <c:v>317.86922568199202</c:v>
                </c:pt>
                <c:pt idx="58">
                  <c:v>308.36507486259001</c:v>
                </c:pt>
                <c:pt idx="59">
                  <c:v>315.988231006001</c:v>
                </c:pt>
                <c:pt idx="60">
                  <c:v>324.15910844883899</c:v>
                </c:pt>
                <c:pt idx="61">
                  <c:v>323.05239843532399</c:v>
                </c:pt>
                <c:pt idx="62">
                  <c:v>326.69437661629797</c:v>
                </c:pt>
                <c:pt idx="63">
                  <c:v>326.77333507184397</c:v>
                </c:pt>
                <c:pt idx="64">
                  <c:v>338.21385113294099</c:v>
                </c:pt>
                <c:pt idx="65">
                  <c:v>342.11794484343301</c:v>
                </c:pt>
                <c:pt idx="66">
                  <c:v>341.70820110370403</c:v>
                </c:pt>
                <c:pt idx="67">
                  <c:v>355.62387100078098</c:v>
                </c:pt>
                <c:pt idx="68">
                  <c:v>536.75963469760302</c:v>
                </c:pt>
                <c:pt idx="69">
                  <c:v>567.63539575583104</c:v>
                </c:pt>
                <c:pt idx="70">
                  <c:v>570.11693897270698</c:v>
                </c:pt>
                <c:pt idx="71">
                  <c:v>574.68772984755799</c:v>
                </c:pt>
                <c:pt idx="72">
                  <c:v>621.94597448830098</c:v>
                </c:pt>
                <c:pt idx="73">
                  <c:v>639.09783806786095</c:v>
                </c:pt>
                <c:pt idx="74">
                  <c:v>639.30853450533903</c:v>
                </c:pt>
                <c:pt idx="75">
                  <c:v>640.44436624727302</c:v>
                </c:pt>
                <c:pt idx="76">
                  <c:v>656.47714940376</c:v>
                </c:pt>
                <c:pt idx="77">
                  <c:v>658.84747433851703</c:v>
                </c:pt>
                <c:pt idx="78">
                  <c:v>659.17360130019199</c:v>
                </c:pt>
                <c:pt idx="79">
                  <c:v>657.67114026891704</c:v>
                </c:pt>
                <c:pt idx="80">
                  <c:v>619.50879519088005</c:v>
                </c:pt>
                <c:pt idx="81">
                  <c:v>614.17786772691602</c:v>
                </c:pt>
                <c:pt idx="82">
                  <c:v>614.13601162281805</c:v>
                </c:pt>
                <c:pt idx="83">
                  <c:v>613.83187354128199</c:v>
                </c:pt>
                <c:pt idx="84">
                  <c:v>604.95327063098398</c:v>
                </c:pt>
                <c:pt idx="85">
                  <c:v>603.58866842655698</c:v>
                </c:pt>
                <c:pt idx="86">
                  <c:v>603.67743621296802</c:v>
                </c:pt>
                <c:pt idx="87">
                  <c:v>604.35804842360005</c:v>
                </c:pt>
                <c:pt idx="88">
                  <c:v>614.19462792299998</c:v>
                </c:pt>
                <c:pt idx="89">
                  <c:v>616.877750669845</c:v>
                </c:pt>
                <c:pt idx="90">
                  <c:v>616.71240352351901</c:v>
                </c:pt>
                <c:pt idx="91">
                  <c:v>600.81826704737705</c:v>
                </c:pt>
                <c:pt idx="92">
                  <c:v>383.86002989548098</c:v>
                </c:pt>
                <c:pt idx="93">
                  <c:v>356.68004742520299</c:v>
                </c:pt>
                <c:pt idx="94">
                  <c:v>355.49601236508198</c:v>
                </c:pt>
                <c:pt idx="95">
                  <c:v>357.50688080627998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5B-4482-8B16-8421C9325C28}"/>
            </c:ext>
          </c:extLst>
        </c:ser>
        <c:ser>
          <c:idx val="5"/>
          <c:order val="7"/>
          <c:tx>
            <c:strRef>
              <c:f>'9.3'!$G$52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126.33484892089599</c:v>
                </c:pt>
                <c:pt idx="25">
                  <c:v>193.090676169613</c:v>
                </c:pt>
                <c:pt idx="26">
                  <c:v>218.34395532129199</c:v>
                </c:pt>
                <c:pt idx="27">
                  <c:v>330.52979404580998</c:v>
                </c:pt>
                <c:pt idx="28">
                  <c:v>461.36955146318701</c:v>
                </c:pt>
                <c:pt idx="29">
                  <c:v>467.866783989385</c:v>
                </c:pt>
                <c:pt idx="30">
                  <c:v>460.71828846908801</c:v>
                </c:pt>
                <c:pt idx="31">
                  <c:v>438.412776624625</c:v>
                </c:pt>
                <c:pt idx="32">
                  <c:v>446.152916691445</c:v>
                </c:pt>
                <c:pt idx="33">
                  <c:v>429.45885790307199</c:v>
                </c:pt>
                <c:pt idx="34">
                  <c:v>428.763524648746</c:v>
                </c:pt>
                <c:pt idx="35">
                  <c:v>381.81032745280697</c:v>
                </c:pt>
                <c:pt idx="36">
                  <c:v>121.213407048471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6.7093417395959004E-2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40.2255525578028</c:v>
                </c:pt>
                <c:pt idx="76">
                  <c:v>426.81333280185498</c:v>
                </c:pt>
                <c:pt idx="77">
                  <c:v>552.92391629010501</c:v>
                </c:pt>
                <c:pt idx="78">
                  <c:v>582.09052137747096</c:v>
                </c:pt>
                <c:pt idx="79">
                  <c:v>603.12025540232196</c:v>
                </c:pt>
                <c:pt idx="80">
                  <c:v>577.86406876008402</c:v>
                </c:pt>
                <c:pt idx="81">
                  <c:v>584.66352394769206</c:v>
                </c:pt>
                <c:pt idx="82">
                  <c:v>584.84611882213198</c:v>
                </c:pt>
                <c:pt idx="83">
                  <c:v>584.06658002497102</c:v>
                </c:pt>
                <c:pt idx="84">
                  <c:v>463.70881747964103</c:v>
                </c:pt>
                <c:pt idx="85">
                  <c:v>512.476089615707</c:v>
                </c:pt>
                <c:pt idx="86">
                  <c:v>515.43730174002201</c:v>
                </c:pt>
                <c:pt idx="87">
                  <c:v>455.245335829147</c:v>
                </c:pt>
                <c:pt idx="88">
                  <c:v>42.268646825097797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5B-4482-8B16-8421C9325C28}"/>
            </c:ext>
          </c:extLst>
        </c:ser>
        <c:ser>
          <c:idx val="10"/>
          <c:order val="10"/>
          <c:tx>
            <c:strRef>
              <c:f>'9.3'!$P$53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'9.3'!$Q$54:$Q$149</c:f>
              <c:numCache>
                <c:formatCode>#,##0</c:formatCode>
                <c:ptCount val="96"/>
                <c:pt idx="0">
                  <c:v>-2868.60996646584</c:v>
                </c:pt>
                <c:pt idx="1">
                  <c:v>-2873.3630568959202</c:v>
                </c:pt>
                <c:pt idx="2">
                  <c:v>-2744.5823336744902</c:v>
                </c:pt>
                <c:pt idx="3">
                  <c:v>-2755.8695976715999</c:v>
                </c:pt>
                <c:pt idx="4">
                  <c:v>-2751.72365547648</c:v>
                </c:pt>
                <c:pt idx="5">
                  <c:v>-2705.6938501130999</c:v>
                </c:pt>
                <c:pt idx="6">
                  <c:v>-2739.7240678326898</c:v>
                </c:pt>
                <c:pt idx="7">
                  <c:v>-2781.4600084333902</c:v>
                </c:pt>
                <c:pt idx="8">
                  <c:v>-2809.5360889370099</c:v>
                </c:pt>
                <c:pt idx="9">
                  <c:v>-2830.5475088276398</c:v>
                </c:pt>
                <c:pt idx="10">
                  <c:v>-2761.9008796416601</c:v>
                </c:pt>
                <c:pt idx="11">
                  <c:v>-2792.36814126436</c:v>
                </c:pt>
                <c:pt idx="12">
                  <c:v>-2829.45083151163</c:v>
                </c:pt>
                <c:pt idx="13">
                  <c:v>-2885.08728644647</c:v>
                </c:pt>
                <c:pt idx="14">
                  <c:v>-2911.2236422189699</c:v>
                </c:pt>
                <c:pt idx="15">
                  <c:v>-2980.6869967591801</c:v>
                </c:pt>
                <c:pt idx="16">
                  <c:v>-3079.0413357286502</c:v>
                </c:pt>
                <c:pt idx="17">
                  <c:v>-3034.56109864574</c:v>
                </c:pt>
                <c:pt idx="18">
                  <c:v>-2936.4225425477798</c:v>
                </c:pt>
                <c:pt idx="19">
                  <c:v>-2946.5030698095302</c:v>
                </c:pt>
                <c:pt idx="20">
                  <c:v>-3007.5083063930601</c:v>
                </c:pt>
                <c:pt idx="21">
                  <c:v>-2992.4074545018598</c:v>
                </c:pt>
                <c:pt idx="22">
                  <c:v>-2826.0657629003699</c:v>
                </c:pt>
                <c:pt idx="23">
                  <c:v>-2750.7969835347699</c:v>
                </c:pt>
                <c:pt idx="24">
                  <c:v>-2912.7766760494001</c:v>
                </c:pt>
                <c:pt idx="25">
                  <c:v>-2947.5521965562598</c:v>
                </c:pt>
                <c:pt idx="26">
                  <c:v>-2789.2628473076902</c:v>
                </c:pt>
                <c:pt idx="27">
                  <c:v>-2840.8206561920802</c:v>
                </c:pt>
                <c:pt idx="28">
                  <c:v>-2968.2410623987898</c:v>
                </c:pt>
                <c:pt idx="29">
                  <c:v>-2999.0928549980399</c:v>
                </c:pt>
                <c:pt idx="30">
                  <c:v>-3007.8250737786602</c:v>
                </c:pt>
                <c:pt idx="31">
                  <c:v>-3065.32525312797</c:v>
                </c:pt>
                <c:pt idx="32">
                  <c:v>-3100.4335147879501</c:v>
                </c:pt>
                <c:pt idx="33">
                  <c:v>-3024.7173248624999</c:v>
                </c:pt>
                <c:pt idx="34">
                  <c:v>-2979.2463112229598</c:v>
                </c:pt>
                <c:pt idx="35">
                  <c:v>-2971.6350930834501</c:v>
                </c:pt>
                <c:pt idx="36">
                  <c:v>-2656.5772874556501</c:v>
                </c:pt>
                <c:pt idx="37">
                  <c:v>-2654.7633541288201</c:v>
                </c:pt>
                <c:pt idx="38">
                  <c:v>-2606.6805247287298</c:v>
                </c:pt>
                <c:pt idx="39">
                  <c:v>-2645.0538824958398</c:v>
                </c:pt>
                <c:pt idx="40">
                  <c:v>-2297.4158936101699</c:v>
                </c:pt>
                <c:pt idx="41">
                  <c:v>-2263.5860330350501</c:v>
                </c:pt>
                <c:pt idx="42">
                  <c:v>-2309.96481122044</c:v>
                </c:pt>
                <c:pt idx="43">
                  <c:v>-2386.9263586147999</c:v>
                </c:pt>
                <c:pt idx="44">
                  <c:v>-2457.5119549465799</c:v>
                </c:pt>
                <c:pt idx="45">
                  <c:v>-2558.7875752290201</c:v>
                </c:pt>
                <c:pt idx="46">
                  <c:v>-2600.7950537585698</c:v>
                </c:pt>
                <c:pt idx="47">
                  <c:v>-2494.9893955130701</c:v>
                </c:pt>
                <c:pt idx="48">
                  <c:v>-2345.12246099713</c:v>
                </c:pt>
                <c:pt idx="49">
                  <c:v>-2235.06521769852</c:v>
                </c:pt>
                <c:pt idx="50">
                  <c:v>-2151.5884524895</c:v>
                </c:pt>
                <c:pt idx="51">
                  <c:v>-1922.1965193891899</c:v>
                </c:pt>
                <c:pt idx="52">
                  <c:v>-1879.4504435085701</c:v>
                </c:pt>
                <c:pt idx="53">
                  <c:v>-1874.4916364206999</c:v>
                </c:pt>
                <c:pt idx="54">
                  <c:v>-1919.10300024298</c:v>
                </c:pt>
                <c:pt idx="55">
                  <c:v>-1898.2159371801499</c:v>
                </c:pt>
                <c:pt idx="56">
                  <c:v>-1993.56470943774</c:v>
                </c:pt>
                <c:pt idx="57">
                  <c:v>-2070.3570896373199</c:v>
                </c:pt>
                <c:pt idx="58">
                  <c:v>-1910.2074170489</c:v>
                </c:pt>
                <c:pt idx="59">
                  <c:v>-1954.66240397359</c:v>
                </c:pt>
                <c:pt idx="60">
                  <c:v>-2305.7345997452499</c:v>
                </c:pt>
                <c:pt idx="61">
                  <c:v>-2373.8914097111201</c:v>
                </c:pt>
                <c:pt idx="62">
                  <c:v>-2432.1459667529598</c:v>
                </c:pt>
                <c:pt idx="63">
                  <c:v>-2289.4686460747798</c:v>
                </c:pt>
                <c:pt idx="64">
                  <c:v>-2546.1281468719699</c:v>
                </c:pt>
                <c:pt idx="65">
                  <c:v>-2888.4843635913298</c:v>
                </c:pt>
                <c:pt idx="66">
                  <c:v>-2835.3557256804202</c:v>
                </c:pt>
                <c:pt idx="67">
                  <c:v>-2795.37046808999</c:v>
                </c:pt>
                <c:pt idx="68">
                  <c:v>-2879.6679722436602</c:v>
                </c:pt>
                <c:pt idx="69">
                  <c:v>-2904.0078836275202</c:v>
                </c:pt>
                <c:pt idx="70">
                  <c:v>-2777.71632793556</c:v>
                </c:pt>
                <c:pt idx="71">
                  <c:v>-2794.0895363477198</c:v>
                </c:pt>
                <c:pt idx="72">
                  <c:v>-3130.0485090207499</c:v>
                </c:pt>
                <c:pt idx="73">
                  <c:v>-3146.52234733259</c:v>
                </c:pt>
                <c:pt idx="74">
                  <c:v>-3046.4702918513799</c:v>
                </c:pt>
                <c:pt idx="75">
                  <c:v>-3059.8201222367302</c:v>
                </c:pt>
                <c:pt idx="76">
                  <c:v>-3427.6836087564002</c:v>
                </c:pt>
                <c:pt idx="77">
                  <c:v>-3507.2781198255202</c:v>
                </c:pt>
                <c:pt idx="78">
                  <c:v>-3437.8928449319501</c:v>
                </c:pt>
                <c:pt idx="79">
                  <c:v>-3390.5245635780502</c:v>
                </c:pt>
                <c:pt idx="80">
                  <c:v>-3298.2428191579902</c:v>
                </c:pt>
                <c:pt idx="81">
                  <c:v>-3376.9996342658801</c:v>
                </c:pt>
                <c:pt idx="82">
                  <c:v>-3471.9131495667598</c:v>
                </c:pt>
                <c:pt idx="83">
                  <c:v>-3574.6526826296099</c:v>
                </c:pt>
                <c:pt idx="84">
                  <c:v>-3523.5866433446199</c:v>
                </c:pt>
                <c:pt idx="85">
                  <c:v>-3597.8211897689098</c:v>
                </c:pt>
                <c:pt idx="86">
                  <c:v>-3813.7522417560499</c:v>
                </c:pt>
                <c:pt idx="87">
                  <c:v>-3853.9621959348801</c:v>
                </c:pt>
                <c:pt idx="88">
                  <c:v>-3417.8575656939202</c:v>
                </c:pt>
                <c:pt idx="89">
                  <c:v>-3376.8549193468998</c:v>
                </c:pt>
                <c:pt idx="90">
                  <c:v>-3112.8691653303099</c:v>
                </c:pt>
                <c:pt idx="91">
                  <c:v>-2848.9463553723799</c:v>
                </c:pt>
                <c:pt idx="92">
                  <c:v>-2666.5454825420402</c:v>
                </c:pt>
                <c:pt idx="93">
                  <c:v>-2753.22570542533</c:v>
                </c:pt>
                <c:pt idx="94">
                  <c:v>-2854.5573225476601</c:v>
                </c:pt>
                <c:pt idx="95">
                  <c:v>-2961.8094691107199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5B-4482-8B16-8421C9325C28}"/>
            </c:ext>
          </c:extLst>
        </c:ser>
        <c:ser>
          <c:idx val="9"/>
          <c:order val="9"/>
          <c:tx>
            <c:strRef>
              <c:f>'9.3'!$K$52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'9.3'!$K$54:$K$149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-34.761794695359796</c:v>
                </c:pt>
                <c:pt idx="8">
                  <c:v>-104.19137925569299</c:v>
                </c:pt>
                <c:pt idx="9">
                  <c:v>-104.25852585584801</c:v>
                </c:pt>
                <c:pt idx="10">
                  <c:v>-104.17123609530699</c:v>
                </c:pt>
                <c:pt idx="11">
                  <c:v>-104.164521537749</c:v>
                </c:pt>
                <c:pt idx="12">
                  <c:v>-103.90264867011101</c:v>
                </c:pt>
                <c:pt idx="13">
                  <c:v>-103.936221970188</c:v>
                </c:pt>
                <c:pt idx="14">
                  <c:v>-103.89593411255299</c:v>
                </c:pt>
                <c:pt idx="15">
                  <c:v>-103.78849965476201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-84.242124452081697</c:v>
                </c:pt>
                <c:pt idx="48">
                  <c:v>-104.74198117204899</c:v>
                </c:pt>
                <c:pt idx="49">
                  <c:v>-104.943419947938</c:v>
                </c:pt>
                <c:pt idx="50">
                  <c:v>-148.12540045435199</c:v>
                </c:pt>
                <c:pt idx="51">
                  <c:v>-546.89563631988506</c:v>
                </c:pt>
                <c:pt idx="52">
                  <c:v>-826.96409737003705</c:v>
                </c:pt>
                <c:pt idx="53">
                  <c:v>-826.82309114903296</c:v>
                </c:pt>
                <c:pt idx="54">
                  <c:v>-826.31948345126295</c:v>
                </c:pt>
                <c:pt idx="55">
                  <c:v>-879.79870133716497</c:v>
                </c:pt>
                <c:pt idx="56">
                  <c:v>-983.31706235895797</c:v>
                </c:pt>
                <c:pt idx="57">
                  <c:v>-981.60987726288897</c:v>
                </c:pt>
                <c:pt idx="58">
                  <c:v>-978.82517447763701</c:v>
                </c:pt>
                <c:pt idx="59">
                  <c:v>-977.32411764093104</c:v>
                </c:pt>
                <c:pt idx="60">
                  <c:v>-868.34439871504696</c:v>
                </c:pt>
                <c:pt idx="61">
                  <c:v>-830.05645568062096</c:v>
                </c:pt>
                <c:pt idx="62">
                  <c:v>-761.50423587622004</c:v>
                </c:pt>
                <c:pt idx="63">
                  <c:v>-760.58624054204495</c:v>
                </c:pt>
                <c:pt idx="64">
                  <c:v>-422.81542610657198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0.1047461831630697"/>
          <c:w val="0.19904200363756794"/>
          <c:h val="0.730362853212457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'9.3'!$T$52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'9.3'!$T$54:$T$149</c:f>
              <c:numCache>
                <c:formatCode>#,##0</c:formatCode>
                <c:ptCount val="96"/>
                <c:pt idx="0">
                  <c:v>2998.9577074291801</c:v>
                </c:pt>
                <c:pt idx="1">
                  <c:v>2999.3777325521201</c:v>
                </c:pt>
                <c:pt idx="2">
                  <c:v>3000.63110184263</c:v>
                </c:pt>
                <c:pt idx="3">
                  <c:v>3001.0711312622602</c:v>
                </c:pt>
                <c:pt idx="4">
                  <c:v>3000.05107489995</c:v>
                </c:pt>
                <c:pt idx="5">
                  <c:v>3000.4844470719399</c:v>
                </c:pt>
                <c:pt idx="6">
                  <c:v>3000.9777833033299</c:v>
                </c:pt>
                <c:pt idx="7">
                  <c:v>3001.5777982658201</c:v>
                </c:pt>
                <c:pt idx="8">
                  <c:v>3001.95787990293</c:v>
                </c:pt>
                <c:pt idx="9">
                  <c:v>3002.1511516839701</c:v>
                </c:pt>
                <c:pt idx="10">
                  <c:v>3002.3045450867498</c:v>
                </c:pt>
                <c:pt idx="11">
                  <c:v>3003.4379374277901</c:v>
                </c:pt>
                <c:pt idx="12">
                  <c:v>3002.8445634360501</c:v>
                </c:pt>
                <c:pt idx="13">
                  <c:v>3003.0045652557901</c:v>
                </c:pt>
                <c:pt idx="14">
                  <c:v>3003.4112758834599</c:v>
                </c:pt>
                <c:pt idx="15">
                  <c:v>3003.0979457684998</c:v>
                </c:pt>
                <c:pt idx="16">
                  <c:v>3003.8112967097099</c:v>
                </c:pt>
                <c:pt idx="17">
                  <c:v>3002.68456161631</c:v>
                </c:pt>
                <c:pt idx="18">
                  <c:v>3003.03124307701</c:v>
                </c:pt>
                <c:pt idx="19">
                  <c:v>3002.5845889635202</c:v>
                </c:pt>
                <c:pt idx="20">
                  <c:v>3003.3445894688598</c:v>
                </c:pt>
                <c:pt idx="21">
                  <c:v>3003.4979177640798</c:v>
                </c:pt>
                <c:pt idx="22">
                  <c:v>3004.3246209609001</c:v>
                </c:pt>
                <c:pt idx="23">
                  <c:v>3004.33795173307</c:v>
                </c:pt>
                <c:pt idx="24">
                  <c:v>3004.4446792948202</c:v>
                </c:pt>
                <c:pt idx="25">
                  <c:v>3002.9178908213999</c:v>
                </c:pt>
                <c:pt idx="26">
                  <c:v>3002.31123488816</c:v>
                </c:pt>
                <c:pt idx="27">
                  <c:v>3001.8978507359702</c:v>
                </c:pt>
                <c:pt idx="28">
                  <c:v>3003.1512363033698</c:v>
                </c:pt>
                <c:pt idx="29">
                  <c:v>3002.7045496361102</c:v>
                </c:pt>
                <c:pt idx="30">
                  <c:v>3003.3312586966999</c:v>
                </c:pt>
                <c:pt idx="31">
                  <c:v>3003.4779460211698</c:v>
                </c:pt>
                <c:pt idx="32">
                  <c:v>3005.85140943433</c:v>
                </c:pt>
                <c:pt idx="33">
                  <c:v>3004.7713401819501</c:v>
                </c:pt>
                <c:pt idx="34">
                  <c:v>3005.25136191807</c:v>
                </c:pt>
                <c:pt idx="35">
                  <c:v>3005.5580673391701</c:v>
                </c:pt>
                <c:pt idx="36">
                  <c:v>3006.9048008655</c:v>
                </c:pt>
                <c:pt idx="37">
                  <c:v>3005.9313940673101</c:v>
                </c:pt>
                <c:pt idx="38">
                  <c:v>3005.9113897706202</c:v>
                </c:pt>
                <c:pt idx="39">
                  <c:v>3005.2713987685402</c:v>
                </c:pt>
                <c:pt idx="40">
                  <c:v>3002.4712204310199</c:v>
                </c:pt>
                <c:pt idx="41">
                  <c:v>3001.3511263083601</c:v>
                </c:pt>
                <c:pt idx="42">
                  <c:v>3001.0511595193502</c:v>
                </c:pt>
                <c:pt idx="43">
                  <c:v>3000.6044565751899</c:v>
                </c:pt>
                <c:pt idx="44">
                  <c:v>3000.4311402601702</c:v>
                </c:pt>
                <c:pt idx="45">
                  <c:v>3001.3578161097798</c:v>
                </c:pt>
                <c:pt idx="46">
                  <c:v>3001.97785164584</c:v>
                </c:pt>
                <c:pt idx="47">
                  <c:v>3002.3845459966201</c:v>
                </c:pt>
                <c:pt idx="48">
                  <c:v>3002.1778620589698</c:v>
                </c:pt>
                <c:pt idx="49">
                  <c:v>3002.5178699951498</c:v>
                </c:pt>
                <c:pt idx="50">
                  <c:v>3000.3777520639601</c:v>
                </c:pt>
                <c:pt idx="51">
                  <c:v>2999.7844269028901</c:v>
                </c:pt>
                <c:pt idx="52">
                  <c:v>2999.0443493098001</c:v>
                </c:pt>
                <c:pt idx="53">
                  <c:v>2997.87765445368</c:v>
                </c:pt>
                <c:pt idx="54">
                  <c:v>2996.4642507896501</c:v>
                </c:pt>
                <c:pt idx="55">
                  <c:v>2995.7908596111502</c:v>
                </c:pt>
                <c:pt idx="56">
                  <c:v>2991.4706314322898</c:v>
                </c:pt>
                <c:pt idx="57">
                  <c:v>2990.49056738647</c:v>
                </c:pt>
                <c:pt idx="58">
                  <c:v>2989.9105567206698</c:v>
                </c:pt>
                <c:pt idx="59">
                  <c:v>2989.99055763054</c:v>
                </c:pt>
                <c:pt idx="60">
                  <c:v>2990.44395037611</c:v>
                </c:pt>
                <c:pt idx="61">
                  <c:v>2988.40378882082</c:v>
                </c:pt>
                <c:pt idx="62">
                  <c:v>2988.1037894780202</c:v>
                </c:pt>
                <c:pt idx="63">
                  <c:v>2987.2437512123502</c:v>
                </c:pt>
                <c:pt idx="64">
                  <c:v>2985.8370210728399</c:v>
                </c:pt>
                <c:pt idx="65">
                  <c:v>2986.1170486727201</c:v>
                </c:pt>
                <c:pt idx="66">
                  <c:v>2985.5703079682298</c:v>
                </c:pt>
                <c:pt idx="67">
                  <c:v>2984.4702832498201</c:v>
                </c:pt>
                <c:pt idx="68">
                  <c:v>2983.8435579123402</c:v>
                </c:pt>
                <c:pt idx="69">
                  <c:v>2984.8436262548498</c:v>
                </c:pt>
                <c:pt idx="70">
                  <c:v>2984.7102534256601</c:v>
                </c:pt>
                <c:pt idx="71">
                  <c:v>2985.4503310187501</c:v>
                </c:pt>
                <c:pt idx="72">
                  <c:v>2988.0571399138998</c:v>
                </c:pt>
                <c:pt idx="73">
                  <c:v>2986.0570195057599</c:v>
                </c:pt>
                <c:pt idx="74">
                  <c:v>2986.2237111269201</c:v>
                </c:pt>
                <c:pt idx="75">
                  <c:v>2986.1303468911101</c:v>
                </c:pt>
                <c:pt idx="76">
                  <c:v>2985.95699802231</c:v>
                </c:pt>
                <c:pt idx="77">
                  <c:v>2986.49040795464</c:v>
                </c:pt>
                <c:pt idx="78">
                  <c:v>2987.75709174043</c:v>
                </c:pt>
                <c:pt idx="79">
                  <c:v>2988.9904892880299</c:v>
                </c:pt>
                <c:pt idx="80">
                  <c:v>2990.9373028844002</c:v>
                </c:pt>
                <c:pt idx="81">
                  <c:v>2989.5105521713099</c:v>
                </c:pt>
                <c:pt idx="82">
                  <c:v>2990.7639540156001</c:v>
                </c:pt>
                <c:pt idx="83">
                  <c:v>2991.3039723648999</c:v>
                </c:pt>
                <c:pt idx="84">
                  <c:v>2993.0774045387002</c:v>
                </c:pt>
                <c:pt idx="85">
                  <c:v>2994.6374304196402</c:v>
                </c:pt>
                <c:pt idx="86">
                  <c:v>2995.30418062739</c:v>
                </c:pt>
                <c:pt idx="87">
                  <c:v>2995.4775132192999</c:v>
                </c:pt>
                <c:pt idx="88">
                  <c:v>2995.5242116140998</c:v>
                </c:pt>
                <c:pt idx="89">
                  <c:v>2995.0375000765598</c:v>
                </c:pt>
                <c:pt idx="90">
                  <c:v>2994.5441312913899</c:v>
                </c:pt>
                <c:pt idx="91">
                  <c:v>2994.86413493087</c:v>
                </c:pt>
                <c:pt idx="92">
                  <c:v>2992.0040088108399</c:v>
                </c:pt>
                <c:pt idx="93">
                  <c:v>2993.4907561371101</c:v>
                </c:pt>
                <c:pt idx="94">
                  <c:v>2994.83744083277</c:v>
                </c:pt>
                <c:pt idx="95">
                  <c:v>2996.1642514468499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3-4481-B06F-4E400875D1C5}"/>
            </c:ext>
          </c:extLst>
        </c:ser>
        <c:ser>
          <c:idx val="1"/>
          <c:order val="1"/>
          <c:tx>
            <c:strRef>
              <c:f>'9.3'!$U$52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'9.3'!$U$54:$U$149</c:f>
              <c:numCache>
                <c:formatCode>#,##0</c:formatCode>
                <c:ptCount val="96"/>
                <c:pt idx="0">
                  <c:v>2778.3119982941098</c:v>
                </c:pt>
                <c:pt idx="1">
                  <c:v>2802.6082867068199</c:v>
                </c:pt>
                <c:pt idx="2">
                  <c:v>2799.6309949162201</c:v>
                </c:pt>
                <c:pt idx="3">
                  <c:v>2782.7677231511202</c:v>
                </c:pt>
                <c:pt idx="4">
                  <c:v>2617.1273170837699</c:v>
                </c:pt>
                <c:pt idx="5">
                  <c:v>2532.5008539044202</c:v>
                </c:pt>
                <c:pt idx="6">
                  <c:v>2527.0768803699898</c:v>
                </c:pt>
                <c:pt idx="7">
                  <c:v>2539.95710158564</c:v>
                </c:pt>
                <c:pt idx="8">
                  <c:v>2459.1197397700298</c:v>
                </c:pt>
                <c:pt idx="9">
                  <c:v>2447.1025498773502</c:v>
                </c:pt>
                <c:pt idx="10">
                  <c:v>2447.6723879042302</c:v>
                </c:pt>
                <c:pt idx="11">
                  <c:v>2442.1711562104902</c:v>
                </c:pt>
                <c:pt idx="12">
                  <c:v>2424.6323089663001</c:v>
                </c:pt>
                <c:pt idx="13">
                  <c:v>2419.6213088199102</c:v>
                </c:pt>
                <c:pt idx="14">
                  <c:v>2418.8055275910901</c:v>
                </c:pt>
                <c:pt idx="15">
                  <c:v>2421.4477660955599</c:v>
                </c:pt>
                <c:pt idx="16">
                  <c:v>2481.7374520390199</c:v>
                </c:pt>
                <c:pt idx="17">
                  <c:v>2478.9368831656502</c:v>
                </c:pt>
                <c:pt idx="18">
                  <c:v>2480.4542132408601</c:v>
                </c:pt>
                <c:pt idx="19">
                  <c:v>2491.2359502878498</c:v>
                </c:pt>
                <c:pt idx="20">
                  <c:v>2583.04479027241</c:v>
                </c:pt>
                <c:pt idx="21">
                  <c:v>2594.5419296790701</c:v>
                </c:pt>
                <c:pt idx="22">
                  <c:v>2595.83910079318</c:v>
                </c:pt>
                <c:pt idx="23">
                  <c:v>2602.8219807031601</c:v>
                </c:pt>
                <c:pt idx="24">
                  <c:v>2686.9104579037698</c:v>
                </c:pt>
                <c:pt idx="25">
                  <c:v>2705.7295652043599</c:v>
                </c:pt>
                <c:pt idx="26">
                  <c:v>2711.1998589611899</c:v>
                </c:pt>
                <c:pt idx="27">
                  <c:v>2746.3579952376399</c:v>
                </c:pt>
                <c:pt idx="28">
                  <c:v>2884.7938837810102</c:v>
                </c:pt>
                <c:pt idx="29">
                  <c:v>2912.9396048985</c:v>
                </c:pt>
                <c:pt idx="30">
                  <c:v>2891.2825447274199</c:v>
                </c:pt>
                <c:pt idx="31">
                  <c:v>2872.5321691348499</c:v>
                </c:pt>
                <c:pt idx="32">
                  <c:v>2859.4910485825299</c:v>
                </c:pt>
                <c:pt idx="33">
                  <c:v>2857.7071762816699</c:v>
                </c:pt>
                <c:pt idx="34">
                  <c:v>2829.0750219065899</c:v>
                </c:pt>
                <c:pt idx="35">
                  <c:v>2833.1645033719501</c:v>
                </c:pt>
                <c:pt idx="36">
                  <c:v>2819.7106931212702</c:v>
                </c:pt>
                <c:pt idx="37">
                  <c:v>2789.9779173066299</c:v>
                </c:pt>
                <c:pt idx="38">
                  <c:v>2775.5853936275198</c:v>
                </c:pt>
                <c:pt idx="39">
                  <c:v>2736.2644421004702</c:v>
                </c:pt>
                <c:pt idx="40">
                  <c:v>2743.1675421650002</c:v>
                </c:pt>
                <c:pt idx="41">
                  <c:v>2731.0860177545201</c:v>
                </c:pt>
                <c:pt idx="42">
                  <c:v>2717.6252413458701</c:v>
                </c:pt>
                <c:pt idx="43">
                  <c:v>2681.1719513042199</c:v>
                </c:pt>
                <c:pt idx="44">
                  <c:v>2717.50431073462</c:v>
                </c:pt>
                <c:pt idx="45">
                  <c:v>2715.9553650193502</c:v>
                </c:pt>
                <c:pt idx="46">
                  <c:v>2732.9076050238</c:v>
                </c:pt>
                <c:pt idx="47">
                  <c:v>2737.4608403319698</c:v>
                </c:pt>
                <c:pt idx="48">
                  <c:v>2637.9137966339699</c:v>
                </c:pt>
                <c:pt idx="49">
                  <c:v>2568.6177194931001</c:v>
                </c:pt>
                <c:pt idx="50">
                  <c:v>2558.33218723752</c:v>
                </c:pt>
                <c:pt idx="51">
                  <c:v>2512.2870492780098</c:v>
                </c:pt>
                <c:pt idx="52">
                  <c:v>2447.2037010128902</c:v>
                </c:pt>
                <c:pt idx="53">
                  <c:v>2406.20909063011</c:v>
                </c:pt>
                <c:pt idx="54">
                  <c:v>2390.1128054668902</c:v>
                </c:pt>
                <c:pt idx="55">
                  <c:v>2381.1868402969999</c:v>
                </c:pt>
                <c:pt idx="56">
                  <c:v>2340.5360145386398</c:v>
                </c:pt>
                <c:pt idx="57">
                  <c:v>2330.9921416997099</c:v>
                </c:pt>
                <c:pt idx="58">
                  <c:v>2309.79115998924</c:v>
                </c:pt>
                <c:pt idx="59">
                  <c:v>2261.2254076002</c:v>
                </c:pt>
                <c:pt idx="60">
                  <c:v>2228.9587627432302</c:v>
                </c:pt>
                <c:pt idx="61">
                  <c:v>2232.2406269386602</c:v>
                </c:pt>
                <c:pt idx="62">
                  <c:v>2231.1754667105301</c:v>
                </c:pt>
                <c:pt idx="63">
                  <c:v>2264.9904426217799</c:v>
                </c:pt>
                <c:pt idx="64">
                  <c:v>2285.2580379657902</c:v>
                </c:pt>
                <c:pt idx="65">
                  <c:v>2283.2253698055401</c:v>
                </c:pt>
                <c:pt idx="66">
                  <c:v>2307.5525646340802</c:v>
                </c:pt>
                <c:pt idx="67">
                  <c:v>2340.0088875708602</c:v>
                </c:pt>
                <c:pt idx="68">
                  <c:v>2499.5345514656601</c:v>
                </c:pt>
                <c:pt idx="69">
                  <c:v>2514.5699632671899</c:v>
                </c:pt>
                <c:pt idx="70">
                  <c:v>2559.14621904657</c:v>
                </c:pt>
                <c:pt idx="71">
                  <c:v>2637.1294734398198</c:v>
                </c:pt>
                <c:pt idx="72">
                  <c:v>2680.4941378286699</c:v>
                </c:pt>
                <c:pt idx="73">
                  <c:v>2715.6666477161598</c:v>
                </c:pt>
                <c:pt idx="74">
                  <c:v>2739.9810922691199</c:v>
                </c:pt>
                <c:pt idx="75">
                  <c:v>2762.2496928517098</c:v>
                </c:pt>
                <c:pt idx="76">
                  <c:v>2828.93301945549</c:v>
                </c:pt>
                <c:pt idx="77">
                  <c:v>2839.40493583835</c:v>
                </c:pt>
                <c:pt idx="78">
                  <c:v>2863.8398066653199</c:v>
                </c:pt>
                <c:pt idx="79">
                  <c:v>2902.2639047539501</c:v>
                </c:pt>
                <c:pt idx="80">
                  <c:v>2921.2130364964601</c:v>
                </c:pt>
                <c:pt idx="81">
                  <c:v>2940.0563992656698</c:v>
                </c:pt>
                <c:pt idx="82">
                  <c:v>2955.0132920648298</c:v>
                </c:pt>
                <c:pt idx="83">
                  <c:v>2956.3078154084901</c:v>
                </c:pt>
                <c:pt idx="84">
                  <c:v>3080.9536268535999</c:v>
                </c:pt>
                <c:pt idx="85">
                  <c:v>3072.4171518695198</c:v>
                </c:pt>
                <c:pt idx="86">
                  <c:v>3017.7423153412201</c:v>
                </c:pt>
                <c:pt idx="87">
                  <c:v>2928.1608649690002</c:v>
                </c:pt>
                <c:pt idx="88">
                  <c:v>2924.7679362593699</c:v>
                </c:pt>
                <c:pt idx="89">
                  <c:v>2926.5768835768399</c:v>
                </c:pt>
                <c:pt idx="90">
                  <c:v>2930.0694504103299</c:v>
                </c:pt>
                <c:pt idx="91">
                  <c:v>2921.9936874851501</c:v>
                </c:pt>
                <c:pt idx="92">
                  <c:v>2884.38480324595</c:v>
                </c:pt>
                <c:pt idx="93">
                  <c:v>2841.3387066200498</c:v>
                </c:pt>
                <c:pt idx="94">
                  <c:v>2827.1260422053101</c:v>
                </c:pt>
                <c:pt idx="95">
                  <c:v>2767.2605984348702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3-4481-B06F-4E400875D1C5}"/>
            </c:ext>
          </c:extLst>
        </c:ser>
        <c:ser>
          <c:idx val="2"/>
          <c:order val="2"/>
          <c:tx>
            <c:strRef>
              <c:f>'9.3'!$V$52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'9.3'!$V$54:$V$149</c:f>
              <c:numCache>
                <c:formatCode>#,##0</c:formatCode>
                <c:ptCount val="96"/>
                <c:pt idx="0">
                  <c:v>24.228399867912501</c:v>
                </c:pt>
                <c:pt idx="1">
                  <c:v>24.2686576779547</c:v>
                </c:pt>
                <c:pt idx="2">
                  <c:v>24.168013152849301</c:v>
                </c:pt>
                <c:pt idx="3">
                  <c:v>24.241819137926601</c:v>
                </c:pt>
                <c:pt idx="4">
                  <c:v>24.161303517842299</c:v>
                </c:pt>
                <c:pt idx="5">
                  <c:v>24.235109502919599</c:v>
                </c:pt>
                <c:pt idx="6">
                  <c:v>24.235109502919599</c:v>
                </c:pt>
                <c:pt idx="7">
                  <c:v>24.161303517842299</c:v>
                </c:pt>
                <c:pt idx="8">
                  <c:v>24.161303517842299</c:v>
                </c:pt>
                <c:pt idx="9">
                  <c:v>24.241819137926601</c:v>
                </c:pt>
                <c:pt idx="10">
                  <c:v>24.2820769479688</c:v>
                </c:pt>
                <c:pt idx="11">
                  <c:v>24.335754028025001</c:v>
                </c:pt>
                <c:pt idx="12">
                  <c:v>24.1948516928774</c:v>
                </c:pt>
                <c:pt idx="13">
                  <c:v>24.188142057870401</c:v>
                </c:pt>
                <c:pt idx="14">
                  <c:v>24.261948042947701</c:v>
                </c:pt>
                <c:pt idx="15">
                  <c:v>24.2082709628915</c:v>
                </c:pt>
                <c:pt idx="16">
                  <c:v>24.228399867912501</c:v>
                </c:pt>
                <c:pt idx="17">
                  <c:v>24.208270962891401</c:v>
                </c:pt>
                <c:pt idx="18">
                  <c:v>24.1948516928774</c:v>
                </c:pt>
                <c:pt idx="19">
                  <c:v>24.181432422863299</c:v>
                </c:pt>
                <c:pt idx="20">
                  <c:v>24.181432422863299</c:v>
                </c:pt>
                <c:pt idx="21">
                  <c:v>24.168013152849301</c:v>
                </c:pt>
                <c:pt idx="22">
                  <c:v>24.147884247828198</c:v>
                </c:pt>
                <c:pt idx="23">
                  <c:v>24.147884247828198</c:v>
                </c:pt>
                <c:pt idx="24">
                  <c:v>24.154593882835201</c:v>
                </c:pt>
                <c:pt idx="25">
                  <c:v>24.1747226598807</c:v>
                </c:pt>
                <c:pt idx="26">
                  <c:v>24.1948516928774</c:v>
                </c:pt>
                <c:pt idx="27">
                  <c:v>24.228399867912501</c:v>
                </c:pt>
                <c:pt idx="28">
                  <c:v>24.214980597898499</c:v>
                </c:pt>
                <c:pt idx="29">
                  <c:v>24.214980597898499</c:v>
                </c:pt>
                <c:pt idx="30">
                  <c:v>24.188142057870401</c:v>
                </c:pt>
                <c:pt idx="31">
                  <c:v>24.168013152849301</c:v>
                </c:pt>
                <c:pt idx="32">
                  <c:v>24.134464977814201</c:v>
                </c:pt>
                <c:pt idx="33">
                  <c:v>24.154593882835201</c:v>
                </c:pt>
                <c:pt idx="34">
                  <c:v>24.2082709628915</c:v>
                </c:pt>
                <c:pt idx="35">
                  <c:v>24.214980597898499</c:v>
                </c:pt>
                <c:pt idx="36">
                  <c:v>24.214980597898499</c:v>
                </c:pt>
                <c:pt idx="37">
                  <c:v>24.1747227878563</c:v>
                </c:pt>
                <c:pt idx="38">
                  <c:v>24.2082709628915</c:v>
                </c:pt>
                <c:pt idx="39">
                  <c:v>24.201561199908799</c:v>
                </c:pt>
                <c:pt idx="40">
                  <c:v>24.2485287729336</c:v>
                </c:pt>
                <c:pt idx="41">
                  <c:v>24.1948516928774</c:v>
                </c:pt>
                <c:pt idx="42">
                  <c:v>24.1948516928774</c:v>
                </c:pt>
                <c:pt idx="43">
                  <c:v>24.215168466142998</c:v>
                </c:pt>
                <c:pt idx="44">
                  <c:v>24.2820769479688</c:v>
                </c:pt>
                <c:pt idx="45">
                  <c:v>24.261948042947701</c:v>
                </c:pt>
                <c:pt idx="46">
                  <c:v>24.181432422863299</c:v>
                </c:pt>
                <c:pt idx="47">
                  <c:v>24.261948042947701</c:v>
                </c:pt>
                <c:pt idx="48">
                  <c:v>24.221690232905502</c:v>
                </c:pt>
                <c:pt idx="49">
                  <c:v>24.188142057870401</c:v>
                </c:pt>
                <c:pt idx="50">
                  <c:v>24.188142057870401</c:v>
                </c:pt>
                <c:pt idx="51">
                  <c:v>24.2082709628915</c:v>
                </c:pt>
                <c:pt idx="52">
                  <c:v>24.255238407940599</c:v>
                </c:pt>
                <c:pt idx="53">
                  <c:v>24.2485287729336</c:v>
                </c:pt>
                <c:pt idx="54">
                  <c:v>24.255238407940599</c:v>
                </c:pt>
                <c:pt idx="55">
                  <c:v>24.288786582975799</c:v>
                </c:pt>
                <c:pt idx="56">
                  <c:v>24.2686576779547</c:v>
                </c:pt>
                <c:pt idx="57">
                  <c:v>24.275367312961698</c:v>
                </c:pt>
                <c:pt idx="58">
                  <c:v>24.2485287729336</c:v>
                </c:pt>
                <c:pt idx="59">
                  <c:v>24.221690232905502</c:v>
                </c:pt>
                <c:pt idx="60">
                  <c:v>24.241819137926601</c:v>
                </c:pt>
                <c:pt idx="61">
                  <c:v>24.201561327884399</c:v>
                </c:pt>
                <c:pt idx="62">
                  <c:v>24.2082709628915</c:v>
                </c:pt>
                <c:pt idx="63">
                  <c:v>24.241819137926601</c:v>
                </c:pt>
                <c:pt idx="64">
                  <c:v>24.228399867912501</c:v>
                </c:pt>
                <c:pt idx="65">
                  <c:v>24.2686576779547</c:v>
                </c:pt>
                <c:pt idx="66">
                  <c:v>24.2485287729336</c:v>
                </c:pt>
                <c:pt idx="67">
                  <c:v>24.221690232905502</c:v>
                </c:pt>
                <c:pt idx="68">
                  <c:v>24.2485287729336</c:v>
                </c:pt>
                <c:pt idx="69">
                  <c:v>24.2485287729336</c:v>
                </c:pt>
                <c:pt idx="70">
                  <c:v>24.1747227878563</c:v>
                </c:pt>
                <c:pt idx="71">
                  <c:v>24.214980597898499</c:v>
                </c:pt>
                <c:pt idx="72">
                  <c:v>24.181432422863299</c:v>
                </c:pt>
                <c:pt idx="73">
                  <c:v>24.181432422863299</c:v>
                </c:pt>
                <c:pt idx="74">
                  <c:v>24.188142057870401</c:v>
                </c:pt>
                <c:pt idx="75">
                  <c:v>24.201561327884399</c:v>
                </c:pt>
                <c:pt idx="76">
                  <c:v>24.261948042947701</c:v>
                </c:pt>
                <c:pt idx="77">
                  <c:v>24.221690232905502</c:v>
                </c:pt>
                <c:pt idx="78">
                  <c:v>24.275367312961698</c:v>
                </c:pt>
                <c:pt idx="79">
                  <c:v>24.2485287729336</c:v>
                </c:pt>
                <c:pt idx="80">
                  <c:v>24.188142057870401</c:v>
                </c:pt>
                <c:pt idx="81">
                  <c:v>24.255238407940599</c:v>
                </c:pt>
                <c:pt idx="82">
                  <c:v>24.214980597898499</c:v>
                </c:pt>
                <c:pt idx="83">
                  <c:v>24.214980597898499</c:v>
                </c:pt>
                <c:pt idx="84">
                  <c:v>24.255238407940599</c:v>
                </c:pt>
                <c:pt idx="85">
                  <c:v>24.241819137926601</c:v>
                </c:pt>
                <c:pt idx="86">
                  <c:v>24.261948042947701</c:v>
                </c:pt>
                <c:pt idx="87">
                  <c:v>24.201561327884399</c:v>
                </c:pt>
                <c:pt idx="88">
                  <c:v>24.1747227878563</c:v>
                </c:pt>
                <c:pt idx="89">
                  <c:v>24.288786582975799</c:v>
                </c:pt>
                <c:pt idx="90">
                  <c:v>24.241819009950898</c:v>
                </c:pt>
                <c:pt idx="91">
                  <c:v>24.255238407940599</c:v>
                </c:pt>
                <c:pt idx="92">
                  <c:v>24.261948042947701</c:v>
                </c:pt>
                <c:pt idx="93">
                  <c:v>24.275367312961698</c:v>
                </c:pt>
                <c:pt idx="94">
                  <c:v>24.288786582975799</c:v>
                </c:pt>
                <c:pt idx="95">
                  <c:v>24.241819137926601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F3-4481-B06F-4E400875D1C5}"/>
            </c:ext>
          </c:extLst>
        </c:ser>
        <c:ser>
          <c:idx val="3"/>
          <c:order val="3"/>
          <c:tx>
            <c:strRef>
              <c:f>'9.3'!$W$52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'9.3'!$W$54:$W$149</c:f>
              <c:numCache>
                <c:formatCode>#,##0</c:formatCode>
                <c:ptCount val="96"/>
                <c:pt idx="0">
                  <c:v>383.41052446063702</c:v>
                </c:pt>
                <c:pt idx="1">
                  <c:v>383.73127964485298</c:v>
                </c:pt>
                <c:pt idx="2">
                  <c:v>383.25411883973601</c:v>
                </c:pt>
                <c:pt idx="3">
                  <c:v>381.09507401675501</c:v>
                </c:pt>
                <c:pt idx="4">
                  <c:v>381.38766589076499</c:v>
                </c:pt>
                <c:pt idx="5">
                  <c:v>378.15895154608</c:v>
                </c:pt>
                <c:pt idx="6">
                  <c:v>383.26146381823099</c:v>
                </c:pt>
                <c:pt idx="7">
                  <c:v>380.11548520025701</c:v>
                </c:pt>
                <c:pt idx="8">
                  <c:v>377.40254148862198</c:v>
                </c:pt>
                <c:pt idx="9">
                  <c:v>379.078374503497</c:v>
                </c:pt>
                <c:pt idx="10">
                  <c:v>378.13314273769799</c:v>
                </c:pt>
                <c:pt idx="11">
                  <c:v>376.737420736172</c:v>
                </c:pt>
                <c:pt idx="12">
                  <c:v>372.10348367495101</c:v>
                </c:pt>
                <c:pt idx="13">
                  <c:v>371.95941217522102</c:v>
                </c:pt>
                <c:pt idx="14">
                  <c:v>370.80254071031601</c:v>
                </c:pt>
                <c:pt idx="15">
                  <c:v>371.21285900953598</c:v>
                </c:pt>
                <c:pt idx="16">
                  <c:v>372.092319467717</c:v>
                </c:pt>
                <c:pt idx="17">
                  <c:v>372.89677070035901</c:v>
                </c:pt>
                <c:pt idx="18">
                  <c:v>372.40501598591698</c:v>
                </c:pt>
                <c:pt idx="19">
                  <c:v>371.35235490515299</c:v>
                </c:pt>
                <c:pt idx="20">
                  <c:v>373.029787380475</c:v>
                </c:pt>
                <c:pt idx="21">
                  <c:v>377.46868898293201</c:v>
                </c:pt>
                <c:pt idx="22">
                  <c:v>376.936279425659</c:v>
                </c:pt>
                <c:pt idx="23">
                  <c:v>382.70710736916601</c:v>
                </c:pt>
                <c:pt idx="24">
                  <c:v>412.73874612197898</c:v>
                </c:pt>
                <c:pt idx="25">
                  <c:v>419.02077576440098</c:v>
                </c:pt>
                <c:pt idx="26">
                  <c:v>414.95647073320202</c:v>
                </c:pt>
                <c:pt idx="27">
                  <c:v>416.54839410544298</c:v>
                </c:pt>
                <c:pt idx="28">
                  <c:v>448.29350588643098</c:v>
                </c:pt>
                <c:pt idx="29">
                  <c:v>452.38574211264199</c:v>
                </c:pt>
                <c:pt idx="30">
                  <c:v>465.77990669504601</c:v>
                </c:pt>
                <c:pt idx="31">
                  <c:v>424.75909557478798</c:v>
                </c:pt>
                <c:pt idx="32">
                  <c:v>420.16007717631601</c:v>
                </c:pt>
                <c:pt idx="33">
                  <c:v>410.28474425119998</c:v>
                </c:pt>
                <c:pt idx="34">
                  <c:v>406.44401284166901</c:v>
                </c:pt>
                <c:pt idx="35">
                  <c:v>418.70518847823899</c:v>
                </c:pt>
                <c:pt idx="36">
                  <c:v>401.90145713113799</c:v>
                </c:pt>
                <c:pt idx="37">
                  <c:v>402.97128673228599</c:v>
                </c:pt>
                <c:pt idx="38">
                  <c:v>399.71793082516501</c:v>
                </c:pt>
                <c:pt idx="39">
                  <c:v>396.75035140972102</c:v>
                </c:pt>
                <c:pt idx="40">
                  <c:v>381.681437016681</c:v>
                </c:pt>
                <c:pt idx="41">
                  <c:v>379.437276619253</c:v>
                </c:pt>
                <c:pt idx="42">
                  <c:v>375.95910780876801</c:v>
                </c:pt>
                <c:pt idx="43">
                  <c:v>374.65301162002697</c:v>
                </c:pt>
                <c:pt idx="44">
                  <c:v>371.83201695158601</c:v>
                </c:pt>
                <c:pt idx="45">
                  <c:v>378.86909731018602</c:v>
                </c:pt>
                <c:pt idx="46">
                  <c:v>379.57516638444798</c:v>
                </c:pt>
                <c:pt idx="47">
                  <c:v>379.51825280607301</c:v>
                </c:pt>
                <c:pt idx="48">
                  <c:v>376.46281378771101</c:v>
                </c:pt>
                <c:pt idx="49">
                  <c:v>376.16711237049799</c:v>
                </c:pt>
                <c:pt idx="50">
                  <c:v>377.07056073338401</c:v>
                </c:pt>
                <c:pt idx="51">
                  <c:v>376.20347041424901</c:v>
                </c:pt>
                <c:pt idx="52">
                  <c:v>379.84194811608103</c:v>
                </c:pt>
                <c:pt idx="53">
                  <c:v>378.44094616088898</c:v>
                </c:pt>
                <c:pt idx="54">
                  <c:v>368.46131614193098</c:v>
                </c:pt>
                <c:pt idx="55">
                  <c:v>365.016913422198</c:v>
                </c:pt>
                <c:pt idx="56">
                  <c:v>363.46958418110898</c:v>
                </c:pt>
                <c:pt idx="57">
                  <c:v>377.12904442430698</c:v>
                </c:pt>
                <c:pt idx="58">
                  <c:v>376.25268417135999</c:v>
                </c:pt>
                <c:pt idx="59">
                  <c:v>378.12495734212098</c:v>
                </c:pt>
                <c:pt idx="60">
                  <c:v>379.98011001633103</c:v>
                </c:pt>
                <c:pt idx="61">
                  <c:v>381.063913218957</c:v>
                </c:pt>
                <c:pt idx="62">
                  <c:v>384.415906077572</c:v>
                </c:pt>
                <c:pt idx="63">
                  <c:v>387.35492465218999</c:v>
                </c:pt>
                <c:pt idx="64">
                  <c:v>387.69210131938502</c:v>
                </c:pt>
                <c:pt idx="65">
                  <c:v>383.97813548767698</c:v>
                </c:pt>
                <c:pt idx="66">
                  <c:v>386.61785085758902</c:v>
                </c:pt>
                <c:pt idx="67">
                  <c:v>389.11012638946698</c:v>
                </c:pt>
                <c:pt idx="68">
                  <c:v>397.09894841126101</c:v>
                </c:pt>
                <c:pt idx="69">
                  <c:v>399.35300572032298</c:v>
                </c:pt>
                <c:pt idx="70">
                  <c:v>405.75135975882199</c:v>
                </c:pt>
                <c:pt idx="71">
                  <c:v>407.66393159565098</c:v>
                </c:pt>
                <c:pt idx="72">
                  <c:v>416.53894675024799</c:v>
                </c:pt>
                <c:pt idx="73">
                  <c:v>424.00043106515801</c:v>
                </c:pt>
                <c:pt idx="74">
                  <c:v>430.00450676473997</c:v>
                </c:pt>
                <c:pt idx="75">
                  <c:v>435.62513883578401</c:v>
                </c:pt>
                <c:pt idx="76">
                  <c:v>439.25964389940998</c:v>
                </c:pt>
                <c:pt idx="77">
                  <c:v>437.49382355900502</c:v>
                </c:pt>
                <c:pt idx="78">
                  <c:v>435.55028035172103</c:v>
                </c:pt>
                <c:pt idx="79">
                  <c:v>438.56522994267698</c:v>
                </c:pt>
                <c:pt idx="80">
                  <c:v>436.34878596700798</c:v>
                </c:pt>
                <c:pt idx="81">
                  <c:v>439.17833154575698</c:v>
                </c:pt>
                <c:pt idx="82">
                  <c:v>441.32922832503198</c:v>
                </c:pt>
                <c:pt idx="83">
                  <c:v>442.23500584382998</c:v>
                </c:pt>
                <c:pt idx="84">
                  <c:v>454.175462314058</c:v>
                </c:pt>
                <c:pt idx="85">
                  <c:v>441.62009000705001</c:v>
                </c:pt>
                <c:pt idx="86">
                  <c:v>432.87246607410299</c:v>
                </c:pt>
                <c:pt idx="87">
                  <c:v>427.52659702897802</c:v>
                </c:pt>
                <c:pt idx="88">
                  <c:v>386.98645111966903</c:v>
                </c:pt>
                <c:pt idx="89">
                  <c:v>384.17701151910398</c:v>
                </c:pt>
                <c:pt idx="90">
                  <c:v>386.26737692456601</c:v>
                </c:pt>
                <c:pt idx="91">
                  <c:v>387.61069158407099</c:v>
                </c:pt>
                <c:pt idx="92">
                  <c:v>384.05466946992198</c:v>
                </c:pt>
                <c:pt idx="93">
                  <c:v>385.77124537132198</c:v>
                </c:pt>
                <c:pt idx="94">
                  <c:v>384.15835025790301</c:v>
                </c:pt>
                <c:pt idx="95">
                  <c:v>383.40117715509399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F3-4481-B06F-4E400875D1C5}"/>
            </c:ext>
          </c:extLst>
        </c:ser>
        <c:ser>
          <c:idx val="6"/>
          <c:order val="4"/>
          <c:tx>
            <c:strRef>
              <c:f>'9.3'!$AA$52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'9.3'!$AA$54:$AA$149</c:f>
              <c:numCache>
                <c:formatCode>#,##0</c:formatCode>
                <c:ptCount val="96"/>
                <c:pt idx="0">
                  <c:v>86.321569124433097</c:v>
                </c:pt>
                <c:pt idx="1">
                  <c:v>90.639303620834895</c:v>
                </c:pt>
                <c:pt idx="2">
                  <c:v>93.438154063245307</c:v>
                </c:pt>
                <c:pt idx="3">
                  <c:v>95.155250692958901</c:v>
                </c:pt>
                <c:pt idx="4">
                  <c:v>94.327295369837202</c:v>
                </c:pt>
                <c:pt idx="5">
                  <c:v>92.546412234173602</c:v>
                </c:pt>
                <c:pt idx="6">
                  <c:v>86.913486875878704</c:v>
                </c:pt>
                <c:pt idx="7">
                  <c:v>84.841728997769195</c:v>
                </c:pt>
                <c:pt idx="8">
                  <c:v>85.277347520170693</c:v>
                </c:pt>
                <c:pt idx="9">
                  <c:v>83.350146363324001</c:v>
                </c:pt>
                <c:pt idx="10">
                  <c:v>83.588280720619693</c:v>
                </c:pt>
                <c:pt idx="11">
                  <c:v>86.033236956937202</c:v>
                </c:pt>
                <c:pt idx="12">
                  <c:v>83.526035415639001</c:v>
                </c:pt>
                <c:pt idx="13">
                  <c:v>83.173513142730798</c:v>
                </c:pt>
                <c:pt idx="14">
                  <c:v>84.997393345543202</c:v>
                </c:pt>
                <c:pt idx="15">
                  <c:v>85.549159050230998</c:v>
                </c:pt>
                <c:pt idx="16">
                  <c:v>86.113155241898795</c:v>
                </c:pt>
                <c:pt idx="17">
                  <c:v>88.246682136958597</c:v>
                </c:pt>
                <c:pt idx="18">
                  <c:v>89.127745862876296</c:v>
                </c:pt>
                <c:pt idx="19">
                  <c:v>91.179572332275697</c:v>
                </c:pt>
                <c:pt idx="20">
                  <c:v>93.039376445413495</c:v>
                </c:pt>
                <c:pt idx="21">
                  <c:v>93.830678939281697</c:v>
                </c:pt>
                <c:pt idx="22">
                  <c:v>94.595497887073407</c:v>
                </c:pt>
                <c:pt idx="23">
                  <c:v>93.199507836102597</c:v>
                </c:pt>
                <c:pt idx="24">
                  <c:v>93.338225581265505</c:v>
                </c:pt>
                <c:pt idx="25">
                  <c:v>92.941337866205401</c:v>
                </c:pt>
                <c:pt idx="26">
                  <c:v>90.868486609703695</c:v>
                </c:pt>
                <c:pt idx="27">
                  <c:v>86.9271152199385</c:v>
                </c:pt>
                <c:pt idx="28">
                  <c:v>86.833784623374896</c:v>
                </c:pt>
                <c:pt idx="29">
                  <c:v>85.122458347686404</c:v>
                </c:pt>
                <c:pt idx="30">
                  <c:v>88.253253590168299</c:v>
                </c:pt>
                <c:pt idx="31">
                  <c:v>86.913067518754801</c:v>
                </c:pt>
                <c:pt idx="32">
                  <c:v>87.707943951942099</c:v>
                </c:pt>
                <c:pt idx="33">
                  <c:v>85.653904801863405</c:v>
                </c:pt>
                <c:pt idx="34">
                  <c:v>85.610446187722502</c:v>
                </c:pt>
                <c:pt idx="35">
                  <c:v>83.964238194547207</c:v>
                </c:pt>
                <c:pt idx="36">
                  <c:v>82.663118416174399</c:v>
                </c:pt>
                <c:pt idx="37">
                  <c:v>83.410319281645002</c:v>
                </c:pt>
                <c:pt idx="38">
                  <c:v>85.149386158158407</c:v>
                </c:pt>
                <c:pt idx="39">
                  <c:v>86.997960141673502</c:v>
                </c:pt>
                <c:pt idx="40">
                  <c:v>85.605818518321101</c:v>
                </c:pt>
                <c:pt idx="41">
                  <c:v>80.953395863790007</c:v>
                </c:pt>
                <c:pt idx="42">
                  <c:v>83.781243453462196</c:v>
                </c:pt>
                <c:pt idx="43">
                  <c:v>83.313542331990305</c:v>
                </c:pt>
                <c:pt idx="44">
                  <c:v>81.159694153173106</c:v>
                </c:pt>
                <c:pt idx="45">
                  <c:v>81.002799182857302</c:v>
                </c:pt>
                <c:pt idx="46">
                  <c:v>79.239685606391006</c:v>
                </c:pt>
                <c:pt idx="47">
                  <c:v>79.359501782277803</c:v>
                </c:pt>
                <c:pt idx="48">
                  <c:v>81.041385629685806</c:v>
                </c:pt>
                <c:pt idx="49">
                  <c:v>78.077393368500793</c:v>
                </c:pt>
                <c:pt idx="50">
                  <c:v>77.515639847900502</c:v>
                </c:pt>
                <c:pt idx="51">
                  <c:v>77.072098271571093</c:v>
                </c:pt>
                <c:pt idx="52">
                  <c:v>71.584705592936402</c:v>
                </c:pt>
                <c:pt idx="53">
                  <c:v>69.1555629325279</c:v>
                </c:pt>
                <c:pt idx="54">
                  <c:v>69.194180894679704</c:v>
                </c:pt>
                <c:pt idx="55">
                  <c:v>71.216257407241102</c:v>
                </c:pt>
                <c:pt idx="56">
                  <c:v>71.836253278457406</c:v>
                </c:pt>
                <c:pt idx="57">
                  <c:v>69.602390235462195</c:v>
                </c:pt>
                <c:pt idx="58">
                  <c:v>72.001753965267696</c:v>
                </c:pt>
                <c:pt idx="59">
                  <c:v>73.767099538256403</c:v>
                </c:pt>
                <c:pt idx="60">
                  <c:v>74.650273265896999</c:v>
                </c:pt>
                <c:pt idx="61">
                  <c:v>77.397820320235198</c:v>
                </c:pt>
                <c:pt idx="62">
                  <c:v>74.161993146653302</c:v>
                </c:pt>
                <c:pt idx="63">
                  <c:v>70.743712075598395</c:v>
                </c:pt>
                <c:pt idx="64">
                  <c:v>73.014679328605993</c:v>
                </c:pt>
                <c:pt idx="65">
                  <c:v>77.037073564581604</c:v>
                </c:pt>
                <c:pt idx="66">
                  <c:v>77.869668248273101</c:v>
                </c:pt>
                <c:pt idx="67">
                  <c:v>78.118463426126198</c:v>
                </c:pt>
                <c:pt idx="68">
                  <c:v>72.149768222478102</c:v>
                </c:pt>
                <c:pt idx="69">
                  <c:v>69.525481663871105</c:v>
                </c:pt>
                <c:pt idx="70">
                  <c:v>73.913397226973004</c:v>
                </c:pt>
                <c:pt idx="71">
                  <c:v>73.259218412885104</c:v>
                </c:pt>
                <c:pt idx="72">
                  <c:v>79.830837332157003</c:v>
                </c:pt>
                <c:pt idx="73">
                  <c:v>79.773358973973998</c:v>
                </c:pt>
                <c:pt idx="74">
                  <c:v>84.073740218432306</c:v>
                </c:pt>
                <c:pt idx="75">
                  <c:v>84.323916479080196</c:v>
                </c:pt>
                <c:pt idx="76">
                  <c:v>83.414393907954405</c:v>
                </c:pt>
                <c:pt idx="77">
                  <c:v>79.732213177910396</c:v>
                </c:pt>
                <c:pt idx="78">
                  <c:v>79.824303494010493</c:v>
                </c:pt>
                <c:pt idx="79">
                  <c:v>75.868077204136995</c:v>
                </c:pt>
                <c:pt idx="80">
                  <c:v>76.015020956980294</c:v>
                </c:pt>
                <c:pt idx="81">
                  <c:v>74.857237951873302</c:v>
                </c:pt>
                <c:pt idx="82">
                  <c:v>72.182103452446199</c:v>
                </c:pt>
                <c:pt idx="83">
                  <c:v>71.300129340335801</c:v>
                </c:pt>
                <c:pt idx="84">
                  <c:v>72.329360833586904</c:v>
                </c:pt>
                <c:pt idx="85">
                  <c:v>70.199134406170302</c:v>
                </c:pt>
                <c:pt idx="86">
                  <c:v>71.791074537640895</c:v>
                </c:pt>
                <c:pt idx="87">
                  <c:v>72.981772248014394</c:v>
                </c:pt>
                <c:pt idx="88">
                  <c:v>73.215995147045206</c:v>
                </c:pt>
                <c:pt idx="89">
                  <c:v>70.753880342152101</c:v>
                </c:pt>
                <c:pt idx="90">
                  <c:v>71.457117839998105</c:v>
                </c:pt>
                <c:pt idx="91">
                  <c:v>74.0215395171533</c:v>
                </c:pt>
                <c:pt idx="92">
                  <c:v>72.650677853359198</c:v>
                </c:pt>
                <c:pt idx="93">
                  <c:v>73.275363916311704</c:v>
                </c:pt>
                <c:pt idx="94">
                  <c:v>74.869279346913899</c:v>
                </c:pt>
                <c:pt idx="95">
                  <c:v>73.9896033118426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F3-4481-B06F-4E400875D1C5}"/>
            </c:ext>
          </c:extLst>
        </c:ser>
        <c:ser>
          <c:idx val="7"/>
          <c:order val="5"/>
          <c:tx>
            <c:strRef>
              <c:f>'9.3'!$Z$52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10.6572410475413</c:v>
                </c:pt>
                <c:pt idx="18">
                  <c:v>12.295904026031501</c:v>
                </c:pt>
                <c:pt idx="19">
                  <c:v>12.291877786000599</c:v>
                </c:pt>
                <c:pt idx="20">
                  <c:v>12.27275928243</c:v>
                </c:pt>
                <c:pt idx="21">
                  <c:v>12.776386971791601</c:v>
                </c:pt>
                <c:pt idx="22">
                  <c:v>16.017190529505399</c:v>
                </c:pt>
                <c:pt idx="23">
                  <c:v>24.243262143452998</c:v>
                </c:pt>
                <c:pt idx="24">
                  <c:v>47.449498600006102</c:v>
                </c:pt>
                <c:pt idx="25">
                  <c:v>71.591446029663103</c:v>
                </c:pt>
                <c:pt idx="26">
                  <c:v>99.030094202677404</c:v>
                </c:pt>
                <c:pt idx="27">
                  <c:v>132.013110671997</c:v>
                </c:pt>
                <c:pt idx="28">
                  <c:v>173.93537090555799</c:v>
                </c:pt>
                <c:pt idx="29">
                  <c:v>226.92157273356099</c:v>
                </c:pt>
                <c:pt idx="30">
                  <c:v>273.40682059733098</c:v>
                </c:pt>
                <c:pt idx="31">
                  <c:v>316.00162375895201</c:v>
                </c:pt>
                <c:pt idx="32">
                  <c:v>372.99758406575501</c:v>
                </c:pt>
                <c:pt idx="33">
                  <c:v>425.30587959798203</c:v>
                </c:pt>
                <c:pt idx="34">
                  <c:v>464.17988661702498</c:v>
                </c:pt>
                <c:pt idx="35">
                  <c:v>516.90034045410198</c:v>
                </c:pt>
                <c:pt idx="36">
                  <c:v>583.744735799154</c:v>
                </c:pt>
                <c:pt idx="37">
                  <c:v>637.74704420979799</c:v>
                </c:pt>
                <c:pt idx="38">
                  <c:v>719.31846053059905</c:v>
                </c:pt>
                <c:pt idx="39">
                  <c:v>810.95849999999996</c:v>
                </c:pt>
                <c:pt idx="40">
                  <c:v>901.46383353678402</c:v>
                </c:pt>
                <c:pt idx="41">
                  <c:v>964.02280570475295</c:v>
                </c:pt>
                <c:pt idx="42">
                  <c:v>987.77468408203094</c:v>
                </c:pt>
                <c:pt idx="43">
                  <c:v>1052.84455725098</c:v>
                </c:pt>
                <c:pt idx="44">
                  <c:v>1098.3389741210899</c:v>
                </c:pt>
                <c:pt idx="45">
                  <c:v>1133.2258782552101</c:v>
                </c:pt>
                <c:pt idx="46">
                  <c:v>1170.0318590494801</c:v>
                </c:pt>
                <c:pt idx="47">
                  <c:v>1211.1860498860699</c:v>
                </c:pt>
                <c:pt idx="48">
                  <c:v>1280.2227661946599</c:v>
                </c:pt>
                <c:pt idx="49">
                  <c:v>1294.5931190185499</c:v>
                </c:pt>
                <c:pt idx="50">
                  <c:v>1285.8388213297501</c:v>
                </c:pt>
                <c:pt idx="51">
                  <c:v>1303.6558371582</c:v>
                </c:pt>
                <c:pt idx="52">
                  <c:v>1299.4210207112601</c:v>
                </c:pt>
                <c:pt idx="53">
                  <c:v>1314.0563444417301</c:v>
                </c:pt>
                <c:pt idx="54">
                  <c:v>1321.23524475098</c:v>
                </c:pt>
                <c:pt idx="55">
                  <c:v>1279.3061761474601</c:v>
                </c:pt>
                <c:pt idx="56">
                  <c:v>1274.52450935872</c:v>
                </c:pt>
                <c:pt idx="57">
                  <c:v>1296.9554864501999</c:v>
                </c:pt>
                <c:pt idx="58">
                  <c:v>1262.0756309814501</c:v>
                </c:pt>
                <c:pt idx="59">
                  <c:v>1243.5050642496701</c:v>
                </c:pt>
                <c:pt idx="60">
                  <c:v>1166.8052963053401</c:v>
                </c:pt>
                <c:pt idx="61">
                  <c:v>1044.04510986328</c:v>
                </c:pt>
                <c:pt idx="62">
                  <c:v>970.872749348958</c:v>
                </c:pt>
                <c:pt idx="63">
                  <c:v>892.720914998372</c:v>
                </c:pt>
                <c:pt idx="64">
                  <c:v>842.87476375325502</c:v>
                </c:pt>
                <c:pt idx="65">
                  <c:v>772.14473994954403</c:v>
                </c:pt>
                <c:pt idx="66">
                  <c:v>684.24196590169299</c:v>
                </c:pt>
                <c:pt idx="67">
                  <c:v>610.59236836751302</c:v>
                </c:pt>
                <c:pt idx="68">
                  <c:v>550.25789090983096</c:v>
                </c:pt>
                <c:pt idx="69">
                  <c:v>491.61616800944</c:v>
                </c:pt>
                <c:pt idx="70">
                  <c:v>441.31227984619102</c:v>
                </c:pt>
                <c:pt idx="71">
                  <c:v>375.52695422363303</c:v>
                </c:pt>
                <c:pt idx="72">
                  <c:v>325.36805333455402</c:v>
                </c:pt>
                <c:pt idx="73">
                  <c:v>283.293029815674</c:v>
                </c:pt>
                <c:pt idx="74">
                  <c:v>233.03682995605499</c:v>
                </c:pt>
                <c:pt idx="75">
                  <c:v>190.79547292073599</c:v>
                </c:pt>
                <c:pt idx="76">
                  <c:v>154.81404903157599</c:v>
                </c:pt>
                <c:pt idx="77">
                  <c:v>120.142220270793</c:v>
                </c:pt>
                <c:pt idx="78">
                  <c:v>89.232886657714801</c:v>
                </c:pt>
                <c:pt idx="79">
                  <c:v>65.989097422281901</c:v>
                </c:pt>
                <c:pt idx="80">
                  <c:v>45.455961530049599</c:v>
                </c:pt>
                <c:pt idx="81">
                  <c:v>31.921011041005499</c:v>
                </c:pt>
                <c:pt idx="82">
                  <c:v>25.266327603657999</c:v>
                </c:pt>
                <c:pt idx="83">
                  <c:v>24.0292664845785</c:v>
                </c:pt>
                <c:pt idx="84">
                  <c:v>23.5838899230957</c:v>
                </c:pt>
                <c:pt idx="85">
                  <c:v>23.614116921742799</c:v>
                </c:pt>
                <c:pt idx="86">
                  <c:v>4.7144674021402997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F3-4481-B06F-4E400875D1C5}"/>
            </c:ext>
          </c:extLst>
        </c:ser>
        <c:ser>
          <c:idx val="4"/>
          <c:order val="6"/>
          <c:tx>
            <c:strRef>
              <c:f>'9.3'!$X$52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'9.3'!$X$54:$X$149</c:f>
              <c:numCache>
                <c:formatCode>#,##0</c:formatCode>
                <c:ptCount val="96"/>
                <c:pt idx="0">
                  <c:v>295.85373114586798</c:v>
                </c:pt>
                <c:pt idx="1">
                  <c:v>286.23299113306001</c:v>
                </c:pt>
                <c:pt idx="2">
                  <c:v>286.312652353077</c:v>
                </c:pt>
                <c:pt idx="3">
                  <c:v>286.81973875156302</c:v>
                </c:pt>
                <c:pt idx="4">
                  <c:v>297.70559302015897</c:v>
                </c:pt>
                <c:pt idx="5">
                  <c:v>292.68872735942398</c:v>
                </c:pt>
                <c:pt idx="6">
                  <c:v>292.56370223499999</c:v>
                </c:pt>
                <c:pt idx="7">
                  <c:v>291.47432646294601</c:v>
                </c:pt>
                <c:pt idx="8">
                  <c:v>277.84369915123102</c:v>
                </c:pt>
                <c:pt idx="9">
                  <c:v>276.47323992610302</c:v>
                </c:pt>
                <c:pt idx="10">
                  <c:v>276.27840079327501</c:v>
                </c:pt>
                <c:pt idx="11">
                  <c:v>273.09020908443603</c:v>
                </c:pt>
                <c:pt idx="12">
                  <c:v>231.66039083729501</c:v>
                </c:pt>
                <c:pt idx="13">
                  <c:v>228.19019702668399</c:v>
                </c:pt>
                <c:pt idx="14">
                  <c:v>228.193676257715</c:v>
                </c:pt>
                <c:pt idx="15">
                  <c:v>228.15872370522001</c:v>
                </c:pt>
                <c:pt idx="16">
                  <c:v>227.73907466298201</c:v>
                </c:pt>
                <c:pt idx="17">
                  <c:v>227.76736838435301</c:v>
                </c:pt>
                <c:pt idx="18">
                  <c:v>227.736897125327</c:v>
                </c:pt>
                <c:pt idx="19">
                  <c:v>227.78330918923999</c:v>
                </c:pt>
                <c:pt idx="20">
                  <c:v>226.80506576356899</c:v>
                </c:pt>
                <c:pt idx="21">
                  <c:v>226.73970341480501</c:v>
                </c:pt>
                <c:pt idx="22">
                  <c:v>226.67926906204301</c:v>
                </c:pt>
                <c:pt idx="23">
                  <c:v>227.57824858051501</c:v>
                </c:pt>
                <c:pt idx="24">
                  <c:v>245.428021925634</c:v>
                </c:pt>
                <c:pt idx="25">
                  <c:v>247.11123767925699</c:v>
                </c:pt>
                <c:pt idx="26">
                  <c:v>247.07624890763799</c:v>
                </c:pt>
                <c:pt idx="27">
                  <c:v>249.10559875912099</c:v>
                </c:pt>
                <c:pt idx="28">
                  <c:v>296.09688878560701</c:v>
                </c:pt>
                <c:pt idx="29">
                  <c:v>301.21939685152103</c:v>
                </c:pt>
                <c:pt idx="30">
                  <c:v>293.914536182505</c:v>
                </c:pt>
                <c:pt idx="31">
                  <c:v>288.60377208399001</c:v>
                </c:pt>
                <c:pt idx="32">
                  <c:v>244.992096228447</c:v>
                </c:pt>
                <c:pt idx="33">
                  <c:v>240.966518365875</c:v>
                </c:pt>
                <c:pt idx="34">
                  <c:v>241.00048422162001</c:v>
                </c:pt>
                <c:pt idx="35">
                  <c:v>240.37651431883199</c:v>
                </c:pt>
                <c:pt idx="36">
                  <c:v>225.24722635012</c:v>
                </c:pt>
                <c:pt idx="37">
                  <c:v>223.71923917793501</c:v>
                </c:pt>
                <c:pt idx="38">
                  <c:v>223.19047398723299</c:v>
                </c:pt>
                <c:pt idx="39">
                  <c:v>220.865049257865</c:v>
                </c:pt>
                <c:pt idx="40">
                  <c:v>174.372787423484</c:v>
                </c:pt>
                <c:pt idx="41">
                  <c:v>172.37812671268301</c:v>
                </c:pt>
                <c:pt idx="42">
                  <c:v>175.238482664277</c:v>
                </c:pt>
                <c:pt idx="43">
                  <c:v>176.37839070001999</c:v>
                </c:pt>
                <c:pt idx="44">
                  <c:v>176.84810993772501</c:v>
                </c:pt>
                <c:pt idx="45">
                  <c:v>177.027438504961</c:v>
                </c:pt>
                <c:pt idx="46">
                  <c:v>176.978788538186</c:v>
                </c:pt>
                <c:pt idx="47">
                  <c:v>176.90415409360199</c:v>
                </c:pt>
                <c:pt idx="48">
                  <c:v>177.42227195931</c:v>
                </c:pt>
                <c:pt idx="49">
                  <c:v>177.29567185175401</c:v>
                </c:pt>
                <c:pt idx="50">
                  <c:v>177.34723690926</c:v>
                </c:pt>
                <c:pt idx="51">
                  <c:v>177.30382444736799</c:v>
                </c:pt>
                <c:pt idx="52">
                  <c:v>176.14850352791399</c:v>
                </c:pt>
                <c:pt idx="53">
                  <c:v>176.133392470237</c:v>
                </c:pt>
                <c:pt idx="54">
                  <c:v>176.11534327329599</c:v>
                </c:pt>
                <c:pt idx="55">
                  <c:v>176.06719708161401</c:v>
                </c:pt>
                <c:pt idx="56">
                  <c:v>175.01276398411301</c:v>
                </c:pt>
                <c:pt idx="57">
                  <c:v>175.163143593093</c:v>
                </c:pt>
                <c:pt idx="58">
                  <c:v>175.235907813804</c:v>
                </c:pt>
                <c:pt idx="59">
                  <c:v>175.21449572604999</c:v>
                </c:pt>
                <c:pt idx="60">
                  <c:v>176.31970584071701</c:v>
                </c:pt>
                <c:pt idx="61">
                  <c:v>176.28436695089599</c:v>
                </c:pt>
                <c:pt idx="62">
                  <c:v>176.206802049891</c:v>
                </c:pt>
                <c:pt idx="63">
                  <c:v>176.15780745266099</c:v>
                </c:pt>
                <c:pt idx="64">
                  <c:v>175.048452992135</c:v>
                </c:pt>
                <c:pt idx="65">
                  <c:v>174.96337975690901</c:v>
                </c:pt>
                <c:pt idx="66">
                  <c:v>174.87262231426701</c:v>
                </c:pt>
                <c:pt idx="67">
                  <c:v>174.72213953566001</c:v>
                </c:pt>
                <c:pt idx="68">
                  <c:v>187.11052222470801</c:v>
                </c:pt>
                <c:pt idx="69">
                  <c:v>187.443521951039</c:v>
                </c:pt>
                <c:pt idx="70">
                  <c:v>187.31877450656799</c:v>
                </c:pt>
                <c:pt idx="71">
                  <c:v>195.12018180890101</c:v>
                </c:pt>
                <c:pt idx="72">
                  <c:v>256.18843948884802</c:v>
                </c:pt>
                <c:pt idx="73">
                  <c:v>264.04058978431999</c:v>
                </c:pt>
                <c:pt idx="74">
                  <c:v>265.69271965135499</c:v>
                </c:pt>
                <c:pt idx="75">
                  <c:v>292.56855559765597</c:v>
                </c:pt>
                <c:pt idx="76">
                  <c:v>539.43106492617301</c:v>
                </c:pt>
                <c:pt idx="77">
                  <c:v>561.72559981523204</c:v>
                </c:pt>
                <c:pt idx="78">
                  <c:v>561.36081396590896</c:v>
                </c:pt>
                <c:pt idx="79">
                  <c:v>570.01570737149905</c:v>
                </c:pt>
                <c:pt idx="80">
                  <c:v>650.65734835172202</c:v>
                </c:pt>
                <c:pt idx="81">
                  <c:v>662.38792808569303</c:v>
                </c:pt>
                <c:pt idx="82">
                  <c:v>662.49919323553104</c:v>
                </c:pt>
                <c:pt idx="83">
                  <c:v>662.753170515492</c:v>
                </c:pt>
                <c:pt idx="84">
                  <c:v>707.52040765376898</c:v>
                </c:pt>
                <c:pt idx="85">
                  <c:v>694.04854412953398</c:v>
                </c:pt>
                <c:pt idx="86">
                  <c:v>663.57448854862798</c:v>
                </c:pt>
                <c:pt idx="87">
                  <c:v>656.09651253851598</c:v>
                </c:pt>
                <c:pt idx="88">
                  <c:v>548.750353167463</c:v>
                </c:pt>
                <c:pt idx="89">
                  <c:v>536.85770273020898</c:v>
                </c:pt>
                <c:pt idx="90">
                  <c:v>536.52221266469496</c:v>
                </c:pt>
                <c:pt idx="91">
                  <c:v>521.84448937202103</c:v>
                </c:pt>
                <c:pt idx="92">
                  <c:v>316.08961052169099</c:v>
                </c:pt>
                <c:pt idx="93">
                  <c:v>290.684752845932</c:v>
                </c:pt>
                <c:pt idx="94">
                  <c:v>290.57347562305199</c:v>
                </c:pt>
                <c:pt idx="95">
                  <c:v>290.32744459945297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F3-4481-B06F-4E400875D1C5}"/>
            </c:ext>
          </c:extLst>
        </c:ser>
        <c:ser>
          <c:idx val="5"/>
          <c:order val="7"/>
          <c:tx>
            <c:strRef>
              <c:f>'9.3'!$Y$52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'9.3'!$Y$54:$Y$149</c:f>
              <c:numCache>
                <c:formatCode>#,##0</c:formatCode>
                <c:ptCount val="96"/>
                <c:pt idx="0">
                  <c:v>84.124698431954599</c:v>
                </c:pt>
                <c:pt idx="1">
                  <c:v>87.393122511931296</c:v>
                </c:pt>
                <c:pt idx="2">
                  <c:v>87.386650484285994</c:v>
                </c:pt>
                <c:pt idx="3">
                  <c:v>87.341346290768598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163.04580911296199</c:v>
                </c:pt>
                <c:pt idx="21">
                  <c:v>175.12926495798601</c:v>
                </c:pt>
                <c:pt idx="22">
                  <c:v>174.62444186380901</c:v>
                </c:pt>
                <c:pt idx="23">
                  <c:v>174.210226169099</c:v>
                </c:pt>
                <c:pt idx="24">
                  <c:v>256.134400389863</c:v>
                </c:pt>
                <c:pt idx="25">
                  <c:v>222.790004375943</c:v>
                </c:pt>
                <c:pt idx="26">
                  <c:v>222.20751793759001</c:v>
                </c:pt>
                <c:pt idx="27">
                  <c:v>222.47287353996899</c:v>
                </c:pt>
                <c:pt idx="28">
                  <c:v>341.11342202520001</c:v>
                </c:pt>
                <c:pt idx="29">
                  <c:v>349.015886782113</c:v>
                </c:pt>
                <c:pt idx="30">
                  <c:v>348.38161918475703</c:v>
                </c:pt>
                <c:pt idx="31">
                  <c:v>349.29418940248701</c:v>
                </c:pt>
                <c:pt idx="32">
                  <c:v>439.70332271906301</c:v>
                </c:pt>
                <c:pt idx="33">
                  <c:v>425.16045587851801</c:v>
                </c:pt>
                <c:pt idx="34">
                  <c:v>421.27070554066398</c:v>
                </c:pt>
                <c:pt idx="35">
                  <c:v>404.14546066068999</c:v>
                </c:pt>
                <c:pt idx="36">
                  <c:v>306.13080456818801</c:v>
                </c:pt>
                <c:pt idx="37">
                  <c:v>298.15972555374202</c:v>
                </c:pt>
                <c:pt idx="38">
                  <c:v>297.64967624909701</c:v>
                </c:pt>
                <c:pt idx="39">
                  <c:v>250.358210276047</c:v>
                </c:pt>
                <c:pt idx="40">
                  <c:v>2.1894488816663999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22.853078474119101</c:v>
                </c:pt>
                <c:pt idx="72">
                  <c:v>202.43516881632399</c:v>
                </c:pt>
                <c:pt idx="73">
                  <c:v>177.02560016646501</c:v>
                </c:pt>
                <c:pt idx="74">
                  <c:v>183.75661162469899</c:v>
                </c:pt>
                <c:pt idx="75">
                  <c:v>223.77376837912399</c:v>
                </c:pt>
                <c:pt idx="76">
                  <c:v>478.82085627375301</c:v>
                </c:pt>
                <c:pt idx="77">
                  <c:v>606.47060056298699</c:v>
                </c:pt>
                <c:pt idx="78">
                  <c:v>633.90753792160297</c:v>
                </c:pt>
                <c:pt idx="79">
                  <c:v>650.37433163620699</c:v>
                </c:pt>
                <c:pt idx="80">
                  <c:v>609.62492472627196</c:v>
                </c:pt>
                <c:pt idx="81">
                  <c:v>605.59753899528801</c:v>
                </c:pt>
                <c:pt idx="82">
                  <c:v>605.53736449487099</c:v>
                </c:pt>
                <c:pt idx="83">
                  <c:v>579.61730015957801</c:v>
                </c:pt>
                <c:pt idx="84">
                  <c:v>490.80723516058498</c:v>
                </c:pt>
                <c:pt idx="85">
                  <c:v>496.65804098337202</c:v>
                </c:pt>
                <c:pt idx="86">
                  <c:v>504.13334302758</c:v>
                </c:pt>
                <c:pt idx="87">
                  <c:v>504.47636691197602</c:v>
                </c:pt>
                <c:pt idx="88">
                  <c:v>249.24158675914401</c:v>
                </c:pt>
                <c:pt idx="89">
                  <c:v>214.18208021135899</c:v>
                </c:pt>
                <c:pt idx="90">
                  <c:v>213.47661882855201</c:v>
                </c:pt>
                <c:pt idx="91">
                  <c:v>212.84882276505701</c:v>
                </c:pt>
                <c:pt idx="92">
                  <c:v>180.772961945849</c:v>
                </c:pt>
                <c:pt idx="93">
                  <c:v>125.00912145748499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F3-4481-B06F-4E400875D1C5}"/>
            </c:ext>
          </c:extLst>
        </c:ser>
        <c:ser>
          <c:idx val="10"/>
          <c:order val="10"/>
          <c:tx>
            <c:strRef>
              <c:f>'9.3'!$AH$53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139.988851409658</c:v>
                </c:pt>
                <c:pt idx="6">
                  <c:v>61.7247351669835</c:v>
                </c:pt>
                <c:pt idx="7">
                  <c:v>0</c:v>
                </c:pt>
                <c:pt idx="8">
                  <c:v>35.204375481964</c:v>
                </c:pt>
                <c:pt idx="9">
                  <c:v>0</c:v>
                </c:pt>
                <c:pt idx="10">
                  <c:v>13.8906421667317</c:v>
                </c:pt>
                <c:pt idx="11">
                  <c:v>7.6338418224476099</c:v>
                </c:pt>
                <c:pt idx="12">
                  <c:v>74.779639253412</c:v>
                </c:pt>
                <c:pt idx="13">
                  <c:v>49.289479242133197</c:v>
                </c:pt>
                <c:pt idx="14">
                  <c:v>13.092027295888</c:v>
                </c:pt>
                <c:pt idx="15">
                  <c:v>0</c:v>
                </c:pt>
                <c:pt idx="16">
                  <c:v>0</c:v>
                </c:pt>
                <c:pt idx="17">
                  <c:v>34.763728287105998</c:v>
                </c:pt>
                <c:pt idx="18">
                  <c:v>113.72455161338701</c:v>
                </c:pt>
                <c:pt idx="19">
                  <c:v>188.59830660942299</c:v>
                </c:pt>
                <c:pt idx="20">
                  <c:v>0</c:v>
                </c:pt>
                <c:pt idx="21">
                  <c:v>13.4189414371785</c:v>
                </c:pt>
                <c:pt idx="22">
                  <c:v>170.26176657316901</c:v>
                </c:pt>
                <c:pt idx="23">
                  <c:v>398.60413326946298</c:v>
                </c:pt>
                <c:pt idx="24">
                  <c:v>652.53684030668296</c:v>
                </c:pt>
                <c:pt idx="25">
                  <c:v>1033.4256650064101</c:v>
                </c:pt>
                <c:pt idx="26">
                  <c:v>1332.4245664970199</c:v>
                </c:pt>
                <c:pt idx="27">
                  <c:v>1430.73358980585</c:v>
                </c:pt>
                <c:pt idx="28">
                  <c:v>1191.0610835024199</c:v>
                </c:pt>
                <c:pt idx="29">
                  <c:v>1189.4824348684699</c:v>
                </c:pt>
                <c:pt idx="30">
                  <c:v>1151.0482950522301</c:v>
                </c:pt>
                <c:pt idx="31">
                  <c:v>1227.2478800235399</c:v>
                </c:pt>
                <c:pt idx="32">
                  <c:v>1141.2832354135401</c:v>
                </c:pt>
                <c:pt idx="33">
                  <c:v>1245.9172458167</c:v>
                </c:pt>
                <c:pt idx="34">
                  <c:v>1305.2015660658999</c:v>
                </c:pt>
                <c:pt idx="35">
                  <c:v>1322.52892422481</c:v>
                </c:pt>
                <c:pt idx="36">
                  <c:v>1527.6976586609601</c:v>
                </c:pt>
                <c:pt idx="37">
                  <c:v>1448.60784618158</c:v>
                </c:pt>
                <c:pt idx="38">
                  <c:v>1404.3902611143201</c:v>
                </c:pt>
                <c:pt idx="39">
                  <c:v>1353.9548761189999</c:v>
                </c:pt>
                <c:pt idx="40">
                  <c:v>1593.9136146491701</c:v>
                </c:pt>
                <c:pt idx="41">
                  <c:v>1480.2070417550101</c:v>
                </c:pt>
                <c:pt idx="42">
                  <c:v>1520.9044311791799</c:v>
                </c:pt>
                <c:pt idx="43">
                  <c:v>1547.8553690808501</c:v>
                </c:pt>
                <c:pt idx="44">
                  <c:v>1599.5362981450201</c:v>
                </c:pt>
                <c:pt idx="45">
                  <c:v>1641.18280222203</c:v>
                </c:pt>
                <c:pt idx="46">
                  <c:v>1645.3771085959499</c:v>
                </c:pt>
                <c:pt idx="47">
                  <c:v>1868.8797109868899</c:v>
                </c:pt>
                <c:pt idx="48">
                  <c:v>2257.6655641355201</c:v>
                </c:pt>
                <c:pt idx="49">
                  <c:v>2368.36047668112</c:v>
                </c:pt>
                <c:pt idx="50">
                  <c:v>2329.22265482783</c:v>
                </c:pt>
                <c:pt idx="51">
                  <c:v>2549.8852287531699</c:v>
                </c:pt>
                <c:pt idx="52">
                  <c:v>2985.9931928327401</c:v>
                </c:pt>
                <c:pt idx="53">
                  <c:v>3023.4919318318598</c:v>
                </c:pt>
                <c:pt idx="54">
                  <c:v>2925.4334587276799</c:v>
                </c:pt>
                <c:pt idx="55">
                  <c:v>2821.4178951008998</c:v>
                </c:pt>
                <c:pt idx="56">
                  <c:v>2849.0545573497202</c:v>
                </c:pt>
                <c:pt idx="57">
                  <c:v>2815.1802760481801</c:v>
                </c:pt>
                <c:pt idx="58">
                  <c:v>2809.6609862990599</c:v>
                </c:pt>
                <c:pt idx="59">
                  <c:v>2818.26185687926</c:v>
                </c:pt>
                <c:pt idx="60">
                  <c:v>2908.0216522120199</c:v>
                </c:pt>
                <c:pt idx="61">
                  <c:v>3003.4775464618901</c:v>
                </c:pt>
                <c:pt idx="62">
                  <c:v>3017.9210211863001</c:v>
                </c:pt>
                <c:pt idx="63">
                  <c:v>3019.8418482014599</c:v>
                </c:pt>
                <c:pt idx="64">
                  <c:v>2548.98758304291</c:v>
                </c:pt>
                <c:pt idx="65">
                  <c:v>2365.9843307833798</c:v>
                </c:pt>
                <c:pt idx="66">
                  <c:v>2362.1518048384</c:v>
                </c:pt>
                <c:pt idx="67">
                  <c:v>2351.1832760688399</c:v>
                </c:pt>
                <c:pt idx="68">
                  <c:v>1735.13452693621</c:v>
                </c:pt>
                <c:pt idx="69">
                  <c:v>1493.8547232696201</c:v>
                </c:pt>
                <c:pt idx="70">
                  <c:v>1546.8984722196999</c:v>
                </c:pt>
                <c:pt idx="71">
                  <c:v>1479.7612254155099</c:v>
                </c:pt>
                <c:pt idx="72">
                  <c:v>1060.3178347533701</c:v>
                </c:pt>
                <c:pt idx="73">
                  <c:v>1020.3582084459</c:v>
                </c:pt>
                <c:pt idx="74">
                  <c:v>1060.31348778764</c:v>
                </c:pt>
                <c:pt idx="75">
                  <c:v>1009.80703722895</c:v>
                </c:pt>
                <c:pt idx="76">
                  <c:v>334.68428419758902</c:v>
                </c:pt>
                <c:pt idx="77">
                  <c:v>207.374272104379</c:v>
                </c:pt>
                <c:pt idx="78">
                  <c:v>140.351334625188</c:v>
                </c:pt>
                <c:pt idx="79">
                  <c:v>27.9723540997066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'9.3'!$AI$54:$AI$149</c:f>
              <c:numCache>
                <c:formatCode>#,##0</c:formatCode>
                <c:ptCount val="96"/>
                <c:pt idx="0">
                  <c:v>-418.78590938166298</c:v>
                </c:pt>
                <c:pt idx="1">
                  <c:v>-493.89482789746802</c:v>
                </c:pt>
                <c:pt idx="2">
                  <c:v>-438.08647115126797</c:v>
                </c:pt>
                <c:pt idx="3">
                  <c:v>-381.52753832195998</c:v>
                </c:pt>
                <c:pt idx="4">
                  <c:v>-19.3956916685596</c:v>
                </c:pt>
                <c:pt idx="5">
                  <c:v>0</c:v>
                </c:pt>
                <c:pt idx="6">
                  <c:v>0</c:v>
                </c:pt>
                <c:pt idx="7">
                  <c:v>-1.4208560843120099</c:v>
                </c:pt>
                <c:pt idx="8">
                  <c:v>0</c:v>
                </c:pt>
                <c:pt idx="9">
                  <c:v>-40.173462187440499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-7.6681333649738797</c:v>
                </c:pt>
                <c:pt idx="16">
                  <c:v>-10.165243691854201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-24.400870976802601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-156.995398341944</c:v>
                </c:pt>
                <c:pt idx="81">
                  <c:v>-205.41252405084501</c:v>
                </c:pt>
                <c:pt idx="82">
                  <c:v>-310.47454777092997</c:v>
                </c:pt>
                <c:pt idx="83">
                  <c:v>-267.35004481850098</c:v>
                </c:pt>
                <c:pt idx="84">
                  <c:v>-342.92015143465301</c:v>
                </c:pt>
                <c:pt idx="85">
                  <c:v>-388.19680808709398</c:v>
                </c:pt>
                <c:pt idx="86">
                  <c:v>-580.99298588081695</c:v>
                </c:pt>
                <c:pt idx="87">
                  <c:v>-719.38577908590003</c:v>
                </c:pt>
                <c:pt idx="88">
                  <c:v>-261.22324150877301</c:v>
                </c:pt>
                <c:pt idx="89">
                  <c:v>-265.96926045902802</c:v>
                </c:pt>
                <c:pt idx="90">
                  <c:v>-379.56783825368598</c:v>
                </c:pt>
                <c:pt idx="91">
                  <c:v>-482.61536897226898</c:v>
                </c:pt>
                <c:pt idx="92">
                  <c:v>-278.26883108552698</c:v>
                </c:pt>
                <c:pt idx="93">
                  <c:v>-257.45158732971498</c:v>
                </c:pt>
                <c:pt idx="94">
                  <c:v>-238.083423052299</c:v>
                </c:pt>
                <c:pt idx="95">
                  <c:v>-339.00701193274102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F3-4481-B06F-4E400875D1C5}"/>
            </c:ext>
          </c:extLst>
        </c:ser>
        <c:ser>
          <c:idx val="9"/>
          <c:order val="9"/>
          <c:tx>
            <c:strRef>
              <c:f>'9.3'!$AC$52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-35.139160380467501</c:v>
                </c:pt>
                <c:pt idx="44">
                  <c:v>-150.238121490064</c:v>
                </c:pt>
                <c:pt idx="45">
                  <c:v>-194.05588427307899</c:v>
                </c:pt>
                <c:pt idx="46">
                  <c:v>-268.70616834978398</c:v>
                </c:pt>
                <c:pt idx="47">
                  <c:v>-461.99549590493802</c:v>
                </c:pt>
                <c:pt idx="48">
                  <c:v>-696.59348207528797</c:v>
                </c:pt>
                <c:pt idx="49">
                  <c:v>-696.39038214116397</c:v>
                </c:pt>
                <c:pt idx="50">
                  <c:v>-694.94338722027499</c:v>
                </c:pt>
                <c:pt idx="51">
                  <c:v>-844.75476120554504</c:v>
                </c:pt>
                <c:pt idx="52">
                  <c:v>-1114.5341984092199</c:v>
                </c:pt>
                <c:pt idx="53">
                  <c:v>-1112.5064085807701</c:v>
                </c:pt>
                <c:pt idx="54">
                  <c:v>-1111.69787335967</c:v>
                </c:pt>
                <c:pt idx="55">
                  <c:v>-1111.2016188201501</c:v>
                </c:pt>
                <c:pt idx="56">
                  <c:v>-1105.9970499608301</c:v>
                </c:pt>
                <c:pt idx="57">
                  <c:v>-1104.21345329271</c:v>
                </c:pt>
                <c:pt idx="58">
                  <c:v>-1101.8085211492801</c:v>
                </c:pt>
                <c:pt idx="59">
                  <c:v>-1100.2236440853301</c:v>
                </c:pt>
                <c:pt idx="60">
                  <c:v>-1098.2169535284399</c:v>
                </c:pt>
                <c:pt idx="61">
                  <c:v>-1094.2909661378101</c:v>
                </c:pt>
                <c:pt idx="62">
                  <c:v>-1091.9802643072801</c:v>
                </c:pt>
                <c:pt idx="63">
                  <c:v>-1070.59820356143</c:v>
                </c:pt>
                <c:pt idx="64">
                  <c:v>-699.66434718421499</c:v>
                </c:pt>
                <c:pt idx="65">
                  <c:v>-514.70587295872099</c:v>
                </c:pt>
                <c:pt idx="66">
                  <c:v>-513.80710498752205</c:v>
                </c:pt>
                <c:pt idx="67">
                  <c:v>-513.33759707018896</c:v>
                </c:pt>
                <c:pt idx="68">
                  <c:v>-162.14720802025201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2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056569843157239"/>
          <c:w val="0.19619148835613778"/>
          <c:h val="0.7397868750353888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311417811153959"/>
          <c:w val="0.71371310811430433"/>
          <c:h val="0.7001659788467175"/>
        </c:manualLayout>
      </c:layout>
      <c:areaChart>
        <c:grouping val="stacked"/>
        <c:varyColors val="0"/>
        <c:ser>
          <c:idx val="0"/>
          <c:order val="0"/>
          <c:tx>
            <c:strRef>
              <c:f>'9.3'!$AL$52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'9.3'!$AL$54:$AL$149</c:f>
              <c:numCache>
                <c:formatCode>#,##0</c:formatCode>
                <c:ptCount val="96"/>
                <c:pt idx="0">
                  <c:v>3558.5270024266101</c:v>
                </c:pt>
                <c:pt idx="1">
                  <c:v>3560.28729137255</c:v>
                </c:pt>
                <c:pt idx="2">
                  <c:v>3562.07424495028</c:v>
                </c:pt>
                <c:pt idx="3">
                  <c:v>3565.4081378621099</c:v>
                </c:pt>
                <c:pt idx="4">
                  <c:v>3566.8683764459802</c:v>
                </c:pt>
                <c:pt idx="5">
                  <c:v>3569.5021355675599</c:v>
                </c:pt>
                <c:pt idx="6">
                  <c:v>3572.5626427491102</c:v>
                </c:pt>
                <c:pt idx="7">
                  <c:v>3573.3428192710498</c:v>
                </c:pt>
                <c:pt idx="8">
                  <c:v>3576.0032755819602</c:v>
                </c:pt>
                <c:pt idx="9">
                  <c:v>3577.8568744603699</c:v>
                </c:pt>
                <c:pt idx="10">
                  <c:v>3577.5702052505198</c:v>
                </c:pt>
                <c:pt idx="11">
                  <c:v>3577.2234348071202</c:v>
                </c:pt>
                <c:pt idx="12">
                  <c:v>3575.7298898516801</c:v>
                </c:pt>
                <c:pt idx="13">
                  <c:v>3575.9032099582801</c:v>
                </c:pt>
                <c:pt idx="14">
                  <c:v>3574.7430542940201</c:v>
                </c:pt>
                <c:pt idx="15">
                  <c:v>3575.8365321000401</c:v>
                </c:pt>
                <c:pt idx="16">
                  <c:v>3578.55699197186</c:v>
                </c:pt>
                <c:pt idx="17">
                  <c:v>3580.6039989639698</c:v>
                </c:pt>
                <c:pt idx="18">
                  <c:v>3581.6442126215202</c:v>
                </c:pt>
                <c:pt idx="19">
                  <c:v>3584.8580495752199</c:v>
                </c:pt>
                <c:pt idx="20">
                  <c:v>3584.5780383839301</c:v>
                </c:pt>
                <c:pt idx="21">
                  <c:v>3586.7183553085201</c:v>
                </c:pt>
                <c:pt idx="22">
                  <c:v>3589.5522131199</c:v>
                </c:pt>
                <c:pt idx="23">
                  <c:v>3590.6590232418098</c:v>
                </c:pt>
                <c:pt idx="24">
                  <c:v>3590.4856705776601</c:v>
                </c:pt>
                <c:pt idx="25">
                  <c:v>3590.8790634297502</c:v>
                </c:pt>
                <c:pt idx="26">
                  <c:v>3591.1791137918099</c:v>
                </c:pt>
                <c:pt idx="27">
                  <c:v>3591.05244865145</c:v>
                </c:pt>
                <c:pt idx="28">
                  <c:v>3590.74572399205</c:v>
                </c:pt>
                <c:pt idx="29">
                  <c:v>3589.8188757165199</c:v>
                </c:pt>
                <c:pt idx="30">
                  <c:v>3591.6191778889101</c:v>
                </c:pt>
                <c:pt idx="31">
                  <c:v>3593.33281186861</c:v>
                </c:pt>
                <c:pt idx="32">
                  <c:v>3593.01942919066</c:v>
                </c:pt>
                <c:pt idx="33">
                  <c:v>3595.2197985124699</c:v>
                </c:pt>
                <c:pt idx="34">
                  <c:v>3596.2933348203601</c:v>
                </c:pt>
                <c:pt idx="35">
                  <c:v>3594.65302043868</c:v>
                </c:pt>
                <c:pt idx="36">
                  <c:v>3593.2594759918202</c:v>
                </c:pt>
                <c:pt idx="37">
                  <c:v>3588.1185903314899</c:v>
                </c:pt>
                <c:pt idx="38">
                  <c:v>3584.0379574994799</c:v>
                </c:pt>
                <c:pt idx="39">
                  <c:v>3579.9305786418099</c:v>
                </c:pt>
                <c:pt idx="40">
                  <c:v>3576.6633310306702</c:v>
                </c:pt>
                <c:pt idx="41">
                  <c:v>3574.2029408520202</c:v>
                </c:pt>
                <c:pt idx="42">
                  <c:v>3571.1690983022499</c:v>
                </c:pt>
                <c:pt idx="43">
                  <c:v>3568.8020506136199</c:v>
                </c:pt>
                <c:pt idx="44">
                  <c:v>3565.4281119177899</c:v>
                </c:pt>
                <c:pt idx="45">
                  <c:v>3562.5809706268401</c:v>
                </c:pt>
                <c:pt idx="46">
                  <c:v>3559.6271382512</c:v>
                </c:pt>
                <c:pt idx="47">
                  <c:v>3559.2070970461</c:v>
                </c:pt>
                <c:pt idx="48">
                  <c:v>3557.7535327595601</c:v>
                </c:pt>
                <c:pt idx="49">
                  <c:v>3556.7133353807799</c:v>
                </c:pt>
                <c:pt idx="50">
                  <c:v>3556.6066931324199</c:v>
                </c:pt>
                <c:pt idx="51">
                  <c:v>3555.5064596351899</c:v>
                </c:pt>
                <c:pt idx="52">
                  <c:v>3553.72619663357</c:v>
                </c:pt>
                <c:pt idx="53">
                  <c:v>3553.4928078509702</c:v>
                </c:pt>
                <c:pt idx="54">
                  <c:v>3553.0393626016598</c:v>
                </c:pt>
                <c:pt idx="55">
                  <c:v>3552.14591837034</c:v>
                </c:pt>
                <c:pt idx="56">
                  <c:v>3551.1457667755699</c:v>
                </c:pt>
                <c:pt idx="57">
                  <c:v>3549.2787379086199</c:v>
                </c:pt>
                <c:pt idx="58">
                  <c:v>3545.94486127556</c:v>
                </c:pt>
                <c:pt idx="59">
                  <c:v>3546.1315462555999</c:v>
                </c:pt>
                <c:pt idx="60">
                  <c:v>3543.4644644836799</c:v>
                </c:pt>
                <c:pt idx="61">
                  <c:v>3544.5846394790401</c:v>
                </c:pt>
                <c:pt idx="62">
                  <c:v>3543.6311591292801</c:v>
                </c:pt>
                <c:pt idx="63">
                  <c:v>3550.31891900862</c:v>
                </c:pt>
                <c:pt idx="64">
                  <c:v>3562.4343314307898</c:v>
                </c:pt>
                <c:pt idx="65">
                  <c:v>3568.39530916687</c:v>
                </c:pt>
                <c:pt idx="66">
                  <c:v>3568.1152328604799</c:v>
                </c:pt>
                <c:pt idx="67">
                  <c:v>3570.9290677798599</c:v>
                </c:pt>
                <c:pt idx="68">
                  <c:v>3574.6096822987702</c:v>
                </c:pt>
                <c:pt idx="69">
                  <c:v>3577.6901798147801</c:v>
                </c:pt>
                <c:pt idx="70">
                  <c:v>3585.4314856675701</c:v>
                </c:pt>
                <c:pt idx="71">
                  <c:v>3591.9659483323098</c:v>
                </c:pt>
                <c:pt idx="72">
                  <c:v>3595.6265236804502</c:v>
                </c:pt>
                <c:pt idx="73">
                  <c:v>3600.1072887769701</c:v>
                </c:pt>
                <c:pt idx="74">
                  <c:v>3601.7142316719801</c:v>
                </c:pt>
                <c:pt idx="75">
                  <c:v>3602.8210743514501</c:v>
                </c:pt>
                <c:pt idx="76">
                  <c:v>3599.6872475718701</c:v>
                </c:pt>
                <c:pt idx="77">
                  <c:v>3598.2869799913501</c:v>
                </c:pt>
                <c:pt idx="78">
                  <c:v>3597.98692962929</c:v>
                </c:pt>
                <c:pt idx="79">
                  <c:v>3598.5203524951798</c:v>
                </c:pt>
                <c:pt idx="80">
                  <c:v>3599.1537921484301</c:v>
                </c:pt>
                <c:pt idx="81">
                  <c:v>3601.4808428893798</c:v>
                </c:pt>
                <c:pt idx="82">
                  <c:v>3602.30098380145</c:v>
                </c:pt>
                <c:pt idx="83">
                  <c:v>3602.1209405611899</c:v>
                </c:pt>
                <c:pt idx="84">
                  <c:v>3600.7274123931002</c:v>
                </c:pt>
                <c:pt idx="85">
                  <c:v>3600.9207553916999</c:v>
                </c:pt>
                <c:pt idx="86">
                  <c:v>3599.46717482639</c:v>
                </c:pt>
                <c:pt idx="87">
                  <c:v>3599.9805910790601</c:v>
                </c:pt>
                <c:pt idx="88">
                  <c:v>3599.1338180927501</c:v>
                </c:pt>
                <c:pt idx="89">
                  <c:v>3600.3339707046898</c:v>
                </c:pt>
                <c:pt idx="90">
                  <c:v>3600.3206872251199</c:v>
                </c:pt>
                <c:pt idx="91">
                  <c:v>3602.1609537876402</c:v>
                </c:pt>
                <c:pt idx="92">
                  <c:v>3600.1272791114202</c:v>
                </c:pt>
                <c:pt idx="93">
                  <c:v>3601.0674759816202</c:v>
                </c:pt>
                <c:pt idx="94">
                  <c:v>3599.6938730328802</c:v>
                </c:pt>
                <c:pt idx="95">
                  <c:v>3599.4472170494801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3-452A-9ADA-24375ECF0380}"/>
            </c:ext>
          </c:extLst>
        </c:ser>
        <c:ser>
          <c:idx val="1"/>
          <c:order val="1"/>
          <c:tx>
            <c:strRef>
              <c:f>'9.3'!$AM$52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'9.3'!$AM$54:$AM$149</c:f>
              <c:numCache>
                <c:formatCode>#,##0</c:formatCode>
                <c:ptCount val="96"/>
                <c:pt idx="0">
                  <c:v>3273.8654956926298</c:v>
                </c:pt>
                <c:pt idx="1">
                  <c:v>3309.3397804392498</c:v>
                </c:pt>
                <c:pt idx="2">
                  <c:v>3304.6781240965101</c:v>
                </c:pt>
                <c:pt idx="3">
                  <c:v>3328.9324091763001</c:v>
                </c:pt>
                <c:pt idx="4">
                  <c:v>3308.3779732182402</c:v>
                </c:pt>
                <c:pt idx="5">
                  <c:v>3285.3168791820499</c:v>
                </c:pt>
                <c:pt idx="6">
                  <c:v>3282.6913075143102</c:v>
                </c:pt>
                <c:pt idx="7">
                  <c:v>3274.6209872746499</c:v>
                </c:pt>
                <c:pt idx="8">
                  <c:v>3219.7552283333398</c:v>
                </c:pt>
                <c:pt idx="9">
                  <c:v>3186.84724278453</c:v>
                </c:pt>
                <c:pt idx="10">
                  <c:v>3192.5631252399999</c:v>
                </c:pt>
                <c:pt idx="11">
                  <c:v>3211.5206024989502</c:v>
                </c:pt>
                <c:pt idx="12">
                  <c:v>3272.8042652344602</c:v>
                </c:pt>
                <c:pt idx="13">
                  <c:v>3274.6249462524902</c:v>
                </c:pt>
                <c:pt idx="14">
                  <c:v>3274.3014801314198</c:v>
                </c:pt>
                <c:pt idx="15">
                  <c:v>3265.9186250374501</c:v>
                </c:pt>
                <c:pt idx="16">
                  <c:v>3241.5259039590601</c:v>
                </c:pt>
                <c:pt idx="17">
                  <c:v>3235.6600932494598</c:v>
                </c:pt>
                <c:pt idx="18">
                  <c:v>3236.6533318694801</c:v>
                </c:pt>
                <c:pt idx="19">
                  <c:v>3244.0756299459699</c:v>
                </c:pt>
                <c:pt idx="20">
                  <c:v>3269.2738186910901</c:v>
                </c:pt>
                <c:pt idx="21">
                  <c:v>3265.29477347586</c:v>
                </c:pt>
                <c:pt idx="22">
                  <c:v>3232.5945140520798</c:v>
                </c:pt>
                <c:pt idx="23">
                  <c:v>3257.7276601571202</c:v>
                </c:pt>
                <c:pt idx="24">
                  <c:v>3262.4190969890701</c:v>
                </c:pt>
                <c:pt idx="25">
                  <c:v>3296.8209475304998</c:v>
                </c:pt>
                <c:pt idx="26">
                  <c:v>3304.7444329683699</c:v>
                </c:pt>
                <c:pt idx="27">
                  <c:v>3308.9304670091001</c:v>
                </c:pt>
                <c:pt idx="28">
                  <c:v>3384.9202898990002</c:v>
                </c:pt>
                <c:pt idx="29">
                  <c:v>3402.9660802758999</c:v>
                </c:pt>
                <c:pt idx="30">
                  <c:v>3397.39688836797</c:v>
                </c:pt>
                <c:pt idx="31">
                  <c:v>3386.3679614740099</c:v>
                </c:pt>
                <c:pt idx="32">
                  <c:v>3362.8196567107898</c:v>
                </c:pt>
                <c:pt idx="33">
                  <c:v>3320.3247899271501</c:v>
                </c:pt>
                <c:pt idx="34">
                  <c:v>3281.4663164219401</c:v>
                </c:pt>
                <c:pt idx="35">
                  <c:v>3202.3106095437302</c:v>
                </c:pt>
                <c:pt idx="36">
                  <c:v>3070.0087025105399</c:v>
                </c:pt>
                <c:pt idx="37">
                  <c:v>2991.0003273098901</c:v>
                </c:pt>
                <c:pt idx="38">
                  <c:v>3011.6763856318898</c:v>
                </c:pt>
                <c:pt idx="39">
                  <c:v>2977.0929029570698</c:v>
                </c:pt>
                <c:pt idx="40">
                  <c:v>3030.7855702807601</c:v>
                </c:pt>
                <c:pt idx="41">
                  <c:v>2986.5198863660398</c:v>
                </c:pt>
                <c:pt idx="42">
                  <c:v>2888.3604767547599</c:v>
                </c:pt>
                <c:pt idx="43">
                  <c:v>2860.5612075085</c:v>
                </c:pt>
                <c:pt idx="44">
                  <c:v>2838.5605585462099</c:v>
                </c:pt>
                <c:pt idx="45">
                  <c:v>2837.45800725855</c:v>
                </c:pt>
                <c:pt idx="46">
                  <c:v>2872.8019182165099</c:v>
                </c:pt>
                <c:pt idx="47">
                  <c:v>2928.3717180560998</c:v>
                </c:pt>
                <c:pt idx="48">
                  <c:v>2803.2740607811302</c:v>
                </c:pt>
                <c:pt idx="49">
                  <c:v>2722.5167309829399</c:v>
                </c:pt>
                <c:pt idx="50">
                  <c:v>2732.9530293470698</c:v>
                </c:pt>
                <c:pt idx="51">
                  <c:v>2707.3209238074601</c:v>
                </c:pt>
                <c:pt idx="52">
                  <c:v>2661.7707679631699</c:v>
                </c:pt>
                <c:pt idx="53">
                  <c:v>2657.2124136941902</c:v>
                </c:pt>
                <c:pt idx="54">
                  <c:v>2614.16603084296</c:v>
                </c:pt>
                <c:pt idx="55">
                  <c:v>2594.9557079341498</c:v>
                </c:pt>
                <c:pt idx="56">
                  <c:v>2579.0412581242899</c:v>
                </c:pt>
                <c:pt idx="57">
                  <c:v>2551.4100771398398</c:v>
                </c:pt>
                <c:pt idx="58">
                  <c:v>2556.2329937097202</c:v>
                </c:pt>
                <c:pt idx="59">
                  <c:v>2601.0591695122498</c:v>
                </c:pt>
                <c:pt idx="60">
                  <c:v>2670.6968845757801</c:v>
                </c:pt>
                <c:pt idx="61">
                  <c:v>2734.5104784089799</c:v>
                </c:pt>
                <c:pt idx="62">
                  <c:v>2688.2819909800401</c:v>
                </c:pt>
                <c:pt idx="63">
                  <c:v>2724.69945812072</c:v>
                </c:pt>
                <c:pt idx="64">
                  <c:v>2689.2122706325399</c:v>
                </c:pt>
                <c:pt idx="65">
                  <c:v>2712.4240943353698</c:v>
                </c:pt>
                <c:pt idx="66">
                  <c:v>2788.9573550546602</c:v>
                </c:pt>
                <c:pt idx="67">
                  <c:v>2739.2796201988099</c:v>
                </c:pt>
                <c:pt idx="68">
                  <c:v>2723.8121982922598</c:v>
                </c:pt>
                <c:pt idx="69">
                  <c:v>2725.4516158266601</c:v>
                </c:pt>
                <c:pt idx="70">
                  <c:v>2725.4035310754998</c:v>
                </c:pt>
                <c:pt idx="71">
                  <c:v>2717.7438546107601</c:v>
                </c:pt>
                <c:pt idx="72">
                  <c:v>2721.2968529024402</c:v>
                </c:pt>
                <c:pt idx="73">
                  <c:v>2705.6813139340602</c:v>
                </c:pt>
                <c:pt idx="74">
                  <c:v>2673.4728332886598</c:v>
                </c:pt>
                <c:pt idx="75">
                  <c:v>2672.11041597747</c:v>
                </c:pt>
                <c:pt idx="76">
                  <c:v>2728.0353697891401</c:v>
                </c:pt>
                <c:pt idx="77">
                  <c:v>2727.7556127068801</c:v>
                </c:pt>
                <c:pt idx="78">
                  <c:v>2731.2415487989301</c:v>
                </c:pt>
                <c:pt idx="79">
                  <c:v>2761.7011389597801</c:v>
                </c:pt>
                <c:pt idx="80">
                  <c:v>2787.0602833952798</c:v>
                </c:pt>
                <c:pt idx="81">
                  <c:v>2774.9779478293499</c:v>
                </c:pt>
                <c:pt idx="82">
                  <c:v>2736.68398930279</c:v>
                </c:pt>
                <c:pt idx="83">
                  <c:v>2711.3954493102401</c:v>
                </c:pt>
                <c:pt idx="84">
                  <c:v>2734.2431271925102</c:v>
                </c:pt>
                <c:pt idx="85">
                  <c:v>2719.5296581559501</c:v>
                </c:pt>
                <c:pt idx="86">
                  <c:v>2691.8958966231899</c:v>
                </c:pt>
                <c:pt idx="87">
                  <c:v>2652.5761781565702</c:v>
                </c:pt>
                <c:pt idx="88">
                  <c:v>2669.3361021461301</c:v>
                </c:pt>
                <c:pt idx="89">
                  <c:v>2659.82461780111</c:v>
                </c:pt>
                <c:pt idx="90">
                  <c:v>2653.9146011769399</c:v>
                </c:pt>
                <c:pt idx="91">
                  <c:v>2612.9268066642398</c:v>
                </c:pt>
                <c:pt idx="92">
                  <c:v>2628.9459209491301</c:v>
                </c:pt>
                <c:pt idx="93">
                  <c:v>2633.9650713884998</c:v>
                </c:pt>
                <c:pt idx="94">
                  <c:v>2610.0818723616899</c:v>
                </c:pt>
                <c:pt idx="95">
                  <c:v>2555.7132135779002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3-452A-9ADA-24375ECF0380}"/>
            </c:ext>
          </c:extLst>
        </c:ser>
        <c:ser>
          <c:idx val="2"/>
          <c:order val="2"/>
          <c:tx>
            <c:strRef>
              <c:f>'9.3'!$AN$52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'9.3'!$AN$54:$AN$149</c:f>
              <c:numCache>
                <c:formatCode>#,##0</c:formatCode>
                <c:ptCount val="96"/>
                <c:pt idx="0">
                  <c:v>784.44101101600597</c:v>
                </c:pt>
                <c:pt idx="1">
                  <c:v>498.95913054678198</c:v>
                </c:pt>
                <c:pt idx="2">
                  <c:v>92.338359913749798</c:v>
                </c:pt>
                <c:pt idx="3">
                  <c:v>12.0476261305229</c:v>
                </c:pt>
                <c:pt idx="4">
                  <c:v>12.0476261305229</c:v>
                </c:pt>
                <c:pt idx="5">
                  <c:v>12.054319281683201</c:v>
                </c:pt>
                <c:pt idx="6">
                  <c:v>12.0476261305229</c:v>
                </c:pt>
                <c:pt idx="7">
                  <c:v>12.0610124328435</c:v>
                </c:pt>
                <c:pt idx="8">
                  <c:v>12.0877849736542</c:v>
                </c:pt>
                <c:pt idx="9">
                  <c:v>12.0610124328435</c:v>
                </c:pt>
                <c:pt idx="10">
                  <c:v>12.0476261305229</c:v>
                </c:pt>
                <c:pt idx="11">
                  <c:v>12.127943944446701</c:v>
                </c:pt>
                <c:pt idx="12">
                  <c:v>12.1480233979276</c:v>
                </c:pt>
                <c:pt idx="13">
                  <c:v>12.0677055840038</c:v>
                </c:pt>
                <c:pt idx="14">
                  <c:v>12.0476261305229</c:v>
                </c:pt>
                <c:pt idx="15">
                  <c:v>12.0476261305229</c:v>
                </c:pt>
                <c:pt idx="16">
                  <c:v>12.054319281683201</c:v>
                </c:pt>
                <c:pt idx="17">
                  <c:v>12.1480233979276</c:v>
                </c:pt>
                <c:pt idx="18">
                  <c:v>12.1480233979276</c:v>
                </c:pt>
                <c:pt idx="19">
                  <c:v>12.1480233979276</c:v>
                </c:pt>
                <c:pt idx="20">
                  <c:v>95.162860001148999</c:v>
                </c:pt>
                <c:pt idx="21">
                  <c:v>351.26861798673099</c:v>
                </c:pt>
                <c:pt idx="22">
                  <c:v>444.78497007913302</c:v>
                </c:pt>
                <c:pt idx="23">
                  <c:v>499.66191282288798</c:v>
                </c:pt>
                <c:pt idx="24">
                  <c:v>756.51729416383296</c:v>
                </c:pt>
                <c:pt idx="25">
                  <c:v>811.28714853160295</c:v>
                </c:pt>
                <c:pt idx="26">
                  <c:v>811.05957245586603</c:v>
                </c:pt>
                <c:pt idx="27">
                  <c:v>810.95918782692399</c:v>
                </c:pt>
                <c:pt idx="28">
                  <c:v>810.07568217150799</c:v>
                </c:pt>
                <c:pt idx="29">
                  <c:v>809.52015356140998</c:v>
                </c:pt>
                <c:pt idx="30">
                  <c:v>805.10938622360902</c:v>
                </c:pt>
                <c:pt idx="31">
                  <c:v>802.04393550298505</c:v>
                </c:pt>
                <c:pt idx="32">
                  <c:v>800.65176618937903</c:v>
                </c:pt>
                <c:pt idx="33">
                  <c:v>797.091026623375</c:v>
                </c:pt>
                <c:pt idx="34">
                  <c:v>795.61853081488005</c:v>
                </c:pt>
                <c:pt idx="35">
                  <c:v>792.98813326008099</c:v>
                </c:pt>
                <c:pt idx="36">
                  <c:v>781.44249972198304</c:v>
                </c:pt>
                <c:pt idx="37">
                  <c:v>778.64477402648197</c:v>
                </c:pt>
                <c:pt idx="38">
                  <c:v>778.37035750979499</c:v>
                </c:pt>
                <c:pt idx="39">
                  <c:v>778.544364886582</c:v>
                </c:pt>
                <c:pt idx="40">
                  <c:v>777.88174790049902</c:v>
                </c:pt>
                <c:pt idx="41">
                  <c:v>777.75458913498096</c:v>
                </c:pt>
                <c:pt idx="42">
                  <c:v>777.15219557297598</c:v>
                </c:pt>
                <c:pt idx="43">
                  <c:v>776.15492639064905</c:v>
                </c:pt>
                <c:pt idx="44">
                  <c:v>775.49900089613095</c:v>
                </c:pt>
                <c:pt idx="45">
                  <c:v>676.05253500358401</c:v>
                </c:pt>
                <c:pt idx="46">
                  <c:v>311.48468119394403</c:v>
                </c:pt>
                <c:pt idx="47">
                  <c:v>24.0952520057233</c:v>
                </c:pt>
                <c:pt idx="48">
                  <c:v>12.0677055840038</c:v>
                </c:pt>
                <c:pt idx="49">
                  <c:v>12.054319281683201</c:v>
                </c:pt>
                <c:pt idx="50">
                  <c:v>12.0476261305229</c:v>
                </c:pt>
                <c:pt idx="51">
                  <c:v>12.0476261305229</c:v>
                </c:pt>
                <c:pt idx="52">
                  <c:v>12.0610123690129</c:v>
                </c:pt>
                <c:pt idx="53">
                  <c:v>12.101171339805401</c:v>
                </c:pt>
                <c:pt idx="54">
                  <c:v>12.1480233979276</c:v>
                </c:pt>
                <c:pt idx="55">
                  <c:v>12.107864490965699</c:v>
                </c:pt>
                <c:pt idx="56">
                  <c:v>12.0610124328435</c:v>
                </c:pt>
                <c:pt idx="57">
                  <c:v>12.0476261305229</c:v>
                </c:pt>
                <c:pt idx="58">
                  <c:v>12.0610124328435</c:v>
                </c:pt>
                <c:pt idx="59">
                  <c:v>12.1480233979276</c:v>
                </c:pt>
                <c:pt idx="60">
                  <c:v>99.044872865428601</c:v>
                </c:pt>
                <c:pt idx="61">
                  <c:v>355.47859257698002</c:v>
                </c:pt>
                <c:pt idx="62">
                  <c:v>455.43373540448601</c:v>
                </c:pt>
                <c:pt idx="63">
                  <c:v>528.91755718137097</c:v>
                </c:pt>
                <c:pt idx="64">
                  <c:v>742.67591118201995</c:v>
                </c:pt>
                <c:pt idx="65">
                  <c:v>755.17197346149499</c:v>
                </c:pt>
                <c:pt idx="66">
                  <c:v>755.01803238908201</c:v>
                </c:pt>
                <c:pt idx="67">
                  <c:v>755.90152578901905</c:v>
                </c:pt>
                <c:pt idx="68">
                  <c:v>770.54608793136003</c:v>
                </c:pt>
                <c:pt idx="69">
                  <c:v>772.172512556789</c:v>
                </c:pt>
                <c:pt idx="70">
                  <c:v>772.09888980894402</c:v>
                </c:pt>
                <c:pt idx="71">
                  <c:v>772.69457962390595</c:v>
                </c:pt>
                <c:pt idx="72">
                  <c:v>776.79746481688005</c:v>
                </c:pt>
                <c:pt idx="73">
                  <c:v>777.15889114970003</c:v>
                </c:pt>
                <c:pt idx="74">
                  <c:v>777.10535921718599</c:v>
                </c:pt>
                <c:pt idx="75">
                  <c:v>777.84828635751899</c:v>
                </c:pt>
                <c:pt idx="76">
                  <c:v>786.70997815282499</c:v>
                </c:pt>
                <c:pt idx="77">
                  <c:v>787.75411228706002</c:v>
                </c:pt>
                <c:pt idx="78">
                  <c:v>787.90136186790903</c:v>
                </c:pt>
                <c:pt idx="79">
                  <c:v>788.30963681199796</c:v>
                </c:pt>
                <c:pt idx="80">
                  <c:v>790.61877740915997</c:v>
                </c:pt>
                <c:pt idx="81">
                  <c:v>790.90658099413497</c:v>
                </c:pt>
                <c:pt idx="82">
                  <c:v>791.28808180164799</c:v>
                </c:pt>
                <c:pt idx="83">
                  <c:v>791.44202287406097</c:v>
                </c:pt>
                <c:pt idx="84">
                  <c:v>794.84212987608805</c:v>
                </c:pt>
                <c:pt idx="85">
                  <c:v>795.57169445909096</c:v>
                </c:pt>
                <c:pt idx="86">
                  <c:v>795.14332461451102</c:v>
                </c:pt>
                <c:pt idx="87">
                  <c:v>795.63861754505206</c:v>
                </c:pt>
                <c:pt idx="88">
                  <c:v>799.55409603747205</c:v>
                </c:pt>
                <c:pt idx="89">
                  <c:v>800.20332187010695</c:v>
                </c:pt>
                <c:pt idx="90">
                  <c:v>800.30373101000703</c:v>
                </c:pt>
                <c:pt idx="91">
                  <c:v>793.77792943748102</c:v>
                </c:pt>
                <c:pt idx="92">
                  <c:v>771.64375808326702</c:v>
                </c:pt>
                <c:pt idx="93">
                  <c:v>801.73606152847697</c:v>
                </c:pt>
                <c:pt idx="94">
                  <c:v>793.37633781463705</c:v>
                </c:pt>
                <c:pt idx="95">
                  <c:v>768.27711262422099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13-452A-9ADA-24375ECF0380}"/>
            </c:ext>
          </c:extLst>
        </c:ser>
        <c:ser>
          <c:idx val="3"/>
          <c:order val="3"/>
          <c:tx>
            <c:strRef>
              <c:f>'9.3'!$AO$52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'9.3'!$AO$54:$AO$149</c:f>
              <c:numCache>
                <c:formatCode>#,##0</c:formatCode>
                <c:ptCount val="96"/>
                <c:pt idx="0">
                  <c:v>347.93649930603499</c:v>
                </c:pt>
                <c:pt idx="1">
                  <c:v>360.93024233409898</c:v>
                </c:pt>
                <c:pt idx="2">
                  <c:v>361.85406996047402</c:v>
                </c:pt>
                <c:pt idx="3">
                  <c:v>359.73746921179901</c:v>
                </c:pt>
                <c:pt idx="4">
                  <c:v>355.58277649382597</c:v>
                </c:pt>
                <c:pt idx="5">
                  <c:v>357.87271139256001</c:v>
                </c:pt>
                <c:pt idx="6">
                  <c:v>354.50557468398802</c:v>
                </c:pt>
                <c:pt idx="7">
                  <c:v>354.68793233625303</c:v>
                </c:pt>
                <c:pt idx="8">
                  <c:v>353.68923296728298</c:v>
                </c:pt>
                <c:pt idx="9">
                  <c:v>354.75170534861098</c:v>
                </c:pt>
                <c:pt idx="10">
                  <c:v>355.39667785322098</c:v>
                </c:pt>
                <c:pt idx="11">
                  <c:v>352.91425889935402</c:v>
                </c:pt>
                <c:pt idx="12">
                  <c:v>355.93345326738699</c:v>
                </c:pt>
                <c:pt idx="13">
                  <c:v>355.66372813478699</c:v>
                </c:pt>
                <c:pt idx="14">
                  <c:v>353.22414102540301</c:v>
                </c:pt>
                <c:pt idx="15">
                  <c:v>350.57728338579</c:v>
                </c:pt>
                <c:pt idx="16">
                  <c:v>349.18579165035601</c:v>
                </c:pt>
                <c:pt idx="17">
                  <c:v>351.659576286505</c:v>
                </c:pt>
                <c:pt idx="18">
                  <c:v>350.45873550924</c:v>
                </c:pt>
                <c:pt idx="19">
                  <c:v>351.75100675146598</c:v>
                </c:pt>
                <c:pt idx="20">
                  <c:v>355.12320792917399</c:v>
                </c:pt>
                <c:pt idx="21">
                  <c:v>344.75952929350302</c:v>
                </c:pt>
                <c:pt idx="22">
                  <c:v>340.44656145647798</c:v>
                </c:pt>
                <c:pt idx="23">
                  <c:v>359.27248882768703</c:v>
                </c:pt>
                <c:pt idx="24">
                  <c:v>358.31448395777801</c:v>
                </c:pt>
                <c:pt idx="25">
                  <c:v>381.32059499699699</c:v>
                </c:pt>
                <c:pt idx="26">
                  <c:v>385.042830223397</c:v>
                </c:pt>
                <c:pt idx="27">
                  <c:v>385.57309218514303</c:v>
                </c:pt>
                <c:pt idx="28">
                  <c:v>381.53118944163799</c:v>
                </c:pt>
                <c:pt idx="29">
                  <c:v>385.48550539237601</c:v>
                </c:pt>
                <c:pt idx="30">
                  <c:v>384.77410530760602</c:v>
                </c:pt>
                <c:pt idx="31">
                  <c:v>385.170814872976</c:v>
                </c:pt>
                <c:pt idx="32">
                  <c:v>381.54126640413199</c:v>
                </c:pt>
                <c:pt idx="33">
                  <c:v>384.96720926897399</c:v>
                </c:pt>
                <c:pt idx="34">
                  <c:v>380.61406035216203</c:v>
                </c:pt>
                <c:pt idx="35">
                  <c:v>372.655148857472</c:v>
                </c:pt>
                <c:pt idx="36">
                  <c:v>374.18992386915301</c:v>
                </c:pt>
                <c:pt idx="37">
                  <c:v>373.72755368327699</c:v>
                </c:pt>
                <c:pt idx="38">
                  <c:v>370.804731282256</c:v>
                </c:pt>
                <c:pt idx="39">
                  <c:v>356.64608555841602</c:v>
                </c:pt>
                <c:pt idx="40">
                  <c:v>355.79608382055699</c:v>
                </c:pt>
                <c:pt idx="41">
                  <c:v>355.74543152298202</c:v>
                </c:pt>
                <c:pt idx="42">
                  <c:v>360.172754946336</c:v>
                </c:pt>
                <c:pt idx="43">
                  <c:v>360.62809318970898</c:v>
                </c:pt>
                <c:pt idx="44">
                  <c:v>341.94592448296299</c:v>
                </c:pt>
                <c:pt idx="45">
                  <c:v>345.31237916790599</c:v>
                </c:pt>
                <c:pt idx="46">
                  <c:v>355.98139521827602</c:v>
                </c:pt>
                <c:pt idx="47">
                  <c:v>385.39175249751298</c:v>
                </c:pt>
                <c:pt idx="48">
                  <c:v>350.02838240284098</c:v>
                </c:pt>
                <c:pt idx="49">
                  <c:v>354.00562347494599</c:v>
                </c:pt>
                <c:pt idx="50">
                  <c:v>359.45234403637801</c:v>
                </c:pt>
                <c:pt idx="51">
                  <c:v>358.317328680868</c:v>
                </c:pt>
                <c:pt idx="52">
                  <c:v>350.83259094455099</c:v>
                </c:pt>
                <c:pt idx="53">
                  <c:v>381.33911612192401</c:v>
                </c:pt>
                <c:pt idx="54">
                  <c:v>359.560626062849</c:v>
                </c:pt>
                <c:pt idx="55">
                  <c:v>343.431383354883</c:v>
                </c:pt>
                <c:pt idx="56">
                  <c:v>335.28298845548397</c:v>
                </c:pt>
                <c:pt idx="57">
                  <c:v>335.13728133318199</c:v>
                </c:pt>
                <c:pt idx="58">
                  <c:v>344.966425851667</c:v>
                </c:pt>
                <c:pt idx="59">
                  <c:v>352.48019776486302</c:v>
                </c:pt>
                <c:pt idx="60">
                  <c:v>344.359519900056</c:v>
                </c:pt>
                <c:pt idx="61">
                  <c:v>366.08453702480199</c:v>
                </c:pt>
                <c:pt idx="62">
                  <c:v>373.65033922754998</c:v>
                </c:pt>
                <c:pt idx="63">
                  <c:v>364.06733551530402</c:v>
                </c:pt>
                <c:pt idx="64">
                  <c:v>352.42694160756201</c:v>
                </c:pt>
                <c:pt idx="65">
                  <c:v>357.61418133554002</c:v>
                </c:pt>
                <c:pt idx="66">
                  <c:v>359.36558251755702</c:v>
                </c:pt>
                <c:pt idx="67">
                  <c:v>368.60622938388701</c:v>
                </c:pt>
                <c:pt idx="68">
                  <c:v>356.840794430404</c:v>
                </c:pt>
                <c:pt idx="69">
                  <c:v>380.91940156996498</c:v>
                </c:pt>
                <c:pt idx="70">
                  <c:v>388.87523508441501</c:v>
                </c:pt>
                <c:pt idx="71">
                  <c:v>388.232304847585</c:v>
                </c:pt>
                <c:pt idx="72">
                  <c:v>382.42326747364001</c:v>
                </c:pt>
                <c:pt idx="73">
                  <c:v>384.11462522232102</c:v>
                </c:pt>
                <c:pt idx="74">
                  <c:v>372.51627084536699</c:v>
                </c:pt>
                <c:pt idx="75">
                  <c:v>373.30595152317198</c:v>
                </c:pt>
                <c:pt idx="76">
                  <c:v>381.54589605151301</c:v>
                </c:pt>
                <c:pt idx="77">
                  <c:v>382.82800666291803</c:v>
                </c:pt>
                <c:pt idx="78">
                  <c:v>383.29114507615299</c:v>
                </c:pt>
                <c:pt idx="79">
                  <c:v>384.530644423208</c:v>
                </c:pt>
                <c:pt idx="80">
                  <c:v>389.93972311178197</c:v>
                </c:pt>
                <c:pt idx="81">
                  <c:v>394.08795435311202</c:v>
                </c:pt>
                <c:pt idx="82">
                  <c:v>390.849855754408</c:v>
                </c:pt>
                <c:pt idx="83">
                  <c:v>384.11636197394</c:v>
                </c:pt>
                <c:pt idx="84">
                  <c:v>379.36405936247297</c:v>
                </c:pt>
                <c:pt idx="85">
                  <c:v>384.65100764889502</c:v>
                </c:pt>
                <c:pt idx="86">
                  <c:v>380.94278052861699</c:v>
                </c:pt>
                <c:pt idx="87">
                  <c:v>378.419994142782</c:v>
                </c:pt>
                <c:pt idx="88">
                  <c:v>350.401356785323</c:v>
                </c:pt>
                <c:pt idx="89">
                  <c:v>350.70201130915899</c:v>
                </c:pt>
                <c:pt idx="90">
                  <c:v>351.41143251124601</c:v>
                </c:pt>
                <c:pt idx="91">
                  <c:v>352.22993946281599</c:v>
                </c:pt>
                <c:pt idx="92">
                  <c:v>366.17902391907199</c:v>
                </c:pt>
                <c:pt idx="93">
                  <c:v>365.143390054912</c:v>
                </c:pt>
                <c:pt idx="94">
                  <c:v>366.72657226408302</c:v>
                </c:pt>
                <c:pt idx="95">
                  <c:v>353.37860670021098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13-452A-9ADA-24375ECF0380}"/>
            </c:ext>
          </c:extLst>
        </c:ser>
        <c:ser>
          <c:idx val="6"/>
          <c:order val="4"/>
          <c:tx>
            <c:strRef>
              <c:f>'9.3'!$AS$52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'9.3'!$AS$54:$AS$149</c:f>
              <c:numCache>
                <c:formatCode>#,##0</c:formatCode>
                <c:ptCount val="96"/>
                <c:pt idx="0">
                  <c:v>77.553928853017794</c:v>
                </c:pt>
                <c:pt idx="1">
                  <c:v>79.203166180529905</c:v>
                </c:pt>
                <c:pt idx="2">
                  <c:v>80.392530476046304</c:v>
                </c:pt>
                <c:pt idx="3">
                  <c:v>85.820448064674693</c:v>
                </c:pt>
                <c:pt idx="4">
                  <c:v>98.906448145776395</c:v>
                </c:pt>
                <c:pt idx="5">
                  <c:v>107.674883173254</c:v>
                </c:pt>
                <c:pt idx="6">
                  <c:v>106.313645865363</c:v>
                </c:pt>
                <c:pt idx="7">
                  <c:v>106.78062233109</c:v>
                </c:pt>
                <c:pt idx="8">
                  <c:v>100.04133722204701</c:v>
                </c:pt>
                <c:pt idx="9">
                  <c:v>100.487094157001</c:v>
                </c:pt>
                <c:pt idx="10">
                  <c:v>101.144067635206</c:v>
                </c:pt>
                <c:pt idx="11">
                  <c:v>94.308264523091196</c:v>
                </c:pt>
                <c:pt idx="12">
                  <c:v>94.519827031314094</c:v>
                </c:pt>
                <c:pt idx="13">
                  <c:v>73.238705416887598</c:v>
                </c:pt>
                <c:pt idx="14">
                  <c:v>70.578025747026999</c:v>
                </c:pt>
                <c:pt idx="15">
                  <c:v>77.269737560222495</c:v>
                </c:pt>
                <c:pt idx="16">
                  <c:v>75.801397380904106</c:v>
                </c:pt>
                <c:pt idx="17">
                  <c:v>87.171882685885706</c:v>
                </c:pt>
                <c:pt idx="18">
                  <c:v>79.717241601823503</c:v>
                </c:pt>
                <c:pt idx="19">
                  <c:v>84.684998805240596</c:v>
                </c:pt>
                <c:pt idx="20">
                  <c:v>76.573194403123793</c:v>
                </c:pt>
                <c:pt idx="21">
                  <c:v>77.700346208787096</c:v>
                </c:pt>
                <c:pt idx="22">
                  <c:v>78.544350840830006</c:v>
                </c:pt>
                <c:pt idx="23">
                  <c:v>81.391147217382596</c:v>
                </c:pt>
                <c:pt idx="24">
                  <c:v>93.250450944600701</c:v>
                </c:pt>
                <c:pt idx="25">
                  <c:v>93.362496395073293</c:v>
                </c:pt>
                <c:pt idx="26">
                  <c:v>86.737495394405599</c:v>
                </c:pt>
                <c:pt idx="27">
                  <c:v>75.511646788895504</c:v>
                </c:pt>
                <c:pt idx="28">
                  <c:v>66.747306285395297</c:v>
                </c:pt>
                <c:pt idx="29">
                  <c:v>61.903638729818098</c:v>
                </c:pt>
                <c:pt idx="30">
                  <c:v>63.364288320459799</c:v>
                </c:pt>
                <c:pt idx="31">
                  <c:v>58.837511712492898</c:v>
                </c:pt>
                <c:pt idx="32">
                  <c:v>54.9044156655346</c:v>
                </c:pt>
                <c:pt idx="33">
                  <c:v>56.655525932213898</c:v>
                </c:pt>
                <c:pt idx="34">
                  <c:v>57.975976978237497</c:v>
                </c:pt>
                <c:pt idx="35">
                  <c:v>57.976266406205497</c:v>
                </c:pt>
                <c:pt idx="36">
                  <c:v>60.748415523387401</c:v>
                </c:pt>
                <c:pt idx="37">
                  <c:v>69.708267212713096</c:v>
                </c:pt>
                <c:pt idx="38">
                  <c:v>80.705113718863899</c:v>
                </c:pt>
                <c:pt idx="39">
                  <c:v>74.562782611521001</c:v>
                </c:pt>
                <c:pt idx="40">
                  <c:v>75.512855332202804</c:v>
                </c:pt>
                <c:pt idx="41">
                  <c:v>67.770491467316404</c:v>
                </c:pt>
                <c:pt idx="42">
                  <c:v>59.177677233185698</c:v>
                </c:pt>
                <c:pt idx="43">
                  <c:v>47.048891430072999</c:v>
                </c:pt>
                <c:pt idx="44">
                  <c:v>35.169207409452198</c:v>
                </c:pt>
                <c:pt idx="45">
                  <c:v>30.0397866614944</c:v>
                </c:pt>
                <c:pt idx="46">
                  <c:v>29.6618419732795</c:v>
                </c:pt>
                <c:pt idx="47">
                  <c:v>34.302648143429799</c:v>
                </c:pt>
                <c:pt idx="48">
                  <c:v>31.767270814221298</c:v>
                </c:pt>
                <c:pt idx="49">
                  <c:v>25.482487592074001</c:v>
                </c:pt>
                <c:pt idx="50">
                  <c:v>24.352417258061401</c:v>
                </c:pt>
                <c:pt idx="51">
                  <c:v>23.489722218493402</c:v>
                </c:pt>
                <c:pt idx="52">
                  <c:v>22.167386519205099</c:v>
                </c:pt>
                <c:pt idx="53">
                  <c:v>25.265852054745402</c:v>
                </c:pt>
                <c:pt idx="54">
                  <c:v>29.772595112314299</c:v>
                </c:pt>
                <c:pt idx="55">
                  <c:v>34.172560126887397</c:v>
                </c:pt>
                <c:pt idx="56">
                  <c:v>39.416780170190798</c:v>
                </c:pt>
                <c:pt idx="57">
                  <c:v>37.168034561357203</c:v>
                </c:pt>
                <c:pt idx="58">
                  <c:v>36.539105771482099</c:v>
                </c:pt>
                <c:pt idx="59">
                  <c:v>41.648713022474503</c:v>
                </c:pt>
                <c:pt idx="60">
                  <c:v>44.180906125346901</c:v>
                </c:pt>
                <c:pt idx="61">
                  <c:v>40.930790319320202</c:v>
                </c:pt>
                <c:pt idx="62">
                  <c:v>34.63929216084</c:v>
                </c:pt>
                <c:pt idx="63">
                  <c:v>38.0118821605734</c:v>
                </c:pt>
                <c:pt idx="64">
                  <c:v>34.6019470055978</c:v>
                </c:pt>
                <c:pt idx="65">
                  <c:v>36.211907972344797</c:v>
                </c:pt>
                <c:pt idx="66">
                  <c:v>44.838700946181199</c:v>
                </c:pt>
                <c:pt idx="67">
                  <c:v>51.412348711365198</c:v>
                </c:pt>
                <c:pt idx="68">
                  <c:v>61.373753176100401</c:v>
                </c:pt>
                <c:pt idx="69">
                  <c:v>64.504702721871894</c:v>
                </c:pt>
                <c:pt idx="70">
                  <c:v>76.326017990913599</c:v>
                </c:pt>
                <c:pt idx="71">
                  <c:v>74.695111879406994</c:v>
                </c:pt>
                <c:pt idx="72">
                  <c:v>78.368710077990499</c:v>
                </c:pt>
                <c:pt idx="73">
                  <c:v>76.406455106364703</c:v>
                </c:pt>
                <c:pt idx="74">
                  <c:v>80.714268045400203</c:v>
                </c:pt>
                <c:pt idx="75">
                  <c:v>79.110337606018703</c:v>
                </c:pt>
                <c:pt idx="76">
                  <c:v>68.859481054284899</c:v>
                </c:pt>
                <c:pt idx="77">
                  <c:v>51.137400440773803</c:v>
                </c:pt>
                <c:pt idx="78">
                  <c:v>36.514828963289801</c:v>
                </c:pt>
                <c:pt idx="79">
                  <c:v>33.507517158338302</c:v>
                </c:pt>
                <c:pt idx="80">
                  <c:v>29.788880233379398</c:v>
                </c:pt>
                <c:pt idx="81">
                  <c:v>28.030064076724098</c:v>
                </c:pt>
                <c:pt idx="82">
                  <c:v>30.2907552025112</c:v>
                </c:pt>
                <c:pt idx="83">
                  <c:v>35.113431968774599</c:v>
                </c:pt>
                <c:pt idx="84">
                  <c:v>34.430207425741003</c:v>
                </c:pt>
                <c:pt idx="85">
                  <c:v>37.406950087308701</c:v>
                </c:pt>
                <c:pt idx="86">
                  <c:v>34.2063287979067</c:v>
                </c:pt>
                <c:pt idx="87">
                  <c:v>30.428168002937301</c:v>
                </c:pt>
                <c:pt idx="88">
                  <c:v>29.434315930622599</c:v>
                </c:pt>
                <c:pt idx="89">
                  <c:v>33.8109146939887</c:v>
                </c:pt>
                <c:pt idx="90">
                  <c:v>34.264605352673399</c:v>
                </c:pt>
                <c:pt idx="91">
                  <c:v>33.559948876084597</c:v>
                </c:pt>
                <c:pt idx="92">
                  <c:v>32.739236582192298</c:v>
                </c:pt>
                <c:pt idx="93">
                  <c:v>30.399170354869</c:v>
                </c:pt>
                <c:pt idx="94">
                  <c:v>27.8009177820689</c:v>
                </c:pt>
                <c:pt idx="95">
                  <c:v>21.7986143116104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13-452A-9ADA-24375ECF0380}"/>
            </c:ext>
          </c:extLst>
        </c:ser>
        <c:ser>
          <c:idx val="7"/>
          <c:order val="5"/>
          <c:tx>
            <c:strRef>
              <c:f>'9.3'!$AR$52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6.2737475147247297</c:v>
                </c:pt>
                <c:pt idx="16">
                  <c:v>12.977036368687999</c:v>
                </c:pt>
                <c:pt idx="17">
                  <c:v>12.84282305336</c:v>
                </c:pt>
                <c:pt idx="18">
                  <c:v>12.818911081949899</c:v>
                </c:pt>
                <c:pt idx="19">
                  <c:v>13.0110422782898</c:v>
                </c:pt>
                <c:pt idx="20">
                  <c:v>14.869455211003601</c:v>
                </c:pt>
                <c:pt idx="21">
                  <c:v>21.659994740803999</c:v>
                </c:pt>
                <c:pt idx="22">
                  <c:v>38.925423271179199</c:v>
                </c:pt>
                <c:pt idx="23">
                  <c:v>66.036481630961106</c:v>
                </c:pt>
                <c:pt idx="24">
                  <c:v>98.487530476887997</c:v>
                </c:pt>
                <c:pt idx="25">
                  <c:v>130.19347238159199</c:v>
                </c:pt>
                <c:pt idx="26">
                  <c:v>165.57887950642899</c:v>
                </c:pt>
                <c:pt idx="27">
                  <c:v>210.20815484619101</c:v>
                </c:pt>
                <c:pt idx="28">
                  <c:v>262.63467662557002</c:v>
                </c:pt>
                <c:pt idx="29">
                  <c:v>327.06585760498001</c:v>
                </c:pt>
                <c:pt idx="30">
                  <c:v>405.58260457356801</c:v>
                </c:pt>
                <c:pt idx="31">
                  <c:v>480.71191033935497</c:v>
                </c:pt>
                <c:pt idx="32">
                  <c:v>549.39021097819</c:v>
                </c:pt>
                <c:pt idx="33">
                  <c:v>624.29306608072898</c:v>
                </c:pt>
                <c:pt idx="34">
                  <c:v>714.68622493489602</c:v>
                </c:pt>
                <c:pt idx="35">
                  <c:v>793.56705643717396</c:v>
                </c:pt>
                <c:pt idx="36">
                  <c:v>874.67992382812497</c:v>
                </c:pt>
                <c:pt idx="37">
                  <c:v>965.53048413085901</c:v>
                </c:pt>
                <c:pt idx="38">
                  <c:v>1064.1566759033201</c:v>
                </c:pt>
                <c:pt idx="39">
                  <c:v>1143.4463404134101</c:v>
                </c:pt>
                <c:pt idx="40">
                  <c:v>1226.0050867513</c:v>
                </c:pt>
                <c:pt idx="41">
                  <c:v>1334.72924422201</c:v>
                </c:pt>
                <c:pt idx="42">
                  <c:v>1386.2195340983101</c:v>
                </c:pt>
                <c:pt idx="43">
                  <c:v>1491.1392842610701</c:v>
                </c:pt>
                <c:pt idx="44">
                  <c:v>1557.0405020345099</c:v>
                </c:pt>
                <c:pt idx="45">
                  <c:v>1608.78476318359</c:v>
                </c:pt>
                <c:pt idx="46">
                  <c:v>1641.5775760091101</c:v>
                </c:pt>
                <c:pt idx="47">
                  <c:v>1671.8483149414101</c:v>
                </c:pt>
                <c:pt idx="48">
                  <c:v>1703.5909266764299</c:v>
                </c:pt>
                <c:pt idx="49">
                  <c:v>1729.4199670410201</c:v>
                </c:pt>
                <c:pt idx="50">
                  <c:v>1703.0407035318999</c:v>
                </c:pt>
                <c:pt idx="51">
                  <c:v>1705.10999527995</c:v>
                </c:pt>
                <c:pt idx="52">
                  <c:v>1664.1325412597701</c:v>
                </c:pt>
                <c:pt idx="53">
                  <c:v>1625.2609388834601</c:v>
                </c:pt>
                <c:pt idx="54">
                  <c:v>1537.23408805339</c:v>
                </c:pt>
                <c:pt idx="55">
                  <c:v>1449.1992561848999</c:v>
                </c:pt>
                <c:pt idx="56">
                  <c:v>1454.05582902018</c:v>
                </c:pt>
                <c:pt idx="57">
                  <c:v>1456.6051502278599</c:v>
                </c:pt>
                <c:pt idx="58">
                  <c:v>1375.1213700358101</c:v>
                </c:pt>
                <c:pt idx="59">
                  <c:v>1275.85608284505</c:v>
                </c:pt>
                <c:pt idx="60">
                  <c:v>1159.8484264322899</c:v>
                </c:pt>
                <c:pt idx="61">
                  <c:v>1035.3689182942701</c:v>
                </c:pt>
                <c:pt idx="62">
                  <c:v>962.68291784667997</c:v>
                </c:pt>
                <c:pt idx="63">
                  <c:v>834.92993050130201</c:v>
                </c:pt>
                <c:pt idx="64">
                  <c:v>757.23830249023399</c:v>
                </c:pt>
                <c:pt idx="65">
                  <c:v>655.603620890299</c:v>
                </c:pt>
                <c:pt idx="66">
                  <c:v>503.12976365153003</c:v>
                </c:pt>
                <c:pt idx="67">
                  <c:v>432.48084106445299</c:v>
                </c:pt>
                <c:pt idx="68">
                  <c:v>389.56983253987602</c:v>
                </c:pt>
                <c:pt idx="69">
                  <c:v>311.94605362955701</c:v>
                </c:pt>
                <c:pt idx="70">
                  <c:v>274.89821613566102</c:v>
                </c:pt>
                <c:pt idx="71">
                  <c:v>237.502780171712</c:v>
                </c:pt>
                <c:pt idx="72">
                  <c:v>211.57341277058899</c:v>
                </c:pt>
                <c:pt idx="73">
                  <c:v>190.55016475423199</c:v>
                </c:pt>
                <c:pt idx="74">
                  <c:v>174.887546396891</c:v>
                </c:pt>
                <c:pt idx="75">
                  <c:v>154.11796861775699</c:v>
                </c:pt>
                <c:pt idx="76">
                  <c:v>136.01651167297399</c:v>
                </c:pt>
                <c:pt idx="77">
                  <c:v>117.789167922974</c:v>
                </c:pt>
                <c:pt idx="78">
                  <c:v>99.475202987670897</c:v>
                </c:pt>
                <c:pt idx="79">
                  <c:v>80.993974782307902</c:v>
                </c:pt>
                <c:pt idx="80">
                  <c:v>62.5372403920491</c:v>
                </c:pt>
                <c:pt idx="81">
                  <c:v>43.246726620992</c:v>
                </c:pt>
                <c:pt idx="82">
                  <c:v>28.542202874501498</c:v>
                </c:pt>
                <c:pt idx="83">
                  <c:v>19.189572976430298</c:v>
                </c:pt>
                <c:pt idx="84">
                  <c:v>14.3275911331177</c:v>
                </c:pt>
                <c:pt idx="85">
                  <c:v>12.0279097665151</c:v>
                </c:pt>
                <c:pt idx="86">
                  <c:v>12.0437253710429</c:v>
                </c:pt>
                <c:pt idx="87">
                  <c:v>12.1322840232849</c:v>
                </c:pt>
                <c:pt idx="88">
                  <c:v>6.4722071361541804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13-452A-9ADA-24375ECF0380}"/>
            </c:ext>
          </c:extLst>
        </c:ser>
        <c:ser>
          <c:idx val="4"/>
          <c:order val="6"/>
          <c:tx>
            <c:strRef>
              <c:f>'9.3'!$AP$52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'9.3'!$AP$54:$AP$149</c:f>
              <c:numCache>
                <c:formatCode>#,##0</c:formatCode>
                <c:ptCount val="96"/>
                <c:pt idx="0">
                  <c:v>130.42684881974799</c:v>
                </c:pt>
                <c:pt idx="1">
                  <c:v>120.228300440208</c:v>
                </c:pt>
                <c:pt idx="2">
                  <c:v>119.99196246216199</c:v>
                </c:pt>
                <c:pt idx="3">
                  <c:v>121.37809888198601</c:v>
                </c:pt>
                <c:pt idx="4">
                  <c:v>123.662221831217</c:v>
                </c:pt>
                <c:pt idx="5">
                  <c:v>113.533761629748</c:v>
                </c:pt>
                <c:pt idx="6">
                  <c:v>112.53426505133901</c:v>
                </c:pt>
                <c:pt idx="7">
                  <c:v>112.44565870494399</c:v>
                </c:pt>
                <c:pt idx="8">
                  <c:v>111.218794240598</c:v>
                </c:pt>
                <c:pt idx="9">
                  <c:v>111.23760665537699</c:v>
                </c:pt>
                <c:pt idx="10">
                  <c:v>111.10165262524001</c:v>
                </c:pt>
                <c:pt idx="11">
                  <c:v>112.850289615302</c:v>
                </c:pt>
                <c:pt idx="12">
                  <c:v>154.16239007934701</c:v>
                </c:pt>
                <c:pt idx="13">
                  <c:v>159.25126193792201</c:v>
                </c:pt>
                <c:pt idx="14">
                  <c:v>159.19877545002601</c:v>
                </c:pt>
                <c:pt idx="15">
                  <c:v>156.030803075488</c:v>
                </c:pt>
                <c:pt idx="16">
                  <c:v>113.632452001258</c:v>
                </c:pt>
                <c:pt idx="17">
                  <c:v>110.20309198339</c:v>
                </c:pt>
                <c:pt idx="18">
                  <c:v>110.17944883828299</c:v>
                </c:pt>
                <c:pt idx="19">
                  <c:v>110.15020505483</c:v>
                </c:pt>
                <c:pt idx="20">
                  <c:v>112.138850913388</c:v>
                </c:pt>
                <c:pt idx="21">
                  <c:v>112.393627967196</c:v>
                </c:pt>
                <c:pt idx="22">
                  <c:v>112.624979242168</c:v>
                </c:pt>
                <c:pt idx="23">
                  <c:v>118.449267570142</c:v>
                </c:pt>
                <c:pt idx="24">
                  <c:v>193.352250710378</c:v>
                </c:pt>
                <c:pt idx="25">
                  <c:v>207.467039645547</c:v>
                </c:pt>
                <c:pt idx="26">
                  <c:v>207.467597165146</c:v>
                </c:pt>
                <c:pt idx="27">
                  <c:v>210.57761847477099</c:v>
                </c:pt>
                <c:pt idx="28">
                  <c:v>286.05147790058101</c:v>
                </c:pt>
                <c:pt idx="29">
                  <c:v>297.124648977314</c:v>
                </c:pt>
                <c:pt idx="30">
                  <c:v>296.60638694454502</c:v>
                </c:pt>
                <c:pt idx="31">
                  <c:v>293.79453685055501</c:v>
                </c:pt>
                <c:pt idx="32">
                  <c:v>244.09518455831201</c:v>
                </c:pt>
                <c:pt idx="33">
                  <c:v>239.75025844465799</c:v>
                </c:pt>
                <c:pt idx="34">
                  <c:v>239.29079260571501</c:v>
                </c:pt>
                <c:pt idx="35">
                  <c:v>239.93251315000501</c:v>
                </c:pt>
                <c:pt idx="36">
                  <c:v>239.39214834125701</c:v>
                </c:pt>
                <c:pt idx="37">
                  <c:v>241.169070601415</c:v>
                </c:pt>
                <c:pt idx="38">
                  <c:v>241.182013020661</c:v>
                </c:pt>
                <c:pt idx="39">
                  <c:v>233.54187174605499</c:v>
                </c:pt>
                <c:pt idx="40">
                  <c:v>120.782224922043</c:v>
                </c:pt>
                <c:pt idx="41">
                  <c:v>155.477123061572</c:v>
                </c:pt>
                <c:pt idx="42">
                  <c:v>109.853362926093</c:v>
                </c:pt>
                <c:pt idx="43">
                  <c:v>109.779142023381</c:v>
                </c:pt>
                <c:pt idx="44">
                  <c:v>107.797603433511</c:v>
                </c:pt>
                <c:pt idx="45">
                  <c:v>107.360169021313</c:v>
                </c:pt>
                <c:pt idx="46">
                  <c:v>120.00212447365</c:v>
                </c:pt>
                <c:pt idx="47">
                  <c:v>192.49768931611101</c:v>
                </c:pt>
                <c:pt idx="48">
                  <c:v>187.284079084556</c:v>
                </c:pt>
                <c:pt idx="49">
                  <c:v>99.849596850016496</c:v>
                </c:pt>
                <c:pt idx="50">
                  <c:v>99.662201681230002</c:v>
                </c:pt>
                <c:pt idx="51">
                  <c:v>101.793327535937</c:v>
                </c:pt>
                <c:pt idx="52">
                  <c:v>134.256372954049</c:v>
                </c:pt>
                <c:pt idx="53">
                  <c:v>138.40059201231901</c:v>
                </c:pt>
                <c:pt idx="54">
                  <c:v>138.41783031918399</c:v>
                </c:pt>
                <c:pt idx="55">
                  <c:v>135.79784661266399</c:v>
                </c:pt>
                <c:pt idx="56">
                  <c:v>101.694275440402</c:v>
                </c:pt>
                <c:pt idx="57">
                  <c:v>99.230149434915702</c:v>
                </c:pt>
                <c:pt idx="58">
                  <c:v>99.255632173459503</c:v>
                </c:pt>
                <c:pt idx="59">
                  <c:v>99.258909813478795</c:v>
                </c:pt>
                <c:pt idx="60">
                  <c:v>100.319613526119</c:v>
                </c:pt>
                <c:pt idx="61">
                  <c:v>99.837706417155303</c:v>
                </c:pt>
                <c:pt idx="62">
                  <c:v>99.676875287323895</c:v>
                </c:pt>
                <c:pt idx="63">
                  <c:v>190.980939549921</c:v>
                </c:pt>
                <c:pt idx="64">
                  <c:v>243.591664715397</c:v>
                </c:pt>
                <c:pt idx="65">
                  <c:v>248.22543022855501</c:v>
                </c:pt>
                <c:pt idx="66">
                  <c:v>261.48852611929601</c:v>
                </c:pt>
                <c:pt idx="67">
                  <c:v>355.23697753874399</c:v>
                </c:pt>
                <c:pt idx="68">
                  <c:v>259.68132302286102</c:v>
                </c:pt>
                <c:pt idx="69">
                  <c:v>231.31060972992699</c:v>
                </c:pt>
                <c:pt idx="70">
                  <c:v>232.16291007249001</c:v>
                </c:pt>
                <c:pt idx="71">
                  <c:v>242.8782199385</c:v>
                </c:pt>
                <c:pt idx="72">
                  <c:v>267.83806372714798</c:v>
                </c:pt>
                <c:pt idx="73">
                  <c:v>278.04857499497399</c:v>
                </c:pt>
                <c:pt idx="74">
                  <c:v>278.61953479786803</c:v>
                </c:pt>
                <c:pt idx="75">
                  <c:v>293.46444653172699</c:v>
                </c:pt>
                <c:pt idx="76">
                  <c:v>487.80974201951398</c:v>
                </c:pt>
                <c:pt idx="77">
                  <c:v>519.57546316292303</c:v>
                </c:pt>
                <c:pt idx="78">
                  <c:v>520.12542084856898</c:v>
                </c:pt>
                <c:pt idx="79">
                  <c:v>527.07921014389899</c:v>
                </c:pt>
                <c:pt idx="80">
                  <c:v>531.478504374095</c:v>
                </c:pt>
                <c:pt idx="81">
                  <c:v>536.21900281082503</c:v>
                </c:pt>
                <c:pt idx="82">
                  <c:v>533.65074895846101</c:v>
                </c:pt>
                <c:pt idx="83">
                  <c:v>524.44898754570897</c:v>
                </c:pt>
                <c:pt idx="84">
                  <c:v>408.17953859036197</c:v>
                </c:pt>
                <c:pt idx="85">
                  <c:v>394.24045571763901</c:v>
                </c:pt>
                <c:pt idx="86">
                  <c:v>395.67491824597698</c:v>
                </c:pt>
                <c:pt idx="87">
                  <c:v>394.87112100227603</c:v>
                </c:pt>
                <c:pt idx="88">
                  <c:v>368.448767245976</c:v>
                </c:pt>
                <c:pt idx="89">
                  <c:v>365.63776006852203</c:v>
                </c:pt>
                <c:pt idx="90">
                  <c:v>365.92796008133001</c:v>
                </c:pt>
                <c:pt idx="91">
                  <c:v>354.63013515503701</c:v>
                </c:pt>
                <c:pt idx="92">
                  <c:v>256.84933142719302</c:v>
                </c:pt>
                <c:pt idx="93">
                  <c:v>254.077100622752</c:v>
                </c:pt>
                <c:pt idx="94">
                  <c:v>202.04058524544701</c:v>
                </c:pt>
                <c:pt idx="95">
                  <c:v>196.79852049677601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13-452A-9ADA-24375ECF0380}"/>
            </c:ext>
          </c:extLst>
        </c:ser>
        <c:ser>
          <c:idx val="5"/>
          <c:order val="7"/>
          <c:tx>
            <c:strRef>
              <c:f>'9.3'!$AQ$52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'9.3'!$AQ$54:$AQ$149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199.98938330392599</c:v>
                </c:pt>
                <c:pt idx="29">
                  <c:v>216.39914320676101</c:v>
                </c:pt>
                <c:pt idx="30">
                  <c:v>216.55808971971001</c:v>
                </c:pt>
                <c:pt idx="31">
                  <c:v>216.39110649186401</c:v>
                </c:pt>
                <c:pt idx="32">
                  <c:v>234.78085099125099</c:v>
                </c:pt>
                <c:pt idx="33">
                  <c:v>335.61613600278298</c:v>
                </c:pt>
                <c:pt idx="34">
                  <c:v>339.08543503140299</c:v>
                </c:pt>
                <c:pt idx="35">
                  <c:v>299.944476790473</c:v>
                </c:pt>
                <c:pt idx="36">
                  <c:v>50.519112514139202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20.821841584402598</c:v>
                </c:pt>
                <c:pt idx="43">
                  <c:v>43.318302566934697</c:v>
                </c:pt>
                <c:pt idx="44">
                  <c:v>43.271278537624099</c:v>
                </c:pt>
                <c:pt idx="45">
                  <c:v>43.242502489389402</c:v>
                </c:pt>
                <c:pt idx="46">
                  <c:v>43.175827258600798</c:v>
                </c:pt>
                <c:pt idx="47">
                  <c:v>43.226359828184499</c:v>
                </c:pt>
                <c:pt idx="48">
                  <c:v>13.468538812782599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32.641826502999201</c:v>
                </c:pt>
                <c:pt idx="68">
                  <c:v>325.02024652448</c:v>
                </c:pt>
                <c:pt idx="69">
                  <c:v>384.72465019921799</c:v>
                </c:pt>
                <c:pt idx="70">
                  <c:v>388.69425112064602</c:v>
                </c:pt>
                <c:pt idx="71">
                  <c:v>345.778905945269</c:v>
                </c:pt>
                <c:pt idx="72">
                  <c:v>71.416833620966202</c:v>
                </c:pt>
                <c:pt idx="73">
                  <c:v>46.0793882346386</c:v>
                </c:pt>
                <c:pt idx="74">
                  <c:v>46.155188312184002</c:v>
                </c:pt>
                <c:pt idx="75">
                  <c:v>71.232752925564597</c:v>
                </c:pt>
                <c:pt idx="76">
                  <c:v>239.705540081989</c:v>
                </c:pt>
                <c:pt idx="77">
                  <c:v>245.06406597531901</c:v>
                </c:pt>
                <c:pt idx="78">
                  <c:v>245.32587128364</c:v>
                </c:pt>
                <c:pt idx="79">
                  <c:v>246.30382490004601</c:v>
                </c:pt>
                <c:pt idx="80">
                  <c:v>244.996070455042</c:v>
                </c:pt>
                <c:pt idx="81">
                  <c:v>243.99808620988401</c:v>
                </c:pt>
                <c:pt idx="82">
                  <c:v>242.85890022079499</c:v>
                </c:pt>
                <c:pt idx="83">
                  <c:v>241.42929751380601</c:v>
                </c:pt>
                <c:pt idx="84">
                  <c:v>29.2595369246656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13-452A-9ADA-24375ECF0380}"/>
            </c:ext>
          </c:extLst>
        </c:ser>
        <c:ser>
          <c:idx val="10"/>
          <c:order val="10"/>
          <c:tx>
            <c:strRef>
              <c:f>'9.3'!$AZ$53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66.619127247408898</c:v>
                </c:pt>
                <c:pt idx="49">
                  <c:v>231.512541172401</c:v>
                </c:pt>
                <c:pt idx="50">
                  <c:v>103.522709548238</c:v>
                </c:pt>
                <c:pt idx="51">
                  <c:v>123.752759519929</c:v>
                </c:pt>
                <c:pt idx="52">
                  <c:v>364.80769333616797</c:v>
                </c:pt>
                <c:pt idx="53">
                  <c:v>370.16260175372298</c:v>
                </c:pt>
                <c:pt idx="54">
                  <c:v>445.51236339947201</c:v>
                </c:pt>
                <c:pt idx="55">
                  <c:v>501.56269817160199</c:v>
                </c:pt>
                <c:pt idx="56">
                  <c:v>596.22803848267802</c:v>
                </c:pt>
                <c:pt idx="57">
                  <c:v>630.650540748705</c:v>
                </c:pt>
                <c:pt idx="58">
                  <c:v>637.469031427299</c:v>
                </c:pt>
                <c:pt idx="59">
                  <c:v>660.00230903070894</c:v>
                </c:pt>
                <c:pt idx="60">
                  <c:v>471.15502543227399</c:v>
                </c:pt>
                <c:pt idx="61">
                  <c:v>238.689579521887</c:v>
                </c:pt>
                <c:pt idx="62">
                  <c:v>187.98954896796999</c:v>
                </c:pt>
                <c:pt idx="63">
                  <c:v>112.90708246724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'9.3'!$BA$54:$BA$149</c:f>
              <c:numCache>
                <c:formatCode>#,##0</c:formatCode>
                <c:ptCount val="96"/>
                <c:pt idx="0">
                  <c:v>-2011.0071592269401</c:v>
                </c:pt>
                <c:pt idx="1">
                  <c:v>-1808.1722039696699</c:v>
                </c:pt>
                <c:pt idx="2">
                  <c:v>-1394.3044345160699</c:v>
                </c:pt>
                <c:pt idx="3">
                  <c:v>-1324.3746497325999</c:v>
                </c:pt>
                <c:pt idx="4">
                  <c:v>-1369.2115470926799</c:v>
                </c:pt>
                <c:pt idx="5">
                  <c:v>-1355.48978750221</c:v>
                </c:pt>
                <c:pt idx="6">
                  <c:v>-1401.4032206546001</c:v>
                </c:pt>
                <c:pt idx="7">
                  <c:v>-1423.4114206889401</c:v>
                </c:pt>
                <c:pt idx="8">
                  <c:v>-1464.13412300659</c:v>
                </c:pt>
                <c:pt idx="9">
                  <c:v>-1467.4915477618199</c:v>
                </c:pt>
                <c:pt idx="10">
                  <c:v>-1480.0813213144399</c:v>
                </c:pt>
                <c:pt idx="11">
                  <c:v>-1515.5480073400399</c:v>
                </c:pt>
                <c:pt idx="12">
                  <c:v>-1607.1592499508199</c:v>
                </c:pt>
                <c:pt idx="13">
                  <c:v>-1643.2339426297799</c:v>
                </c:pt>
                <c:pt idx="14">
                  <c:v>-1641.69543450633</c:v>
                </c:pt>
                <c:pt idx="15">
                  <c:v>-1650.69575144035</c:v>
                </c:pt>
                <c:pt idx="16">
                  <c:v>-1557.7347673276699</c:v>
                </c:pt>
                <c:pt idx="17">
                  <c:v>-1525.73807804989</c:v>
                </c:pt>
                <c:pt idx="18">
                  <c:v>-1504.93923761578</c:v>
                </c:pt>
                <c:pt idx="19">
                  <c:v>-1496.46870590966</c:v>
                </c:pt>
                <c:pt idx="20">
                  <c:v>-1500.24780931242</c:v>
                </c:pt>
                <c:pt idx="21">
                  <c:v>-1652.7601123219699</c:v>
                </c:pt>
                <c:pt idx="22">
                  <c:v>-1605.6122389719001</c:v>
                </c:pt>
                <c:pt idx="23">
                  <c:v>-1594.5298529301799</c:v>
                </c:pt>
                <c:pt idx="24">
                  <c:v>-1551.64520472765</c:v>
                </c:pt>
                <c:pt idx="25">
                  <c:v>-1381.4559900495501</c:v>
                </c:pt>
                <c:pt idx="26">
                  <c:v>-1226.9314980000099</c:v>
                </c:pt>
                <c:pt idx="27">
                  <c:v>-1099.4621392408999</c:v>
                </c:pt>
                <c:pt idx="28">
                  <c:v>-1311.41878505107</c:v>
                </c:pt>
                <c:pt idx="29">
                  <c:v>-1311.8609012363099</c:v>
                </c:pt>
                <c:pt idx="30">
                  <c:v>-1294.4090931785199</c:v>
                </c:pt>
                <c:pt idx="31">
                  <c:v>-1249.0223283478299</c:v>
                </c:pt>
                <c:pt idx="32">
                  <c:v>-1219.7827848382999</c:v>
                </c:pt>
                <c:pt idx="33">
                  <c:v>-1255.0778956757099</c:v>
                </c:pt>
                <c:pt idx="34">
                  <c:v>-1187.386824723</c:v>
                </c:pt>
                <c:pt idx="35">
                  <c:v>-1040.6424252474801</c:v>
                </c:pt>
                <c:pt idx="36">
                  <c:v>-702.91610353603301</c:v>
                </c:pt>
                <c:pt idx="37">
                  <c:v>-622.44810738646697</c:v>
                </c:pt>
                <c:pt idx="38">
                  <c:v>-443.010773657659</c:v>
                </c:pt>
                <c:pt idx="39">
                  <c:v>-430.45817082628997</c:v>
                </c:pt>
                <c:pt idx="40">
                  <c:v>-642.18890351833102</c:v>
                </c:pt>
                <c:pt idx="41">
                  <c:v>-877.81883133205304</c:v>
                </c:pt>
                <c:pt idx="42">
                  <c:v>-789.56188445799103</c:v>
                </c:pt>
                <c:pt idx="43">
                  <c:v>-807.300589195425</c:v>
                </c:pt>
                <c:pt idx="44">
                  <c:v>-803.60830697223105</c:v>
                </c:pt>
                <c:pt idx="45">
                  <c:v>-702.35198792821302</c:v>
                </c:pt>
                <c:pt idx="46">
                  <c:v>-401.602420615592</c:v>
                </c:pt>
                <c:pt idx="47">
                  <c:v>-279.19921737985902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-194.58595301527399</c:v>
                </c:pt>
                <c:pt idx="65">
                  <c:v>-189.62071338583399</c:v>
                </c:pt>
                <c:pt idx="66">
                  <c:v>-169.90038103506399</c:v>
                </c:pt>
                <c:pt idx="67">
                  <c:v>-367.22168771866899</c:v>
                </c:pt>
                <c:pt idx="68">
                  <c:v>-598.80974724827104</c:v>
                </c:pt>
                <c:pt idx="69">
                  <c:v>-668.37145649947502</c:v>
                </c:pt>
                <c:pt idx="70">
                  <c:v>-667.44110845222497</c:v>
                </c:pt>
                <c:pt idx="71">
                  <c:v>-697.16738189487103</c:v>
                </c:pt>
                <c:pt idx="72">
                  <c:v>-543.03438456715298</c:v>
                </c:pt>
                <c:pt idx="73">
                  <c:v>-584.078786325225</c:v>
                </c:pt>
                <c:pt idx="74">
                  <c:v>-496.617498391715</c:v>
                </c:pt>
                <c:pt idx="75">
                  <c:v>-521.01040822332902</c:v>
                </c:pt>
                <c:pt idx="76">
                  <c:v>-950.92475966899895</c:v>
                </c:pt>
                <c:pt idx="77">
                  <c:v>-1011.09181692304</c:v>
                </c:pt>
                <c:pt idx="78">
                  <c:v>-1021.24830014252</c:v>
                </c:pt>
                <c:pt idx="79">
                  <c:v>-1079.7616448675201</c:v>
                </c:pt>
                <c:pt idx="80">
                  <c:v>-1183.81355825183</c:v>
                </c:pt>
                <c:pt idx="81">
                  <c:v>-1209.1363780680999</c:v>
                </c:pt>
                <c:pt idx="82">
                  <c:v>-1213.57352012092</c:v>
                </c:pt>
                <c:pt idx="83">
                  <c:v>-1199.50253783941</c:v>
                </c:pt>
                <c:pt idx="84">
                  <c:v>-939.84721452173596</c:v>
                </c:pt>
                <c:pt idx="85">
                  <c:v>-896.60151391946204</c:v>
                </c:pt>
                <c:pt idx="86">
                  <c:v>-937.16641276782696</c:v>
                </c:pt>
                <c:pt idx="87">
                  <c:v>-968.44239420148199</c:v>
                </c:pt>
                <c:pt idx="88">
                  <c:v>-985.56055602428603</c:v>
                </c:pt>
                <c:pt idx="89">
                  <c:v>-989.95448935948502</c:v>
                </c:pt>
                <c:pt idx="90">
                  <c:v>-1075.6922896697799</c:v>
                </c:pt>
                <c:pt idx="91">
                  <c:v>-1122.0248982548901</c:v>
                </c:pt>
                <c:pt idx="92">
                  <c:v>-1142.6635006414399</c:v>
                </c:pt>
                <c:pt idx="93">
                  <c:v>-1260.02821291492</c:v>
                </c:pt>
                <c:pt idx="94">
                  <c:v>-1279.54459987626</c:v>
                </c:pt>
                <c:pt idx="95">
                  <c:v>-1300.8410551904799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13-452A-9ADA-24375ECF0380}"/>
            </c:ext>
          </c:extLst>
        </c:ser>
        <c:ser>
          <c:idx val="9"/>
          <c:order val="9"/>
          <c:tx>
            <c:strRef>
              <c:f>'9.3'!$AU$52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'9.3'!$AU$54:$AU$149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-226.60096190030399</c:v>
                </c:pt>
                <c:pt idx="39">
                  <c:v>-272.19981617369399</c:v>
                </c:pt>
                <c:pt idx="40">
                  <c:v>-106.696772563889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-121.627694763443</c:v>
                </c:pt>
                <c:pt idx="49">
                  <c:v>-96.810211957512394</c:v>
                </c:pt>
                <c:pt idx="50">
                  <c:v>-51.279453242696</c:v>
                </c:pt>
                <c:pt idx="51">
                  <c:v>-51.158927459743303</c:v>
                </c:pt>
                <c:pt idx="52">
                  <c:v>-228.71585886522601</c:v>
                </c:pt>
                <c:pt idx="53">
                  <c:v>-271.001971673985</c:v>
                </c:pt>
                <c:pt idx="54">
                  <c:v>-270.90138605756903</c:v>
                </c:pt>
                <c:pt idx="55">
                  <c:v>-344.82065160551599</c:v>
                </c:pt>
                <c:pt idx="56">
                  <c:v>-380.91727647191499</c:v>
                </c:pt>
                <c:pt idx="57">
                  <c:v>-380.90538030616898</c:v>
                </c:pt>
                <c:pt idx="58">
                  <c:v>-380.08354891165698</c:v>
                </c:pt>
                <c:pt idx="59">
                  <c:v>-379.90667823582999</c:v>
                </c:pt>
                <c:pt idx="60">
                  <c:v>-218.416463907815</c:v>
                </c:pt>
                <c:pt idx="61">
                  <c:v>-218.30230785047499</c:v>
                </c:pt>
                <c:pt idx="62">
                  <c:v>-218.040419038523</c:v>
                </c:pt>
                <c:pt idx="63">
                  <c:v>-217.93297750091801</c:v>
                </c:pt>
                <c:pt idx="64">
                  <c:v>-112.94856270383001</c:v>
                </c:pt>
                <c:pt idx="65">
                  <c:v>-112.62623706636801</c:v>
                </c:pt>
                <c:pt idx="66">
                  <c:v>-112.733678603973</c:v>
                </c:pt>
                <c:pt idx="67">
                  <c:v>-30.0636570617201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-10.647606410743</c:v>
                </c:pt>
                <c:pt idx="95">
                  <c:v>-51.6696994800498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47461831630697"/>
          <c:w val="0.19493613969086698"/>
          <c:h val="0.730362853212457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665593417404525"/>
          <c:w val="0.71371310811430433"/>
          <c:h val="0.70608890081388065"/>
        </c:manualLayout>
      </c:layout>
      <c:areaChart>
        <c:grouping val="stacked"/>
        <c:varyColors val="0"/>
        <c:ser>
          <c:idx val="0"/>
          <c:order val="0"/>
          <c:tx>
            <c:strRef>
              <c:f>'9.4'!$B$52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'9.4'!$B$54:$B$149</c:f>
              <c:numCache>
                <c:formatCode>#,##0</c:formatCode>
                <c:ptCount val="96"/>
                <c:pt idx="0">
                  <c:v>3015.26867461543</c:v>
                </c:pt>
                <c:pt idx="1">
                  <c:v>3015.8220963560698</c:v>
                </c:pt>
                <c:pt idx="2">
                  <c:v>3015.72876870461</c:v>
                </c:pt>
                <c:pt idx="3">
                  <c:v>3016.9889931613102</c:v>
                </c:pt>
                <c:pt idx="4">
                  <c:v>3018.1425737239401</c:v>
                </c:pt>
                <c:pt idx="5">
                  <c:v>3019.8494946320902</c:v>
                </c:pt>
                <c:pt idx="6">
                  <c:v>3022.09661871242</c:v>
                </c:pt>
                <c:pt idx="7">
                  <c:v>3022.5433477219099</c:v>
                </c:pt>
                <c:pt idx="8">
                  <c:v>3024.94380394058</c:v>
                </c:pt>
                <c:pt idx="9">
                  <c:v>3026.11063562972</c:v>
                </c:pt>
                <c:pt idx="10">
                  <c:v>3028.8178212411799</c:v>
                </c:pt>
                <c:pt idx="11">
                  <c:v>3031.0315407618</c:v>
                </c:pt>
                <c:pt idx="12">
                  <c:v>3033.5987104775299</c:v>
                </c:pt>
                <c:pt idx="13">
                  <c:v>3033.3119880067102</c:v>
                </c:pt>
                <c:pt idx="14">
                  <c:v>3032.9052402830998</c:v>
                </c:pt>
                <c:pt idx="15">
                  <c:v>3031.9450545398299</c:v>
                </c:pt>
                <c:pt idx="16">
                  <c:v>3033.84543538343</c:v>
                </c:pt>
                <c:pt idx="17">
                  <c:v>3034.8922743778398</c:v>
                </c:pt>
                <c:pt idx="18">
                  <c:v>3035.1789968486601</c:v>
                </c:pt>
                <c:pt idx="19">
                  <c:v>3036.1991870788102</c:v>
                </c:pt>
                <c:pt idx="20">
                  <c:v>3037.4860765787898</c:v>
                </c:pt>
                <c:pt idx="21">
                  <c:v>3039.0597536656901</c:v>
                </c:pt>
                <c:pt idx="22">
                  <c:v>3041.3401357944999</c:v>
                </c:pt>
                <c:pt idx="23">
                  <c:v>3042.07361983286</c:v>
                </c:pt>
                <c:pt idx="24">
                  <c:v>3042.96709413087</c:v>
                </c:pt>
                <c:pt idx="25">
                  <c:v>3044.1806466223302</c:v>
                </c:pt>
                <c:pt idx="26">
                  <c:v>3043.9072729521699</c:v>
                </c:pt>
                <c:pt idx="27">
                  <c:v>3042.5936695718401</c:v>
                </c:pt>
                <c:pt idx="28">
                  <c:v>3041.1467735331898</c:v>
                </c:pt>
                <c:pt idx="29">
                  <c:v>3041.0734365246699</c:v>
                </c:pt>
                <c:pt idx="30">
                  <c:v>3039.7264937007399</c:v>
                </c:pt>
                <c:pt idx="31">
                  <c:v>3038.4529367223899</c:v>
                </c:pt>
                <c:pt idx="32">
                  <c:v>3038.27293954078</c:v>
                </c:pt>
                <c:pt idx="33">
                  <c:v>3039.3464761365099</c:v>
                </c:pt>
                <c:pt idx="34">
                  <c:v>3038.2795976620801</c:v>
                </c:pt>
                <c:pt idx="35">
                  <c:v>3037.8661755381499</c:v>
                </c:pt>
                <c:pt idx="36">
                  <c:v>3034.31218759392</c:v>
                </c:pt>
                <c:pt idx="37">
                  <c:v>3036.9326711171698</c:v>
                </c:pt>
                <c:pt idx="38">
                  <c:v>3036.97266868208</c:v>
                </c:pt>
                <c:pt idx="39">
                  <c:v>3034.9923089876802</c:v>
                </c:pt>
                <c:pt idx="40">
                  <c:v>3032.5251901608199</c:v>
                </c:pt>
                <c:pt idx="41">
                  <c:v>3032.1584562811499</c:v>
                </c:pt>
                <c:pt idx="42">
                  <c:v>3030.74483457001</c:v>
                </c:pt>
                <c:pt idx="43">
                  <c:v>3026.41738130153</c:v>
                </c:pt>
                <c:pt idx="44">
                  <c:v>3023.9569205959801</c:v>
                </c:pt>
                <c:pt idx="45">
                  <c:v>3023.4635033422201</c:v>
                </c:pt>
                <c:pt idx="46">
                  <c:v>3021.5831782576602</c:v>
                </c:pt>
                <c:pt idx="47">
                  <c:v>3019.9829012435898</c:v>
                </c:pt>
                <c:pt idx="48">
                  <c:v>3018.34926850689</c:v>
                </c:pt>
                <c:pt idx="49">
                  <c:v>3015.4820275196798</c:v>
                </c:pt>
                <c:pt idx="50">
                  <c:v>3014.3018470298698</c:v>
                </c:pt>
                <c:pt idx="51">
                  <c:v>3014.4819093275901</c:v>
                </c:pt>
                <c:pt idx="52">
                  <c:v>3013.5283817056302</c:v>
                </c:pt>
                <c:pt idx="53">
                  <c:v>3012.5548471616898</c:v>
                </c:pt>
                <c:pt idx="54">
                  <c:v>3011.0612465997401</c:v>
                </c:pt>
                <c:pt idx="55">
                  <c:v>3011.3879666354701</c:v>
                </c:pt>
                <c:pt idx="56">
                  <c:v>3009.4942927502502</c:v>
                </c:pt>
                <c:pt idx="57">
                  <c:v>3006.0936857814399</c:v>
                </c:pt>
                <c:pt idx="58">
                  <c:v>3005.3468529424199</c:v>
                </c:pt>
                <c:pt idx="59">
                  <c:v>3004.7134035139002</c:v>
                </c:pt>
                <c:pt idx="60">
                  <c:v>3003.8399198588399</c:v>
                </c:pt>
                <c:pt idx="61">
                  <c:v>3003.6998714050501</c:v>
                </c:pt>
                <c:pt idx="62">
                  <c:v>3003.2931562395001</c:v>
                </c:pt>
                <c:pt idx="63">
                  <c:v>3002.61969296704</c:v>
                </c:pt>
                <c:pt idx="64">
                  <c:v>3001.0927366824699</c:v>
                </c:pt>
                <c:pt idx="65">
                  <c:v>2999.9058817923301</c:v>
                </c:pt>
                <c:pt idx="66">
                  <c:v>2999.2457673205399</c:v>
                </c:pt>
                <c:pt idx="67">
                  <c:v>2998.9590448497202</c:v>
                </c:pt>
                <c:pt idx="68">
                  <c:v>3000.2992644362498</c:v>
                </c:pt>
                <c:pt idx="69">
                  <c:v>2999.6457918067399</c:v>
                </c:pt>
                <c:pt idx="70">
                  <c:v>2998.11219367988</c:v>
                </c:pt>
                <c:pt idx="71">
                  <c:v>2997.77881552284</c:v>
                </c:pt>
                <c:pt idx="72">
                  <c:v>2997.9721940631698</c:v>
                </c:pt>
                <c:pt idx="73">
                  <c:v>2997.7388179579302</c:v>
                </c:pt>
                <c:pt idx="74">
                  <c:v>2996.7252858490801</c:v>
                </c:pt>
                <c:pt idx="75">
                  <c:v>2997.7721736805602</c:v>
                </c:pt>
                <c:pt idx="76">
                  <c:v>2999.0923212290199</c:v>
                </c:pt>
                <c:pt idx="77">
                  <c:v>2997.4254467228602</c:v>
                </c:pt>
                <c:pt idx="78">
                  <c:v>2999.6791638083901</c:v>
                </c:pt>
                <c:pt idx="79">
                  <c:v>3000.5526474634598</c:v>
                </c:pt>
                <c:pt idx="80">
                  <c:v>3002.1729476785299</c:v>
                </c:pt>
                <c:pt idx="81">
                  <c:v>3002.4529957490099</c:v>
                </c:pt>
                <c:pt idx="82">
                  <c:v>3003.2264936313099</c:v>
                </c:pt>
                <c:pt idx="83">
                  <c:v>3003.0064337686799</c:v>
                </c:pt>
                <c:pt idx="84">
                  <c:v>3002.5863860814902</c:v>
                </c:pt>
                <c:pt idx="85">
                  <c:v>3004.4733692873501</c:v>
                </c:pt>
                <c:pt idx="86">
                  <c:v>3004.4867018089899</c:v>
                </c:pt>
                <c:pt idx="87">
                  <c:v>3004.5267156529299</c:v>
                </c:pt>
                <c:pt idx="88">
                  <c:v>3004.8334287666898</c:v>
                </c:pt>
                <c:pt idx="89">
                  <c:v>3005.2135114470202</c:v>
                </c:pt>
                <c:pt idx="90">
                  <c:v>3005.8736259188099</c:v>
                </c:pt>
                <c:pt idx="91">
                  <c:v>3006.5137497476599</c:v>
                </c:pt>
                <c:pt idx="92">
                  <c:v>3006.5804286348698</c:v>
                </c:pt>
                <c:pt idx="93">
                  <c:v>3008.1807219279699</c:v>
                </c:pt>
                <c:pt idx="94">
                  <c:v>3009.4276138630398</c:v>
                </c:pt>
                <c:pt idx="95">
                  <c:v>3010.1743978649902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E-4B70-A8D0-055829CFFD6C}"/>
            </c:ext>
          </c:extLst>
        </c:ser>
        <c:ser>
          <c:idx val="1"/>
          <c:order val="1"/>
          <c:tx>
            <c:strRef>
              <c:f>'9.4'!$C$52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'9.4'!$C$54:$C$149</c:f>
              <c:numCache>
                <c:formatCode>#,##0</c:formatCode>
                <c:ptCount val="96"/>
                <c:pt idx="0">
                  <c:v>2626.19527612714</c:v>
                </c:pt>
                <c:pt idx="1">
                  <c:v>2568.9033930321998</c:v>
                </c:pt>
                <c:pt idx="2">
                  <c:v>2444.9813093257499</c:v>
                </c:pt>
                <c:pt idx="3">
                  <c:v>2430.5307502751898</c:v>
                </c:pt>
                <c:pt idx="4">
                  <c:v>2386.49502223438</c:v>
                </c:pt>
                <c:pt idx="5">
                  <c:v>2362.3688190769199</c:v>
                </c:pt>
                <c:pt idx="6">
                  <c:v>2361.4981885130201</c:v>
                </c:pt>
                <c:pt idx="7">
                  <c:v>2367.83417790867</c:v>
                </c:pt>
                <c:pt idx="8">
                  <c:v>2338.9623557253099</c:v>
                </c:pt>
                <c:pt idx="9">
                  <c:v>2328.6885187053499</c:v>
                </c:pt>
                <c:pt idx="10">
                  <c:v>2330.6889040636502</c:v>
                </c:pt>
                <c:pt idx="11">
                  <c:v>2325.8284987413599</c:v>
                </c:pt>
                <c:pt idx="12">
                  <c:v>2343.5849095211502</c:v>
                </c:pt>
                <c:pt idx="13">
                  <c:v>2339.6174623116399</c:v>
                </c:pt>
                <c:pt idx="14">
                  <c:v>2344.4935304813898</c:v>
                </c:pt>
                <c:pt idx="15">
                  <c:v>2339.96223674576</c:v>
                </c:pt>
                <c:pt idx="16">
                  <c:v>2318.0016939523198</c:v>
                </c:pt>
                <c:pt idx="17">
                  <c:v>2316.1808719524101</c:v>
                </c:pt>
                <c:pt idx="18">
                  <c:v>2317.4429937903701</c:v>
                </c:pt>
                <c:pt idx="19">
                  <c:v>2317.46268422717</c:v>
                </c:pt>
                <c:pt idx="20">
                  <c:v>2387.5905904668298</c:v>
                </c:pt>
                <c:pt idx="21">
                  <c:v>2364.5944617537202</c:v>
                </c:pt>
                <c:pt idx="22">
                  <c:v>2355.6687963377599</c:v>
                </c:pt>
                <c:pt idx="23">
                  <c:v>2355.1140758176698</c:v>
                </c:pt>
                <c:pt idx="24">
                  <c:v>2265.6030602118499</c:v>
                </c:pt>
                <c:pt idx="25">
                  <c:v>2184.1350286550501</c:v>
                </c:pt>
                <c:pt idx="26">
                  <c:v>2184.0125387949001</c:v>
                </c:pt>
                <c:pt idx="27">
                  <c:v>2158.7197411865</c:v>
                </c:pt>
                <c:pt idx="28">
                  <c:v>2088.1979462981799</c:v>
                </c:pt>
                <c:pt idx="29">
                  <c:v>2092.2910319198299</c:v>
                </c:pt>
                <c:pt idx="30">
                  <c:v>2087.7499089482899</c:v>
                </c:pt>
                <c:pt idx="31">
                  <c:v>2074.77666008081</c:v>
                </c:pt>
                <c:pt idx="32">
                  <c:v>2058.4444496452102</c:v>
                </c:pt>
                <c:pt idx="33">
                  <c:v>2057.48738573532</c:v>
                </c:pt>
                <c:pt idx="34">
                  <c:v>2039.8670339559701</c:v>
                </c:pt>
                <c:pt idx="35">
                  <c:v>2059.6561786688299</c:v>
                </c:pt>
                <c:pt idx="36">
                  <c:v>2072.8381429699798</c:v>
                </c:pt>
                <c:pt idx="37">
                  <c:v>2025.2762924206399</c:v>
                </c:pt>
                <c:pt idx="38">
                  <c:v>2000.8732244605401</c:v>
                </c:pt>
                <c:pt idx="39">
                  <c:v>1988.2300141645801</c:v>
                </c:pt>
                <c:pt idx="40">
                  <c:v>2029.26034544496</c:v>
                </c:pt>
                <c:pt idx="41">
                  <c:v>2023.2984104186801</c:v>
                </c:pt>
                <c:pt idx="42">
                  <c:v>2035.04338837772</c:v>
                </c:pt>
                <c:pt idx="43">
                  <c:v>1957.05251694864</c:v>
                </c:pt>
                <c:pt idx="44">
                  <c:v>1917.49032189782</c:v>
                </c:pt>
                <c:pt idx="45">
                  <c:v>1927.2932426228499</c:v>
                </c:pt>
                <c:pt idx="46">
                  <c:v>1927.92353638195</c:v>
                </c:pt>
                <c:pt idx="47">
                  <c:v>1932.38294883549</c:v>
                </c:pt>
                <c:pt idx="48">
                  <c:v>1919.0016428353899</c:v>
                </c:pt>
                <c:pt idx="49">
                  <c:v>1898.12381834647</c:v>
                </c:pt>
                <c:pt idx="50">
                  <c:v>1874.7911381941601</c:v>
                </c:pt>
                <c:pt idx="51">
                  <c:v>1849.5366506320499</c:v>
                </c:pt>
                <c:pt idx="52">
                  <c:v>1875.06216139398</c:v>
                </c:pt>
                <c:pt idx="53">
                  <c:v>1850.7549484620999</c:v>
                </c:pt>
                <c:pt idx="54">
                  <c:v>1836.0397991669299</c:v>
                </c:pt>
                <c:pt idx="55">
                  <c:v>1806.1274444809501</c:v>
                </c:pt>
                <c:pt idx="56">
                  <c:v>1829.1599813231601</c:v>
                </c:pt>
                <c:pt idx="57">
                  <c:v>1839.4622432147701</c:v>
                </c:pt>
                <c:pt idx="58">
                  <c:v>1824.4868748880101</c:v>
                </c:pt>
                <c:pt idx="59">
                  <c:v>1854.70449527452</c:v>
                </c:pt>
                <c:pt idx="60">
                  <c:v>1910.3274060774399</c:v>
                </c:pt>
                <c:pt idx="61">
                  <c:v>1917.11904049174</c:v>
                </c:pt>
                <c:pt idx="62">
                  <c:v>1966.96737908553</c:v>
                </c:pt>
                <c:pt idx="63">
                  <c:v>1970.1732123459699</c:v>
                </c:pt>
                <c:pt idx="64">
                  <c:v>2090.4248036447798</c:v>
                </c:pt>
                <c:pt idx="65">
                  <c:v>2062.10914040629</c:v>
                </c:pt>
                <c:pt idx="66">
                  <c:v>2134.7896752372499</c:v>
                </c:pt>
                <c:pt idx="67">
                  <c:v>2154.9842000143999</c:v>
                </c:pt>
                <c:pt idx="68">
                  <c:v>2159.6364492904299</c:v>
                </c:pt>
                <c:pt idx="69">
                  <c:v>2179.55040132556</c:v>
                </c:pt>
                <c:pt idx="70">
                  <c:v>2201.0281448372498</c:v>
                </c:pt>
                <c:pt idx="71">
                  <c:v>2256.4910708410998</c:v>
                </c:pt>
                <c:pt idx="72">
                  <c:v>2280.8270762420598</c:v>
                </c:pt>
                <c:pt idx="73">
                  <c:v>2295.9193325636202</c:v>
                </c:pt>
                <c:pt idx="74">
                  <c:v>2323.6791245422</c:v>
                </c:pt>
                <c:pt idx="75">
                  <c:v>2338.9407793538098</c:v>
                </c:pt>
                <c:pt idx="76">
                  <c:v>2411.7827533911</c:v>
                </c:pt>
                <c:pt idx="77">
                  <c:v>2424.5439944304399</c:v>
                </c:pt>
                <c:pt idx="78">
                  <c:v>2419.18971395569</c:v>
                </c:pt>
                <c:pt idx="79">
                  <c:v>2417.9159248946198</c:v>
                </c:pt>
                <c:pt idx="80">
                  <c:v>2434.96324021184</c:v>
                </c:pt>
                <c:pt idx="81">
                  <c:v>2442.5424761160002</c:v>
                </c:pt>
                <c:pt idx="82">
                  <c:v>2441.0659011277999</c:v>
                </c:pt>
                <c:pt idx="83">
                  <c:v>2454.30226985014</c:v>
                </c:pt>
                <c:pt idx="84">
                  <c:v>2513.3398092596599</c:v>
                </c:pt>
                <c:pt idx="85">
                  <c:v>2510.7773194674501</c:v>
                </c:pt>
                <c:pt idx="86">
                  <c:v>2508.3052106980999</c:v>
                </c:pt>
                <c:pt idx="87">
                  <c:v>2502.2792018397099</c:v>
                </c:pt>
                <c:pt idx="88">
                  <c:v>2487.3996246111801</c:v>
                </c:pt>
                <c:pt idx="89">
                  <c:v>2460.91673828066</c:v>
                </c:pt>
                <c:pt idx="90">
                  <c:v>2430.59121206289</c:v>
                </c:pt>
                <c:pt idx="91">
                  <c:v>2428.7778858542702</c:v>
                </c:pt>
                <c:pt idx="92">
                  <c:v>2365.29866657209</c:v>
                </c:pt>
                <c:pt idx="93">
                  <c:v>2354.1978951361498</c:v>
                </c:pt>
                <c:pt idx="94">
                  <c:v>2365.4098568065701</c:v>
                </c:pt>
                <c:pt idx="95">
                  <c:v>2366.3948421394398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E-4B70-A8D0-055829CFFD6C}"/>
            </c:ext>
          </c:extLst>
        </c:ser>
        <c:ser>
          <c:idx val="2"/>
          <c:order val="2"/>
          <c:tx>
            <c:strRef>
              <c:f>'9.4'!$D$52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'9.4'!$D$54:$D$149</c:f>
              <c:numCache>
                <c:formatCode>#,##0</c:formatCode>
                <c:ptCount val="96"/>
                <c:pt idx="0">
                  <c:v>24.1885716751665</c:v>
                </c:pt>
                <c:pt idx="1">
                  <c:v>24.195273992627602</c:v>
                </c:pt>
                <c:pt idx="2">
                  <c:v>24.2689991011916</c:v>
                </c:pt>
                <c:pt idx="3">
                  <c:v>24.268999356863802</c:v>
                </c:pt>
                <c:pt idx="4">
                  <c:v>24.195273864791599</c:v>
                </c:pt>
                <c:pt idx="5">
                  <c:v>24.181869357705398</c:v>
                </c:pt>
                <c:pt idx="6">
                  <c:v>24.2354878973943</c:v>
                </c:pt>
                <c:pt idx="7">
                  <c:v>24.242190214855398</c:v>
                </c:pt>
                <c:pt idx="8">
                  <c:v>24.215380945010999</c:v>
                </c:pt>
                <c:pt idx="9">
                  <c:v>24.222083262472101</c:v>
                </c:pt>
                <c:pt idx="10">
                  <c:v>24.201976310088799</c:v>
                </c:pt>
                <c:pt idx="11">
                  <c:v>24.168464722783199</c:v>
                </c:pt>
                <c:pt idx="12">
                  <c:v>24.1885716751665</c:v>
                </c:pt>
                <c:pt idx="13">
                  <c:v>24.155060087860999</c:v>
                </c:pt>
                <c:pt idx="14">
                  <c:v>24.268999484699801</c:v>
                </c:pt>
                <c:pt idx="15">
                  <c:v>24.155060087860999</c:v>
                </c:pt>
                <c:pt idx="16">
                  <c:v>24.2354878973943</c:v>
                </c:pt>
                <c:pt idx="17">
                  <c:v>24.201976310088799</c:v>
                </c:pt>
                <c:pt idx="18">
                  <c:v>24.222083262472101</c:v>
                </c:pt>
                <c:pt idx="19">
                  <c:v>24.181869357705398</c:v>
                </c:pt>
                <c:pt idx="20">
                  <c:v>24.1282508180166</c:v>
                </c:pt>
                <c:pt idx="21">
                  <c:v>24.155060087860999</c:v>
                </c:pt>
                <c:pt idx="22">
                  <c:v>24.134953135477701</c:v>
                </c:pt>
                <c:pt idx="23">
                  <c:v>24.2354878973943</c:v>
                </c:pt>
                <c:pt idx="24">
                  <c:v>24.235487769558201</c:v>
                </c:pt>
                <c:pt idx="25">
                  <c:v>24.215380945010999</c:v>
                </c:pt>
                <c:pt idx="26">
                  <c:v>24.161762405322101</c:v>
                </c:pt>
                <c:pt idx="27">
                  <c:v>24.161762405322101</c:v>
                </c:pt>
                <c:pt idx="28">
                  <c:v>24.148357770399901</c:v>
                </c:pt>
                <c:pt idx="29">
                  <c:v>24.155060087860999</c:v>
                </c:pt>
                <c:pt idx="30">
                  <c:v>24.148357770399901</c:v>
                </c:pt>
                <c:pt idx="31">
                  <c:v>24.181869357705398</c:v>
                </c:pt>
                <c:pt idx="32">
                  <c:v>24.155060087860999</c:v>
                </c:pt>
                <c:pt idx="33">
                  <c:v>24.201976310088799</c:v>
                </c:pt>
                <c:pt idx="34">
                  <c:v>24.222083262472101</c:v>
                </c:pt>
                <c:pt idx="35">
                  <c:v>24.242190214855398</c:v>
                </c:pt>
                <c:pt idx="36">
                  <c:v>24.215380945010999</c:v>
                </c:pt>
                <c:pt idx="37">
                  <c:v>24.155060087860999</c:v>
                </c:pt>
                <c:pt idx="38">
                  <c:v>24.242190214855398</c:v>
                </c:pt>
                <c:pt idx="39">
                  <c:v>24.2019763100887</c:v>
                </c:pt>
                <c:pt idx="40">
                  <c:v>24.155060087860999</c:v>
                </c:pt>
                <c:pt idx="41">
                  <c:v>24.195273992627602</c:v>
                </c:pt>
                <c:pt idx="42">
                  <c:v>24.2354878973943</c:v>
                </c:pt>
                <c:pt idx="43">
                  <c:v>24.195273992627602</c:v>
                </c:pt>
                <c:pt idx="44">
                  <c:v>24.215380945010999</c:v>
                </c:pt>
                <c:pt idx="45">
                  <c:v>24.181869357705398</c:v>
                </c:pt>
                <c:pt idx="46">
                  <c:v>24.195273992627602</c:v>
                </c:pt>
                <c:pt idx="47">
                  <c:v>24.161762405322101</c:v>
                </c:pt>
                <c:pt idx="48">
                  <c:v>24.181869357705398</c:v>
                </c:pt>
                <c:pt idx="49">
                  <c:v>24.181869357705398</c:v>
                </c:pt>
                <c:pt idx="50">
                  <c:v>24.1885716751665</c:v>
                </c:pt>
                <c:pt idx="51">
                  <c:v>24.201976310088799</c:v>
                </c:pt>
                <c:pt idx="52">
                  <c:v>24.155060087860999</c:v>
                </c:pt>
                <c:pt idx="53">
                  <c:v>24.208678627549901</c:v>
                </c:pt>
                <c:pt idx="54">
                  <c:v>24.134953135477701</c:v>
                </c:pt>
                <c:pt idx="55">
                  <c:v>24.1751670402443</c:v>
                </c:pt>
                <c:pt idx="56">
                  <c:v>24.161762277486002</c:v>
                </c:pt>
                <c:pt idx="57">
                  <c:v>24.2488925323165</c:v>
                </c:pt>
                <c:pt idx="58">
                  <c:v>24.195273864791599</c:v>
                </c:pt>
                <c:pt idx="59">
                  <c:v>24.268999484699801</c:v>
                </c:pt>
                <c:pt idx="60">
                  <c:v>24.3226178965526</c:v>
                </c:pt>
                <c:pt idx="61">
                  <c:v>24.255594849777601</c:v>
                </c:pt>
                <c:pt idx="62">
                  <c:v>24.255594849777601</c:v>
                </c:pt>
                <c:pt idx="63">
                  <c:v>24.255594849777601</c:v>
                </c:pt>
                <c:pt idx="64">
                  <c:v>24.222083262472101</c:v>
                </c:pt>
                <c:pt idx="65">
                  <c:v>24.181869357705398</c:v>
                </c:pt>
                <c:pt idx="66">
                  <c:v>24.181869357705398</c:v>
                </c:pt>
                <c:pt idx="67">
                  <c:v>24.148357770399901</c:v>
                </c:pt>
                <c:pt idx="68">
                  <c:v>24.1751670402443</c:v>
                </c:pt>
                <c:pt idx="69">
                  <c:v>24.2622971672387</c:v>
                </c:pt>
                <c:pt idx="70">
                  <c:v>24.228785579933199</c:v>
                </c:pt>
                <c:pt idx="71">
                  <c:v>24.228785579933199</c:v>
                </c:pt>
                <c:pt idx="72">
                  <c:v>24.255594849777601</c:v>
                </c:pt>
                <c:pt idx="73">
                  <c:v>24.2354878973943</c:v>
                </c:pt>
                <c:pt idx="74">
                  <c:v>24.228785579933199</c:v>
                </c:pt>
                <c:pt idx="75">
                  <c:v>24.201976310088799</c:v>
                </c:pt>
                <c:pt idx="76">
                  <c:v>24.242190214855398</c:v>
                </c:pt>
                <c:pt idx="77">
                  <c:v>24.222083262472101</c:v>
                </c:pt>
                <c:pt idx="78">
                  <c:v>24.175166912408201</c:v>
                </c:pt>
                <c:pt idx="79">
                  <c:v>24.168464722783199</c:v>
                </c:pt>
                <c:pt idx="80">
                  <c:v>24.255594721941499</c:v>
                </c:pt>
                <c:pt idx="81">
                  <c:v>24.2354878973943</c:v>
                </c:pt>
                <c:pt idx="82">
                  <c:v>24.242190214855398</c:v>
                </c:pt>
                <c:pt idx="83">
                  <c:v>24.208678627549901</c:v>
                </c:pt>
                <c:pt idx="84">
                  <c:v>24.222083262472101</c:v>
                </c:pt>
                <c:pt idx="85">
                  <c:v>24.161762405322101</c:v>
                </c:pt>
                <c:pt idx="86">
                  <c:v>24.222083262472101</c:v>
                </c:pt>
                <c:pt idx="87">
                  <c:v>24.242190214855398</c:v>
                </c:pt>
                <c:pt idx="88">
                  <c:v>24.208678627549901</c:v>
                </c:pt>
                <c:pt idx="89">
                  <c:v>24.2488925323165</c:v>
                </c:pt>
                <c:pt idx="90">
                  <c:v>24.1751670402443</c:v>
                </c:pt>
                <c:pt idx="91">
                  <c:v>24.255594849777601</c:v>
                </c:pt>
                <c:pt idx="92">
                  <c:v>24.181869357705398</c:v>
                </c:pt>
                <c:pt idx="93">
                  <c:v>24.1282508180166</c:v>
                </c:pt>
                <c:pt idx="94">
                  <c:v>24.141655452938799</c:v>
                </c:pt>
                <c:pt idx="95">
                  <c:v>24.242190214855398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AE-4B70-A8D0-055829CFFD6C}"/>
            </c:ext>
          </c:extLst>
        </c:ser>
        <c:ser>
          <c:idx val="3"/>
          <c:order val="3"/>
          <c:tx>
            <c:strRef>
              <c:f>'9.4'!$E$52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'9.4'!$E$54:$E$149</c:f>
              <c:numCache>
                <c:formatCode>#,##0</c:formatCode>
                <c:ptCount val="96"/>
                <c:pt idx="0">
                  <c:v>399.73214824954101</c:v>
                </c:pt>
                <c:pt idx="1">
                  <c:v>401.42740295798598</c:v>
                </c:pt>
                <c:pt idx="2">
                  <c:v>400.60058401597701</c:v>
                </c:pt>
                <c:pt idx="3">
                  <c:v>399.75460685931398</c:v>
                </c:pt>
                <c:pt idx="4">
                  <c:v>400.81828464026398</c:v>
                </c:pt>
                <c:pt idx="5">
                  <c:v>401.18614117965097</c:v>
                </c:pt>
                <c:pt idx="6">
                  <c:v>398.90462242465799</c:v>
                </c:pt>
                <c:pt idx="7">
                  <c:v>399.57431553818998</c:v>
                </c:pt>
                <c:pt idx="8">
                  <c:v>398.37153382316598</c:v>
                </c:pt>
                <c:pt idx="9">
                  <c:v>398.52525310346499</c:v>
                </c:pt>
                <c:pt idx="10">
                  <c:v>399.36248952071298</c:v>
                </c:pt>
                <c:pt idx="11">
                  <c:v>399.84309267203798</c:v>
                </c:pt>
                <c:pt idx="12">
                  <c:v>403.49112217334101</c:v>
                </c:pt>
                <c:pt idx="13">
                  <c:v>404.33897148396102</c:v>
                </c:pt>
                <c:pt idx="14">
                  <c:v>401.60933723896198</c:v>
                </c:pt>
                <c:pt idx="15">
                  <c:v>397.64322250771602</c:v>
                </c:pt>
                <c:pt idx="16">
                  <c:v>395.32733911231003</c:v>
                </c:pt>
                <c:pt idx="17">
                  <c:v>398.69132473976703</c:v>
                </c:pt>
                <c:pt idx="18">
                  <c:v>397.955703338636</c:v>
                </c:pt>
                <c:pt idx="19">
                  <c:v>399.621261728712</c:v>
                </c:pt>
                <c:pt idx="20">
                  <c:v>403.30757629591898</c:v>
                </c:pt>
                <c:pt idx="21">
                  <c:v>401.65030749475397</c:v>
                </c:pt>
                <c:pt idx="22">
                  <c:v>401.60015017418402</c:v>
                </c:pt>
                <c:pt idx="23">
                  <c:v>406.43394553760299</c:v>
                </c:pt>
                <c:pt idx="24">
                  <c:v>429.83110517287599</c:v>
                </c:pt>
                <c:pt idx="25">
                  <c:v>437.66301275652</c:v>
                </c:pt>
                <c:pt idx="26">
                  <c:v>441.45328735742902</c:v>
                </c:pt>
                <c:pt idx="27">
                  <c:v>439.21658690663202</c:v>
                </c:pt>
                <c:pt idx="28">
                  <c:v>436.42371680163001</c:v>
                </c:pt>
                <c:pt idx="29">
                  <c:v>436.908358594351</c:v>
                </c:pt>
                <c:pt idx="30">
                  <c:v>436.97800223902999</c:v>
                </c:pt>
                <c:pt idx="31">
                  <c:v>437.45117950133499</c:v>
                </c:pt>
                <c:pt idx="32">
                  <c:v>439.26258736989797</c:v>
                </c:pt>
                <c:pt idx="33">
                  <c:v>440.37168659742599</c:v>
                </c:pt>
                <c:pt idx="34">
                  <c:v>438.684212425721</c:v>
                </c:pt>
                <c:pt idx="35">
                  <c:v>425.22298156347802</c:v>
                </c:pt>
                <c:pt idx="36">
                  <c:v>427.97201045494501</c:v>
                </c:pt>
                <c:pt idx="37">
                  <c:v>423.17464247888898</c:v>
                </c:pt>
                <c:pt idx="38">
                  <c:v>420.97938997265197</c:v>
                </c:pt>
                <c:pt idx="39">
                  <c:v>402.69512380710302</c:v>
                </c:pt>
                <c:pt idx="40">
                  <c:v>387.37800694440602</c:v>
                </c:pt>
                <c:pt idx="41">
                  <c:v>383.78618548805798</c:v>
                </c:pt>
                <c:pt idx="42">
                  <c:v>403.96949369784897</c:v>
                </c:pt>
                <c:pt idx="43">
                  <c:v>391.080765585542</c:v>
                </c:pt>
                <c:pt idx="44">
                  <c:v>388.676611096101</c:v>
                </c:pt>
                <c:pt idx="45">
                  <c:v>405.830455744598</c:v>
                </c:pt>
                <c:pt idx="46">
                  <c:v>406.95808350613203</c:v>
                </c:pt>
                <c:pt idx="47">
                  <c:v>409.55390699460997</c:v>
                </c:pt>
                <c:pt idx="48">
                  <c:v>420.74493405296499</c:v>
                </c:pt>
                <c:pt idx="49">
                  <c:v>407.09284240247899</c:v>
                </c:pt>
                <c:pt idx="50">
                  <c:v>387.25398156990599</c:v>
                </c:pt>
                <c:pt idx="51">
                  <c:v>384.37395497799298</c:v>
                </c:pt>
                <c:pt idx="52">
                  <c:v>397.73054063678597</c:v>
                </c:pt>
                <c:pt idx="53">
                  <c:v>389.12765785808898</c:v>
                </c:pt>
                <c:pt idx="54">
                  <c:v>398.40710716091502</c:v>
                </c:pt>
                <c:pt idx="55">
                  <c:v>396.32600779465099</c:v>
                </c:pt>
                <c:pt idx="56">
                  <c:v>391.79477518880702</c:v>
                </c:pt>
                <c:pt idx="57">
                  <c:v>379.74085403623002</c:v>
                </c:pt>
                <c:pt idx="58">
                  <c:v>391.07190663022101</c:v>
                </c:pt>
                <c:pt idx="59">
                  <c:v>393.28149462461698</c:v>
                </c:pt>
                <c:pt idx="60">
                  <c:v>393.67588219114799</c:v>
                </c:pt>
                <c:pt idx="61">
                  <c:v>395.82354435079799</c:v>
                </c:pt>
                <c:pt idx="62">
                  <c:v>396.671412961974</c:v>
                </c:pt>
                <c:pt idx="63">
                  <c:v>393.82627936320102</c:v>
                </c:pt>
                <c:pt idx="64">
                  <c:v>387.49933989130801</c:v>
                </c:pt>
                <c:pt idx="65">
                  <c:v>399.939426573449</c:v>
                </c:pt>
                <c:pt idx="66">
                  <c:v>401.82453361607401</c:v>
                </c:pt>
                <c:pt idx="67">
                  <c:v>404.10240697850401</c:v>
                </c:pt>
                <c:pt idx="68">
                  <c:v>409.65297916243998</c:v>
                </c:pt>
                <c:pt idx="69">
                  <c:v>411.286978730469</c:v>
                </c:pt>
                <c:pt idx="70">
                  <c:v>413.48772224496201</c:v>
                </c:pt>
                <c:pt idx="71">
                  <c:v>415.25369419152901</c:v>
                </c:pt>
                <c:pt idx="72">
                  <c:v>428.26439216909398</c:v>
                </c:pt>
                <c:pt idx="73">
                  <c:v>429.20684315620099</c:v>
                </c:pt>
                <c:pt idx="74">
                  <c:v>434.20016244221301</c:v>
                </c:pt>
                <c:pt idx="75">
                  <c:v>435.91922197423003</c:v>
                </c:pt>
                <c:pt idx="76">
                  <c:v>437.59876361731398</c:v>
                </c:pt>
                <c:pt idx="77">
                  <c:v>437.62069628693001</c:v>
                </c:pt>
                <c:pt idx="78">
                  <c:v>439.893319898058</c:v>
                </c:pt>
                <c:pt idx="79">
                  <c:v>441.340482843823</c:v>
                </c:pt>
                <c:pt idx="80">
                  <c:v>437.57056067948599</c:v>
                </c:pt>
                <c:pt idx="81">
                  <c:v>438.98896338385998</c:v>
                </c:pt>
                <c:pt idx="82">
                  <c:v>440.23014596812402</c:v>
                </c:pt>
                <c:pt idx="83">
                  <c:v>443.56029048275701</c:v>
                </c:pt>
                <c:pt idx="84">
                  <c:v>437.33712045157301</c:v>
                </c:pt>
                <c:pt idx="85">
                  <c:v>432.49367481002599</c:v>
                </c:pt>
                <c:pt idx="86">
                  <c:v>428.40369634643901</c:v>
                </c:pt>
                <c:pt idx="87">
                  <c:v>425.623434329811</c:v>
                </c:pt>
                <c:pt idx="88">
                  <c:v>403.893538771274</c:v>
                </c:pt>
                <c:pt idx="89">
                  <c:v>410.45653852159199</c:v>
                </c:pt>
                <c:pt idx="90">
                  <c:v>408.92343743652901</c:v>
                </c:pt>
                <c:pt idx="91">
                  <c:v>410.39960670577699</c:v>
                </c:pt>
                <c:pt idx="92">
                  <c:v>406.00343939261001</c:v>
                </c:pt>
                <c:pt idx="93">
                  <c:v>405.61258141530499</c:v>
                </c:pt>
                <c:pt idx="94">
                  <c:v>405.33682471780099</c:v>
                </c:pt>
                <c:pt idx="95">
                  <c:v>406.13675315980697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AE-4B70-A8D0-055829CFFD6C}"/>
            </c:ext>
          </c:extLst>
        </c:ser>
        <c:ser>
          <c:idx val="6"/>
          <c:order val="4"/>
          <c:tx>
            <c:strRef>
              <c:f>'9.4'!$I$52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'9.4'!$I$54:$I$149</c:f>
              <c:numCache>
                <c:formatCode>#,##0</c:formatCode>
                <c:ptCount val="96"/>
                <c:pt idx="0">
                  <c:v>87.343993309674801</c:v>
                </c:pt>
                <c:pt idx="1">
                  <c:v>85.343922775802795</c:v>
                </c:pt>
                <c:pt idx="2">
                  <c:v>82.309463511776002</c:v>
                </c:pt>
                <c:pt idx="3">
                  <c:v>82.100059577260893</c:v>
                </c:pt>
                <c:pt idx="4">
                  <c:v>82.222272216991897</c:v>
                </c:pt>
                <c:pt idx="5">
                  <c:v>81.337597409638093</c:v>
                </c:pt>
                <c:pt idx="6">
                  <c:v>81.7628964140237</c:v>
                </c:pt>
                <c:pt idx="7">
                  <c:v>81.809557106696801</c:v>
                </c:pt>
                <c:pt idx="8">
                  <c:v>83.524950980606604</c:v>
                </c:pt>
                <c:pt idx="9">
                  <c:v>79.972470681660496</c:v>
                </c:pt>
                <c:pt idx="10">
                  <c:v>85.972346808227897</c:v>
                </c:pt>
                <c:pt idx="11">
                  <c:v>82.775276753636007</c:v>
                </c:pt>
                <c:pt idx="12">
                  <c:v>79.488661453575205</c:v>
                </c:pt>
                <c:pt idx="13">
                  <c:v>81.813936692545994</c:v>
                </c:pt>
                <c:pt idx="14">
                  <c:v>85.164424703136802</c:v>
                </c:pt>
                <c:pt idx="15">
                  <c:v>88.145494340510695</c:v>
                </c:pt>
                <c:pt idx="16">
                  <c:v>87.813695709683302</c:v>
                </c:pt>
                <c:pt idx="17">
                  <c:v>81.020590364647106</c:v>
                </c:pt>
                <c:pt idx="18">
                  <c:v>79.304313823154899</c:v>
                </c:pt>
                <c:pt idx="19">
                  <c:v>81.245674177924698</c:v>
                </c:pt>
                <c:pt idx="20">
                  <c:v>84.415161126263897</c:v>
                </c:pt>
                <c:pt idx="21">
                  <c:v>82.658086011737694</c:v>
                </c:pt>
                <c:pt idx="22">
                  <c:v>80.418703635922</c:v>
                </c:pt>
                <c:pt idx="23">
                  <c:v>82.178033490524001</c:v>
                </c:pt>
                <c:pt idx="24">
                  <c:v>87.928115202665595</c:v>
                </c:pt>
                <c:pt idx="25">
                  <c:v>90.253679379749897</c:v>
                </c:pt>
                <c:pt idx="26">
                  <c:v>94.629750411862005</c:v>
                </c:pt>
                <c:pt idx="27">
                  <c:v>95.198729390726101</c:v>
                </c:pt>
                <c:pt idx="28">
                  <c:v>88.2583147016678</c:v>
                </c:pt>
                <c:pt idx="29">
                  <c:v>81.890827982824206</c:v>
                </c:pt>
                <c:pt idx="30">
                  <c:v>78.085052771421303</c:v>
                </c:pt>
                <c:pt idx="31">
                  <c:v>72.095698083347699</c:v>
                </c:pt>
                <c:pt idx="32">
                  <c:v>76.479991322522395</c:v>
                </c:pt>
                <c:pt idx="33">
                  <c:v>70.166214363533797</c:v>
                </c:pt>
                <c:pt idx="34">
                  <c:v>74.9890665652308</c:v>
                </c:pt>
                <c:pt idx="35">
                  <c:v>76.382182447004794</c:v>
                </c:pt>
                <c:pt idx="36">
                  <c:v>78.965936608445702</c:v>
                </c:pt>
                <c:pt idx="37">
                  <c:v>85.008829739085698</c:v>
                </c:pt>
                <c:pt idx="38">
                  <c:v>88.547031381271395</c:v>
                </c:pt>
                <c:pt idx="39">
                  <c:v>96.725699305536907</c:v>
                </c:pt>
                <c:pt idx="40">
                  <c:v>96.122357146951103</c:v>
                </c:pt>
                <c:pt idx="41">
                  <c:v>96.065881763523905</c:v>
                </c:pt>
                <c:pt idx="42">
                  <c:v>86.314635171065902</c:v>
                </c:pt>
                <c:pt idx="43">
                  <c:v>86.107046688414997</c:v>
                </c:pt>
                <c:pt idx="44">
                  <c:v>76.887262122804501</c:v>
                </c:pt>
                <c:pt idx="45">
                  <c:v>69.130501120610504</c:v>
                </c:pt>
                <c:pt idx="46">
                  <c:v>68.7790132750727</c:v>
                </c:pt>
                <c:pt idx="47">
                  <c:v>70.3115205737666</c:v>
                </c:pt>
                <c:pt idx="48">
                  <c:v>68.411613121794304</c:v>
                </c:pt>
                <c:pt idx="49">
                  <c:v>73.669422787491698</c:v>
                </c:pt>
                <c:pt idx="50">
                  <c:v>70.859730271909797</c:v>
                </c:pt>
                <c:pt idx="51">
                  <c:v>73.023788271394395</c:v>
                </c:pt>
                <c:pt idx="52">
                  <c:v>79.771978314521505</c:v>
                </c:pt>
                <c:pt idx="53">
                  <c:v>80.952945094003894</c:v>
                </c:pt>
                <c:pt idx="54">
                  <c:v>74.938154646826206</c:v>
                </c:pt>
                <c:pt idx="55">
                  <c:v>68.460087476449502</c:v>
                </c:pt>
                <c:pt idx="56">
                  <c:v>62.308283087201602</c:v>
                </c:pt>
                <c:pt idx="57">
                  <c:v>62.9689584941448</c:v>
                </c:pt>
                <c:pt idx="58">
                  <c:v>65.530702986555895</c:v>
                </c:pt>
                <c:pt idx="59">
                  <c:v>59.747086298719097</c:v>
                </c:pt>
                <c:pt idx="60">
                  <c:v>52.5003378874463</c:v>
                </c:pt>
                <c:pt idx="61">
                  <c:v>52.925466085938197</c:v>
                </c:pt>
                <c:pt idx="62">
                  <c:v>57.9253153835853</c:v>
                </c:pt>
                <c:pt idx="63">
                  <c:v>64.876141049840996</c:v>
                </c:pt>
                <c:pt idx="64">
                  <c:v>62.019889097774403</c:v>
                </c:pt>
                <c:pt idx="65">
                  <c:v>53.305209266313298</c:v>
                </c:pt>
                <c:pt idx="66">
                  <c:v>49.072515974298902</c:v>
                </c:pt>
                <c:pt idx="67">
                  <c:v>46.499407008915597</c:v>
                </c:pt>
                <c:pt idx="68">
                  <c:v>44.421283039874901</c:v>
                </c:pt>
                <c:pt idx="69">
                  <c:v>44.002856415736197</c:v>
                </c:pt>
                <c:pt idx="70">
                  <c:v>46.518147330405199</c:v>
                </c:pt>
                <c:pt idx="71">
                  <c:v>47.388503847894498</c:v>
                </c:pt>
                <c:pt idx="72">
                  <c:v>42.707367864293303</c:v>
                </c:pt>
                <c:pt idx="73">
                  <c:v>43.269272973323297</c:v>
                </c:pt>
                <c:pt idx="74">
                  <c:v>38.577828163654303</c:v>
                </c:pt>
                <c:pt idx="75">
                  <c:v>35.399303333400901</c:v>
                </c:pt>
                <c:pt idx="76">
                  <c:v>43.008688638085701</c:v>
                </c:pt>
                <c:pt idx="77">
                  <c:v>47.279189354414797</c:v>
                </c:pt>
                <c:pt idx="78">
                  <c:v>47.682807005290798</c:v>
                </c:pt>
                <c:pt idx="79">
                  <c:v>54.422719099312303</c:v>
                </c:pt>
                <c:pt idx="80">
                  <c:v>62.973786573313703</c:v>
                </c:pt>
                <c:pt idx="81">
                  <c:v>67.3120350949618</c:v>
                </c:pt>
                <c:pt idx="82">
                  <c:v>74.553083498775905</c:v>
                </c:pt>
                <c:pt idx="83">
                  <c:v>76.484347895601402</c:v>
                </c:pt>
                <c:pt idx="84">
                  <c:v>76.831685260201297</c:v>
                </c:pt>
                <c:pt idx="85">
                  <c:v>79.044121216403994</c:v>
                </c:pt>
                <c:pt idx="86">
                  <c:v>83.757917946133801</c:v>
                </c:pt>
                <c:pt idx="87">
                  <c:v>79.653883426455394</c:v>
                </c:pt>
                <c:pt idx="88">
                  <c:v>79.370591112463899</c:v>
                </c:pt>
                <c:pt idx="89">
                  <c:v>83.228572582741293</c:v>
                </c:pt>
                <c:pt idx="90">
                  <c:v>81.106244406387901</c:v>
                </c:pt>
                <c:pt idx="91">
                  <c:v>86.3376914097407</c:v>
                </c:pt>
                <c:pt idx="92">
                  <c:v>86.496609417795597</c:v>
                </c:pt>
                <c:pt idx="93">
                  <c:v>86.022895636259705</c:v>
                </c:pt>
                <c:pt idx="94">
                  <c:v>96.597203668171304</c:v>
                </c:pt>
                <c:pt idx="95">
                  <c:v>98.162792079594496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AE-4B70-A8D0-055829CFFD6C}"/>
            </c:ext>
          </c:extLst>
        </c:ser>
        <c:ser>
          <c:idx val="7"/>
          <c:order val="5"/>
          <c:tx>
            <c:strRef>
              <c:f>'9.4'!$H$52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13.590085744857801</c:v>
                </c:pt>
                <c:pt idx="21">
                  <c:v>15.4486850897471</c:v>
                </c:pt>
                <c:pt idx="22">
                  <c:v>14.648470560709599</c:v>
                </c:pt>
                <c:pt idx="23">
                  <c:v>15.298145771026601</c:v>
                </c:pt>
                <c:pt idx="24">
                  <c:v>21.648173173268599</c:v>
                </c:pt>
                <c:pt idx="25">
                  <c:v>39.322894414266003</c:v>
                </c:pt>
                <c:pt idx="26">
                  <c:v>67.226569811503097</c:v>
                </c:pt>
                <c:pt idx="27">
                  <c:v>111.450625101725</c:v>
                </c:pt>
                <c:pt idx="28">
                  <c:v>166.67414283752399</c:v>
                </c:pt>
                <c:pt idx="29">
                  <c:v>228.777473449707</c:v>
                </c:pt>
                <c:pt idx="30">
                  <c:v>308.84713745117199</c:v>
                </c:pt>
                <c:pt idx="31">
                  <c:v>381.07385253906301</c:v>
                </c:pt>
                <c:pt idx="32">
                  <c:v>462.56435394287098</c:v>
                </c:pt>
                <c:pt idx="33">
                  <c:v>545.94887034098304</c:v>
                </c:pt>
                <c:pt idx="34">
                  <c:v>636.36711374918605</c:v>
                </c:pt>
                <c:pt idx="35">
                  <c:v>707.98255920410202</c:v>
                </c:pt>
                <c:pt idx="36">
                  <c:v>778.78994242350302</c:v>
                </c:pt>
                <c:pt idx="37">
                  <c:v>864.21379597981797</c:v>
                </c:pt>
                <c:pt idx="38">
                  <c:v>911.38876342773403</c:v>
                </c:pt>
                <c:pt idx="39">
                  <c:v>994.01146952311205</c:v>
                </c:pt>
                <c:pt idx="40">
                  <c:v>1041.9966583252001</c:v>
                </c:pt>
                <c:pt idx="41">
                  <c:v>1079.1916097005201</c:v>
                </c:pt>
                <c:pt idx="42">
                  <c:v>1062.51295979818</c:v>
                </c:pt>
                <c:pt idx="43">
                  <c:v>1051.3809509277301</c:v>
                </c:pt>
                <c:pt idx="44">
                  <c:v>1053.47678629557</c:v>
                </c:pt>
                <c:pt idx="45">
                  <c:v>1097.2325592041</c:v>
                </c:pt>
                <c:pt idx="46">
                  <c:v>1102.5640360514301</c:v>
                </c:pt>
                <c:pt idx="47">
                  <c:v>1099.8720296224001</c:v>
                </c:pt>
                <c:pt idx="48">
                  <c:v>1081.8767903645801</c:v>
                </c:pt>
                <c:pt idx="49">
                  <c:v>1072.7847391764301</c:v>
                </c:pt>
                <c:pt idx="50">
                  <c:v>1059.329981486</c:v>
                </c:pt>
                <c:pt idx="51">
                  <c:v>1049.3711751302101</c:v>
                </c:pt>
                <c:pt idx="52">
                  <c:v>1005.14188130697</c:v>
                </c:pt>
                <c:pt idx="53">
                  <c:v>945.82870992024698</c:v>
                </c:pt>
                <c:pt idx="54">
                  <c:v>919.20662434895803</c:v>
                </c:pt>
                <c:pt idx="55">
                  <c:v>913.66222635904899</c:v>
                </c:pt>
                <c:pt idx="56">
                  <c:v>867.91135660807299</c:v>
                </c:pt>
                <c:pt idx="57">
                  <c:v>851.52275594075502</c:v>
                </c:pt>
                <c:pt idx="58">
                  <c:v>853.35294087727902</c:v>
                </c:pt>
                <c:pt idx="59">
                  <c:v>819.76271565755201</c:v>
                </c:pt>
                <c:pt idx="60">
                  <c:v>753.77822367350302</c:v>
                </c:pt>
                <c:pt idx="61">
                  <c:v>706.96906534830703</c:v>
                </c:pt>
                <c:pt idx="62">
                  <c:v>683.34586588541697</c:v>
                </c:pt>
                <c:pt idx="63">
                  <c:v>650.24222819010402</c:v>
                </c:pt>
                <c:pt idx="64">
                  <c:v>637.863026936849</c:v>
                </c:pt>
                <c:pt idx="65">
                  <c:v>613.83791605631495</c:v>
                </c:pt>
                <c:pt idx="66">
                  <c:v>563.72973887125602</c:v>
                </c:pt>
                <c:pt idx="67">
                  <c:v>521.53756205240904</c:v>
                </c:pt>
                <c:pt idx="68">
                  <c:v>467.701182047526</c:v>
                </c:pt>
                <c:pt idx="69">
                  <c:v>421.85977935790999</c:v>
                </c:pt>
                <c:pt idx="70">
                  <c:v>370.23323313395201</c:v>
                </c:pt>
                <c:pt idx="71">
                  <c:v>312.40348943074503</c:v>
                </c:pt>
                <c:pt idx="72">
                  <c:v>264.72040049235</c:v>
                </c:pt>
                <c:pt idx="73">
                  <c:v>220.198177337646</c:v>
                </c:pt>
                <c:pt idx="74">
                  <c:v>172.283397674561</c:v>
                </c:pt>
                <c:pt idx="75">
                  <c:v>126.566637674967</c:v>
                </c:pt>
                <c:pt idx="76">
                  <c:v>90.929577191670703</c:v>
                </c:pt>
                <c:pt idx="77">
                  <c:v>61.658063570658399</c:v>
                </c:pt>
                <c:pt idx="78">
                  <c:v>39.1034687360128</c:v>
                </c:pt>
                <c:pt idx="79">
                  <c:v>22.457101742426602</c:v>
                </c:pt>
                <c:pt idx="80">
                  <c:v>17.223368644714402</c:v>
                </c:pt>
                <c:pt idx="81">
                  <c:v>16.294470230738298</c:v>
                </c:pt>
                <c:pt idx="82">
                  <c:v>15.791853586832699</c:v>
                </c:pt>
                <c:pt idx="83">
                  <c:v>6.4957900842030796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AE-4B70-A8D0-055829CFFD6C}"/>
            </c:ext>
          </c:extLst>
        </c:ser>
        <c:ser>
          <c:idx val="4"/>
          <c:order val="6"/>
          <c:tx>
            <c:strRef>
              <c:f>'9.4'!$F$52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'9.4'!$F$54:$F$149</c:f>
              <c:numCache>
                <c:formatCode>#,##0</c:formatCode>
                <c:ptCount val="96"/>
                <c:pt idx="0">
                  <c:v>710.177678747963</c:v>
                </c:pt>
                <c:pt idx="1">
                  <c:v>703.87513484252202</c:v>
                </c:pt>
                <c:pt idx="2">
                  <c:v>703.59046007132099</c:v>
                </c:pt>
                <c:pt idx="3">
                  <c:v>700.62240955243499</c:v>
                </c:pt>
                <c:pt idx="4">
                  <c:v>656.13522986325404</c:v>
                </c:pt>
                <c:pt idx="5">
                  <c:v>651.060823059325</c:v>
                </c:pt>
                <c:pt idx="6">
                  <c:v>650.75806094727602</c:v>
                </c:pt>
                <c:pt idx="7">
                  <c:v>650.18680724064802</c:v>
                </c:pt>
                <c:pt idx="8">
                  <c:v>636.61809692715303</c:v>
                </c:pt>
                <c:pt idx="9">
                  <c:v>635.28818690826495</c:v>
                </c:pt>
                <c:pt idx="10">
                  <c:v>635.15377688235901</c:v>
                </c:pt>
                <c:pt idx="11">
                  <c:v>629.78205414238596</c:v>
                </c:pt>
                <c:pt idx="12">
                  <c:v>560.24758476782802</c:v>
                </c:pt>
                <c:pt idx="13">
                  <c:v>551.19703005766303</c:v>
                </c:pt>
                <c:pt idx="14">
                  <c:v>551.21908773627501</c:v>
                </c:pt>
                <c:pt idx="15">
                  <c:v>558.06485329898806</c:v>
                </c:pt>
                <c:pt idx="16">
                  <c:v>648.87170442889396</c:v>
                </c:pt>
                <c:pt idx="17">
                  <c:v>660.66020317346602</c:v>
                </c:pt>
                <c:pt idx="18">
                  <c:v>660.96029324154199</c:v>
                </c:pt>
                <c:pt idx="19">
                  <c:v>659.28432245784995</c:v>
                </c:pt>
                <c:pt idx="20">
                  <c:v>637.09601551639196</c:v>
                </c:pt>
                <c:pt idx="21">
                  <c:v>634.16456134727105</c:v>
                </c:pt>
                <c:pt idx="22">
                  <c:v>634.14578602167899</c:v>
                </c:pt>
                <c:pt idx="23">
                  <c:v>633.68230179622799</c:v>
                </c:pt>
                <c:pt idx="24">
                  <c:v>630.58675660776498</c:v>
                </c:pt>
                <c:pt idx="25">
                  <c:v>629.52749978713496</c:v>
                </c:pt>
                <c:pt idx="26">
                  <c:v>629.63032465537799</c:v>
                </c:pt>
                <c:pt idx="27">
                  <c:v>627.92781985362797</c:v>
                </c:pt>
                <c:pt idx="28">
                  <c:v>603.36011989462702</c:v>
                </c:pt>
                <c:pt idx="29">
                  <c:v>599.94020987315605</c:v>
                </c:pt>
                <c:pt idx="30">
                  <c:v>600.15909998700397</c:v>
                </c:pt>
                <c:pt idx="31">
                  <c:v>599.98501321512504</c:v>
                </c:pt>
                <c:pt idx="32">
                  <c:v>602.057236579647</c:v>
                </c:pt>
                <c:pt idx="33">
                  <c:v>602.22259704180601</c:v>
                </c:pt>
                <c:pt idx="34">
                  <c:v>602.29717458804703</c:v>
                </c:pt>
                <c:pt idx="35">
                  <c:v>599.397403226037</c:v>
                </c:pt>
                <c:pt idx="36">
                  <c:v>557.68222059678101</c:v>
                </c:pt>
                <c:pt idx="37">
                  <c:v>552.72559900031695</c:v>
                </c:pt>
                <c:pt idx="38">
                  <c:v>552.55397787698701</c:v>
                </c:pt>
                <c:pt idx="39">
                  <c:v>541.20217855827104</c:v>
                </c:pt>
                <c:pt idx="40">
                  <c:v>377.81426187022203</c:v>
                </c:pt>
                <c:pt idx="41">
                  <c:v>370.22515764267598</c:v>
                </c:pt>
                <c:pt idx="42">
                  <c:v>369.35896487632999</c:v>
                </c:pt>
                <c:pt idx="43">
                  <c:v>369.74296910941302</c:v>
                </c:pt>
                <c:pt idx="44">
                  <c:v>517.95212695457701</c:v>
                </c:pt>
                <c:pt idx="45">
                  <c:v>541.07976831788301</c:v>
                </c:pt>
                <c:pt idx="46">
                  <c:v>540.791318507813</c:v>
                </c:pt>
                <c:pt idx="47">
                  <c:v>545.16169942676095</c:v>
                </c:pt>
                <c:pt idx="48">
                  <c:v>609.87396832728803</c:v>
                </c:pt>
                <c:pt idx="49">
                  <c:v>618.56711274368104</c:v>
                </c:pt>
                <c:pt idx="50">
                  <c:v>618.69567267995797</c:v>
                </c:pt>
                <c:pt idx="51">
                  <c:v>595.55357475980702</c:v>
                </c:pt>
                <c:pt idx="52">
                  <c:v>400.42994271529699</c:v>
                </c:pt>
                <c:pt idx="53">
                  <c:v>402.54182063273697</c:v>
                </c:pt>
                <c:pt idx="54">
                  <c:v>401.96144114137701</c:v>
                </c:pt>
                <c:pt idx="55">
                  <c:v>398.99627793910901</c:v>
                </c:pt>
                <c:pt idx="56">
                  <c:v>355.66911598456898</c:v>
                </c:pt>
                <c:pt idx="57">
                  <c:v>352.85930417609001</c:v>
                </c:pt>
                <c:pt idx="58">
                  <c:v>352.42856802444999</c:v>
                </c:pt>
                <c:pt idx="59">
                  <c:v>360.58251660397599</c:v>
                </c:pt>
                <c:pt idx="60">
                  <c:v>538.60839174007799</c:v>
                </c:pt>
                <c:pt idx="61">
                  <c:v>562.06306998036405</c:v>
                </c:pt>
                <c:pt idx="62">
                  <c:v>563.49745159226995</c:v>
                </c:pt>
                <c:pt idx="63">
                  <c:v>564.36037976004104</c:v>
                </c:pt>
                <c:pt idx="64">
                  <c:v>574.20167750320104</c:v>
                </c:pt>
                <c:pt idx="65">
                  <c:v>575.40800104971902</c:v>
                </c:pt>
                <c:pt idx="66">
                  <c:v>575.47186378840001</c:v>
                </c:pt>
                <c:pt idx="67">
                  <c:v>554.74520262845704</c:v>
                </c:pt>
                <c:pt idx="68">
                  <c:v>642.95558379966803</c:v>
                </c:pt>
                <c:pt idx="69">
                  <c:v>687.56238628137203</c:v>
                </c:pt>
                <c:pt idx="70">
                  <c:v>687.77902158070401</c:v>
                </c:pt>
                <c:pt idx="71">
                  <c:v>687.86948047800104</c:v>
                </c:pt>
                <c:pt idx="72">
                  <c:v>691.98773940066405</c:v>
                </c:pt>
                <c:pt idx="73">
                  <c:v>692.21292790387702</c:v>
                </c:pt>
                <c:pt idx="74">
                  <c:v>692.17889707141501</c:v>
                </c:pt>
                <c:pt idx="75">
                  <c:v>696.48990268765601</c:v>
                </c:pt>
                <c:pt idx="76">
                  <c:v>754.36647723440001</c:v>
                </c:pt>
                <c:pt idx="77">
                  <c:v>761.57153284274898</c:v>
                </c:pt>
                <c:pt idx="78">
                  <c:v>761.55099094987895</c:v>
                </c:pt>
                <c:pt idx="79">
                  <c:v>761.78128829464197</c:v>
                </c:pt>
                <c:pt idx="80">
                  <c:v>762.95806622536804</c:v>
                </c:pt>
                <c:pt idx="81">
                  <c:v>763.39501199414804</c:v>
                </c:pt>
                <c:pt idx="82">
                  <c:v>763.47421457331302</c:v>
                </c:pt>
                <c:pt idx="83">
                  <c:v>763.34692851846501</c:v>
                </c:pt>
                <c:pt idx="84">
                  <c:v>753.30505881009105</c:v>
                </c:pt>
                <c:pt idx="85">
                  <c:v>753.30167658831704</c:v>
                </c:pt>
                <c:pt idx="86">
                  <c:v>753.26712199972701</c:v>
                </c:pt>
                <c:pt idx="87">
                  <c:v>752.99539021893497</c:v>
                </c:pt>
                <c:pt idx="88">
                  <c:v>751.59687702455005</c:v>
                </c:pt>
                <c:pt idx="89">
                  <c:v>751.350400941776</c:v>
                </c:pt>
                <c:pt idx="90">
                  <c:v>751.07497179781205</c:v>
                </c:pt>
                <c:pt idx="91">
                  <c:v>740.41459492743002</c:v>
                </c:pt>
                <c:pt idx="92">
                  <c:v>596.28807836894498</c:v>
                </c:pt>
                <c:pt idx="93">
                  <c:v>578.03737221431197</c:v>
                </c:pt>
                <c:pt idx="94">
                  <c:v>577.85842294380802</c:v>
                </c:pt>
                <c:pt idx="95">
                  <c:v>579.12105471265704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AE-4B70-A8D0-055829CFFD6C}"/>
            </c:ext>
          </c:extLst>
        </c:ser>
        <c:ser>
          <c:idx val="5"/>
          <c:order val="7"/>
          <c:tx>
            <c:strRef>
              <c:f>'9.4'!$G$52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'9.4'!$G$54:$G$149</c:f>
              <c:numCache>
                <c:formatCode>#,##0</c:formatCode>
                <c:ptCount val="96"/>
                <c:pt idx="0">
                  <c:v>243.73818726991999</c:v>
                </c:pt>
                <c:pt idx="1">
                  <c:v>246.08644752093301</c:v>
                </c:pt>
                <c:pt idx="2">
                  <c:v>233.93644281225099</c:v>
                </c:pt>
                <c:pt idx="3">
                  <c:v>227.30029664141301</c:v>
                </c:pt>
                <c:pt idx="4">
                  <c:v>131.17372887054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167.617652529808</c:v>
                </c:pt>
                <c:pt idx="13">
                  <c:v>182.359906577201</c:v>
                </c:pt>
                <c:pt idx="14">
                  <c:v>209.19727202320499</c:v>
                </c:pt>
                <c:pt idx="15">
                  <c:v>209.94139602179001</c:v>
                </c:pt>
                <c:pt idx="16">
                  <c:v>12.1988028984997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69.850345443344096</c:v>
                </c:pt>
                <c:pt idx="25">
                  <c:v>68.691458935312895</c:v>
                </c:pt>
                <c:pt idx="26">
                  <c:v>68.606068152648703</c:v>
                </c:pt>
                <c:pt idx="27">
                  <c:v>22.842257962093299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81.488004525346597</c:v>
                </c:pt>
                <c:pt idx="33">
                  <c:v>73.113525451366499</c:v>
                </c:pt>
                <c:pt idx="34">
                  <c:v>69.5392758298281</c:v>
                </c:pt>
                <c:pt idx="35">
                  <c:v>32.454915018389002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39.036169740546498</c:v>
                </c:pt>
                <c:pt idx="72">
                  <c:v>311.91119149787801</c:v>
                </c:pt>
                <c:pt idx="73">
                  <c:v>438.45547317932602</c:v>
                </c:pt>
                <c:pt idx="74">
                  <c:v>441.96872692498198</c:v>
                </c:pt>
                <c:pt idx="75">
                  <c:v>466.83599668507799</c:v>
                </c:pt>
                <c:pt idx="76">
                  <c:v>429.849221084936</c:v>
                </c:pt>
                <c:pt idx="77">
                  <c:v>437.717445231689</c:v>
                </c:pt>
                <c:pt idx="78">
                  <c:v>430.52015338296297</c:v>
                </c:pt>
                <c:pt idx="79">
                  <c:v>472.11197149312</c:v>
                </c:pt>
                <c:pt idx="80">
                  <c:v>389.00152511197399</c:v>
                </c:pt>
                <c:pt idx="81">
                  <c:v>369.22726673033998</c:v>
                </c:pt>
                <c:pt idx="82">
                  <c:v>369.233364642678</c:v>
                </c:pt>
                <c:pt idx="83">
                  <c:v>401.70658317037498</c:v>
                </c:pt>
                <c:pt idx="84">
                  <c:v>401.07224206915203</c:v>
                </c:pt>
                <c:pt idx="85">
                  <c:v>382.94482021742499</c:v>
                </c:pt>
                <c:pt idx="86">
                  <c:v>382.902127385504</c:v>
                </c:pt>
                <c:pt idx="87">
                  <c:v>357.68719472102401</c:v>
                </c:pt>
                <c:pt idx="88">
                  <c:v>109.709934612213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AE-4B70-A8D0-055829CFFD6C}"/>
            </c:ext>
          </c:extLst>
        </c:ser>
        <c:ser>
          <c:idx val="10"/>
          <c:order val="10"/>
          <c:tx>
            <c:strRef>
              <c:f>'9.4'!$P$53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82.364665440091301</c:v>
                </c:pt>
                <c:pt idx="41">
                  <c:v>143.960485383095</c:v>
                </c:pt>
                <c:pt idx="42">
                  <c:v>150.94829138106499</c:v>
                </c:pt>
                <c:pt idx="43">
                  <c:v>320.99094100651399</c:v>
                </c:pt>
                <c:pt idx="44">
                  <c:v>389.28020046381101</c:v>
                </c:pt>
                <c:pt idx="45">
                  <c:v>540.88631518494105</c:v>
                </c:pt>
                <c:pt idx="46">
                  <c:v>523.54548694041898</c:v>
                </c:pt>
                <c:pt idx="47">
                  <c:v>768.68566688813405</c:v>
                </c:pt>
                <c:pt idx="48">
                  <c:v>651.71814919773794</c:v>
                </c:pt>
                <c:pt idx="49">
                  <c:v>651.41739184702897</c:v>
                </c:pt>
                <c:pt idx="50">
                  <c:v>726.03251207336905</c:v>
                </c:pt>
                <c:pt idx="51">
                  <c:v>777.85455705343202</c:v>
                </c:pt>
                <c:pt idx="52">
                  <c:v>1021.27944088276</c:v>
                </c:pt>
                <c:pt idx="53">
                  <c:v>1251.9333580323901</c:v>
                </c:pt>
                <c:pt idx="54">
                  <c:v>1259.3654717140801</c:v>
                </c:pt>
                <c:pt idx="55">
                  <c:v>1261.7311125358599</c:v>
                </c:pt>
                <c:pt idx="56">
                  <c:v>1326.17864766157</c:v>
                </c:pt>
                <c:pt idx="57">
                  <c:v>1288.3410639189899</c:v>
                </c:pt>
                <c:pt idx="58">
                  <c:v>1249.0845953672799</c:v>
                </c:pt>
                <c:pt idx="59">
                  <c:v>1271.4089348323</c:v>
                </c:pt>
                <c:pt idx="60">
                  <c:v>1080.79670732159</c:v>
                </c:pt>
                <c:pt idx="61">
                  <c:v>1069.1035468294399</c:v>
                </c:pt>
                <c:pt idx="62">
                  <c:v>1041.41470123727</c:v>
                </c:pt>
                <c:pt idx="63">
                  <c:v>783.11359360009499</c:v>
                </c:pt>
                <c:pt idx="64">
                  <c:v>320.99994085843599</c:v>
                </c:pt>
                <c:pt idx="65">
                  <c:v>18.530353461981999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'9.4'!$Q$54:$Q$149</c:f>
              <c:numCache>
                <c:formatCode>#,##0</c:formatCode>
                <c:ptCount val="96"/>
                <c:pt idx="0">
                  <c:v>-1393.0695325224599</c:v>
                </c:pt>
                <c:pt idx="1">
                  <c:v>-1409.8116769363201</c:v>
                </c:pt>
                <c:pt idx="2">
                  <c:v>-1335.46304138343</c:v>
                </c:pt>
                <c:pt idx="3">
                  <c:v>-1376.0204854512699</c:v>
                </c:pt>
                <c:pt idx="4">
                  <c:v>-1165.13909034729</c:v>
                </c:pt>
                <c:pt idx="5">
                  <c:v>-1013.99390787544</c:v>
                </c:pt>
                <c:pt idx="6">
                  <c:v>-1064.19973721357</c:v>
                </c:pt>
                <c:pt idx="7">
                  <c:v>-1006.78096605076</c:v>
                </c:pt>
                <c:pt idx="8">
                  <c:v>-968.93216359759003</c:v>
                </c:pt>
                <c:pt idx="9">
                  <c:v>-964.06860271781898</c:v>
                </c:pt>
                <c:pt idx="10">
                  <c:v>-952.56534227460702</c:v>
                </c:pt>
                <c:pt idx="11">
                  <c:v>-911.49840594603404</c:v>
                </c:pt>
                <c:pt idx="12">
                  <c:v>-1056.67598794328</c:v>
                </c:pt>
                <c:pt idx="13">
                  <c:v>-1075.04684412749</c:v>
                </c:pt>
                <c:pt idx="14">
                  <c:v>-1137.0973631151201</c:v>
                </c:pt>
                <c:pt idx="15">
                  <c:v>-1160.77529803981</c:v>
                </c:pt>
                <c:pt idx="16">
                  <c:v>-987.72379396343604</c:v>
                </c:pt>
                <c:pt idx="17">
                  <c:v>-952.73938541759799</c:v>
                </c:pt>
                <c:pt idx="18">
                  <c:v>-972.26021182280294</c:v>
                </c:pt>
                <c:pt idx="19">
                  <c:v>-1007.02398975688</c:v>
                </c:pt>
                <c:pt idx="20">
                  <c:v>-1004.73404299386</c:v>
                </c:pt>
                <c:pt idx="21">
                  <c:v>-1021.32939315876</c:v>
                </c:pt>
                <c:pt idx="22">
                  <c:v>-1057.02485196315</c:v>
                </c:pt>
                <c:pt idx="23">
                  <c:v>-1123.0427365799901</c:v>
                </c:pt>
                <c:pt idx="24">
                  <c:v>-1020.84365200441</c:v>
                </c:pt>
                <c:pt idx="25">
                  <c:v>-908.53799615613798</c:v>
                </c:pt>
                <c:pt idx="26">
                  <c:v>-891.01554287065005</c:v>
                </c:pt>
                <c:pt idx="27">
                  <c:v>-781.16880755413399</c:v>
                </c:pt>
                <c:pt idx="28">
                  <c:v>-583.92496810646799</c:v>
                </c:pt>
                <c:pt idx="29">
                  <c:v>-548.27892562674401</c:v>
                </c:pt>
                <c:pt idx="30">
                  <c:v>-523.62556330800203</c:v>
                </c:pt>
                <c:pt idx="31">
                  <c:v>-474.26931354369901</c:v>
                </c:pt>
                <c:pt idx="32">
                  <c:v>-475.0980393721</c:v>
                </c:pt>
                <c:pt idx="33">
                  <c:v>-444.123634809164</c:v>
                </c:pt>
                <c:pt idx="34">
                  <c:v>-423.332559420937</c:v>
                </c:pt>
                <c:pt idx="35">
                  <c:v>-349.142210847819</c:v>
                </c:pt>
                <c:pt idx="36">
                  <c:v>-274.68145367186497</c:v>
                </c:pt>
                <c:pt idx="37">
                  <c:v>-165.64559106058201</c:v>
                </c:pt>
                <c:pt idx="38">
                  <c:v>-104.09506026439399</c:v>
                </c:pt>
                <c:pt idx="39">
                  <c:v>-35.182275581838397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-78.974124735512802</c:v>
                </c:pt>
                <c:pt idx="67">
                  <c:v>-97.763450863232293</c:v>
                </c:pt>
                <c:pt idx="68">
                  <c:v>-147.38893608126199</c:v>
                </c:pt>
                <c:pt idx="69">
                  <c:v>-200.19044546848801</c:v>
                </c:pt>
                <c:pt idx="70">
                  <c:v>-218.03021216518499</c:v>
                </c:pt>
                <c:pt idx="71">
                  <c:v>-260.53471805729498</c:v>
                </c:pt>
                <c:pt idx="72">
                  <c:v>-526.31839435839095</c:v>
                </c:pt>
                <c:pt idx="73">
                  <c:v>-574.23209887564701</c:v>
                </c:pt>
                <c:pt idx="74">
                  <c:v>-529.71962210378695</c:v>
                </c:pt>
                <c:pt idx="75">
                  <c:v>-523.17586387329095</c:v>
                </c:pt>
                <c:pt idx="76">
                  <c:v>-496.24441825559501</c:v>
                </c:pt>
                <c:pt idx="77">
                  <c:v>-513.31453667651499</c:v>
                </c:pt>
                <c:pt idx="78">
                  <c:v>-453.720302790792</c:v>
                </c:pt>
                <c:pt idx="79">
                  <c:v>-394.03083075639103</c:v>
                </c:pt>
                <c:pt idx="80">
                  <c:v>-244.76354921618201</c:v>
                </c:pt>
                <c:pt idx="81">
                  <c:v>-159.07904029079</c:v>
                </c:pt>
                <c:pt idx="82">
                  <c:v>-196.00992836790701</c:v>
                </c:pt>
                <c:pt idx="83">
                  <c:v>-301.62847915299199</c:v>
                </c:pt>
                <c:pt idx="84">
                  <c:v>-415.08812888695797</c:v>
                </c:pt>
                <c:pt idx="85">
                  <c:v>-469.60623069967301</c:v>
                </c:pt>
                <c:pt idx="86">
                  <c:v>-548.19548646678197</c:v>
                </c:pt>
                <c:pt idx="87">
                  <c:v>-511.12757920793803</c:v>
                </c:pt>
                <c:pt idx="88">
                  <c:v>-190.82701302918801</c:v>
                </c:pt>
                <c:pt idx="89">
                  <c:v>-63.811030962494897</c:v>
                </c:pt>
                <c:pt idx="90">
                  <c:v>-114.011589440912</c:v>
                </c:pt>
                <c:pt idx="91">
                  <c:v>-157.34493348956801</c:v>
                </c:pt>
                <c:pt idx="92">
                  <c:v>-36.983939199540501</c:v>
                </c:pt>
                <c:pt idx="93">
                  <c:v>-74.937789373013601</c:v>
                </c:pt>
                <c:pt idx="94">
                  <c:v>-188.087852411423</c:v>
                </c:pt>
                <c:pt idx="95">
                  <c:v>-315.18270344406199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AE-4B70-A8D0-055829CFFD6C}"/>
            </c:ext>
          </c:extLst>
        </c:ser>
        <c:ser>
          <c:idx val="9"/>
          <c:order val="9"/>
          <c:tx>
            <c:strRef>
              <c:f>'9.4'!$K$52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'9.4'!$K$54:$K$149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-9.0782202000850507</c:v>
                </c:pt>
                <c:pt idx="6">
                  <c:v>-5.1367148158081699</c:v>
                </c:pt>
                <c:pt idx="7">
                  <c:v>-5.0427095691874904</c:v>
                </c:pt>
                <c:pt idx="8">
                  <c:v>-5.0628535620411999</c:v>
                </c:pt>
                <c:pt idx="9">
                  <c:v>-5.0829975228769202</c:v>
                </c:pt>
                <c:pt idx="10">
                  <c:v>-4.9957069618861398</c:v>
                </c:pt>
                <c:pt idx="11">
                  <c:v>-5.1568588086618901</c:v>
                </c:pt>
                <c:pt idx="12">
                  <c:v>-2.4575655272536299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-7.2451182591886401</c:v>
                </c:pt>
                <c:pt idx="17">
                  <c:v>-5.3247254051035204</c:v>
                </c:pt>
                <c:pt idx="18">
                  <c:v>-5.3180107514916104</c:v>
                </c:pt>
                <c:pt idx="19">
                  <c:v>-5.2575787729304704</c:v>
                </c:pt>
                <c:pt idx="20">
                  <c:v>-5.2172907872230301</c:v>
                </c:pt>
                <c:pt idx="21">
                  <c:v>-5.2575787729304704</c:v>
                </c:pt>
                <c:pt idx="22">
                  <c:v>-5.2307201264648402</c:v>
                </c:pt>
                <c:pt idx="23">
                  <c:v>-5.2777227657841799</c:v>
                </c:pt>
                <c:pt idx="24">
                  <c:v>-5.15014415504998</c:v>
                </c:pt>
                <c:pt idx="25">
                  <c:v>-5.1702881479036904</c:v>
                </c:pt>
                <c:pt idx="26">
                  <c:v>-5.1635734942917901</c:v>
                </c:pt>
                <c:pt idx="27">
                  <c:v>-5.1300002262322497</c:v>
                </c:pt>
                <c:pt idx="28">
                  <c:v>-5.1367148158081699</c:v>
                </c:pt>
                <c:pt idx="29">
                  <c:v>-5.1300001942142597</c:v>
                </c:pt>
                <c:pt idx="30">
                  <c:v>-5.1568588086618901</c:v>
                </c:pt>
                <c:pt idx="31">
                  <c:v>-5.0829975228769202</c:v>
                </c:pt>
                <c:pt idx="32">
                  <c:v>-4.9084163368593696</c:v>
                </c:pt>
                <c:pt idx="33">
                  <c:v>-5.1098561693425504</c:v>
                </c:pt>
                <c:pt idx="34">
                  <c:v>-5.0024216154980499</c:v>
                </c:pt>
                <c:pt idx="35">
                  <c:v>-4.9218456440831799</c:v>
                </c:pt>
                <c:pt idx="36">
                  <c:v>-4.9487042905488101</c:v>
                </c:pt>
                <c:pt idx="37">
                  <c:v>-4.9017016832474596</c:v>
                </c:pt>
                <c:pt idx="38">
                  <c:v>-4.8546990759461197</c:v>
                </c:pt>
                <c:pt idx="39">
                  <c:v>-4.8076964046087802</c:v>
                </c:pt>
                <c:pt idx="40">
                  <c:v>-0.63117801584317601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-128.26115829154901</c:v>
                </c:pt>
                <c:pt idx="45">
                  <c:v>-365.42802322633702</c:v>
                </c:pt>
                <c:pt idx="46">
                  <c:v>-385.66268437932098</c:v>
                </c:pt>
                <c:pt idx="47">
                  <c:v>-678.37240478113199</c:v>
                </c:pt>
                <c:pt idx="48">
                  <c:v>-684.87844886721405</c:v>
                </c:pt>
                <c:pt idx="49">
                  <c:v>-684.73045094089503</c:v>
                </c:pt>
                <c:pt idx="50">
                  <c:v>-797.87478364519598</c:v>
                </c:pt>
                <c:pt idx="51">
                  <c:v>-798.59266702915295</c:v>
                </c:pt>
                <c:pt idx="52">
                  <c:v>-880.01062049899394</c:v>
                </c:pt>
                <c:pt idx="53">
                  <c:v>-1101.10032596624</c:v>
                </c:pt>
                <c:pt idx="54">
                  <c:v>-1102.4042913022099</c:v>
                </c:pt>
                <c:pt idx="55">
                  <c:v>-1103.1041175621301</c:v>
                </c:pt>
                <c:pt idx="56">
                  <c:v>-1093.7257079846599</c:v>
                </c:pt>
                <c:pt idx="57">
                  <c:v>-1092.4094887220299</c:v>
                </c:pt>
                <c:pt idx="58">
                  <c:v>-1088.58800128342</c:v>
                </c:pt>
                <c:pt idx="59">
                  <c:v>-1085.0909847083001</c:v>
                </c:pt>
                <c:pt idx="60">
                  <c:v>-973.42683208404299</c:v>
                </c:pt>
                <c:pt idx="61">
                  <c:v>-968.02509219706997</c:v>
                </c:pt>
                <c:pt idx="62">
                  <c:v>-965.36359260358199</c:v>
                </c:pt>
                <c:pt idx="63">
                  <c:v>-755.59308099579698</c:v>
                </c:pt>
                <c:pt idx="64">
                  <c:v>-360.08035430305603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8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2205482514980769"/>
          <c:w val="0.19840632739401867"/>
          <c:h val="0.7189750469546550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'9.4'!$T$54:$T$149</c:f>
              <c:numCache>
                <c:formatCode>#,##0</c:formatCode>
                <c:ptCount val="96"/>
                <c:pt idx="0">
                  <c:v>2994.5774338064598</c:v>
                </c:pt>
                <c:pt idx="1">
                  <c:v>2998.5710173750899</c:v>
                </c:pt>
                <c:pt idx="2">
                  <c:v>2998.2309768851401</c:v>
                </c:pt>
                <c:pt idx="3">
                  <c:v>3000.10441426549</c:v>
                </c:pt>
                <c:pt idx="4">
                  <c:v>3002.06454235713</c:v>
                </c:pt>
                <c:pt idx="5">
                  <c:v>3002.2111645740401</c:v>
                </c:pt>
                <c:pt idx="6">
                  <c:v>3005.4580133019399</c:v>
                </c:pt>
                <c:pt idx="7">
                  <c:v>3005.9647291361698</c:v>
                </c:pt>
                <c:pt idx="8">
                  <c:v>3007.7648228542898</c:v>
                </c:pt>
                <c:pt idx="9">
                  <c:v>3008.3048574804802</c:v>
                </c:pt>
                <c:pt idx="10">
                  <c:v>3010.4649634314701</c:v>
                </c:pt>
                <c:pt idx="11">
                  <c:v>3011.9117021643601</c:v>
                </c:pt>
                <c:pt idx="12">
                  <c:v>3011.8183379285401</c:v>
                </c:pt>
                <c:pt idx="13">
                  <c:v>3014.3385049430699</c:v>
                </c:pt>
                <c:pt idx="14">
                  <c:v>3014.4251793774602</c:v>
                </c:pt>
                <c:pt idx="15">
                  <c:v>3013.5850640240301</c:v>
                </c:pt>
                <c:pt idx="16">
                  <c:v>3013.4051067382602</c:v>
                </c:pt>
                <c:pt idx="17">
                  <c:v>3014.1718133219101</c:v>
                </c:pt>
                <c:pt idx="18">
                  <c:v>3016.4786065973599</c:v>
                </c:pt>
                <c:pt idx="19">
                  <c:v>3016.9852898778099</c:v>
                </c:pt>
                <c:pt idx="20">
                  <c:v>3018.6253817761899</c:v>
                </c:pt>
                <c:pt idx="21">
                  <c:v>3019.8387750270999</c:v>
                </c:pt>
                <c:pt idx="22">
                  <c:v>3020.6388004027099</c:v>
                </c:pt>
                <c:pt idx="23">
                  <c:v>3021.7588945253601</c:v>
                </c:pt>
                <c:pt idx="24">
                  <c:v>3022.81894320416</c:v>
                </c:pt>
                <c:pt idx="25">
                  <c:v>3022.47226174346</c:v>
                </c:pt>
                <c:pt idx="26">
                  <c:v>3021.3855352434398</c:v>
                </c:pt>
                <c:pt idx="27">
                  <c:v>3021.06551532706</c:v>
                </c:pt>
                <c:pt idx="28">
                  <c:v>3020.3054497141702</c:v>
                </c:pt>
                <c:pt idx="29">
                  <c:v>3020.3321763660501</c:v>
                </c:pt>
                <c:pt idx="30">
                  <c:v>3021.2321743944399</c:v>
                </c:pt>
                <c:pt idx="31">
                  <c:v>3019.6254338418098</c:v>
                </c:pt>
                <c:pt idx="32">
                  <c:v>3019.55210645646</c:v>
                </c:pt>
                <c:pt idx="33">
                  <c:v>3019.7654476417501</c:v>
                </c:pt>
                <c:pt idx="34">
                  <c:v>3019.65876891066</c:v>
                </c:pt>
                <c:pt idx="35">
                  <c:v>3018.6987254384198</c:v>
                </c:pt>
                <c:pt idx="36">
                  <c:v>3020.0721530628598</c:v>
                </c:pt>
                <c:pt idx="37">
                  <c:v>3018.7987143680998</c:v>
                </c:pt>
                <c:pt idx="38">
                  <c:v>3017.6186724629301</c:v>
                </c:pt>
                <c:pt idx="39">
                  <c:v>3014.3051698742102</c:v>
                </c:pt>
                <c:pt idx="40">
                  <c:v>3012.5784035414399</c:v>
                </c:pt>
                <c:pt idx="41">
                  <c:v>3010.8049876445298</c:v>
                </c:pt>
                <c:pt idx="42">
                  <c:v>3010.63167132952</c:v>
                </c:pt>
                <c:pt idx="43">
                  <c:v>3009.4448907922701</c:v>
                </c:pt>
                <c:pt idx="44">
                  <c:v>3007.7381613099601</c:v>
                </c:pt>
                <c:pt idx="45">
                  <c:v>3008.4915371214402</c:v>
                </c:pt>
                <c:pt idx="46">
                  <c:v>3008.8982314722198</c:v>
                </c:pt>
                <c:pt idx="47">
                  <c:v>3009.8782792411498</c:v>
                </c:pt>
                <c:pt idx="48">
                  <c:v>3008.04485045417</c:v>
                </c:pt>
                <c:pt idx="49">
                  <c:v>3007.4248149181099</c:v>
                </c:pt>
                <c:pt idx="50">
                  <c:v>3007.4514601855499</c:v>
                </c:pt>
                <c:pt idx="51">
                  <c:v>3007.1447710413399</c:v>
                </c:pt>
                <c:pt idx="52">
                  <c:v>3006.93811965746</c:v>
                </c:pt>
                <c:pt idx="53">
                  <c:v>3005.4313517576102</c:v>
                </c:pt>
                <c:pt idx="54">
                  <c:v>3002.99125076052</c:v>
                </c:pt>
                <c:pt idx="55">
                  <c:v>3001.0844783113098</c:v>
                </c:pt>
                <c:pt idx="56">
                  <c:v>2999.19771015879</c:v>
                </c:pt>
                <c:pt idx="57">
                  <c:v>2997.5442549344698</c:v>
                </c:pt>
                <c:pt idx="58">
                  <c:v>2998.5976626425299</c:v>
                </c:pt>
                <c:pt idx="59">
                  <c:v>2997.83762958341</c:v>
                </c:pt>
                <c:pt idx="60">
                  <c:v>2997.8576176032102</c:v>
                </c:pt>
                <c:pt idx="61">
                  <c:v>2998.4443343473099</c:v>
                </c:pt>
                <c:pt idx="62">
                  <c:v>2998.17101282573</c:v>
                </c:pt>
                <c:pt idx="63">
                  <c:v>2998.6643653340202</c:v>
                </c:pt>
                <c:pt idx="64">
                  <c:v>3000.2777631342901</c:v>
                </c:pt>
                <c:pt idx="65">
                  <c:v>3000.1310920867099</c:v>
                </c:pt>
                <c:pt idx="66">
                  <c:v>2999.97105771318</c:v>
                </c:pt>
                <c:pt idx="67">
                  <c:v>3000.0244133556198</c:v>
                </c:pt>
                <c:pt idx="68">
                  <c:v>3001.9178550326601</c:v>
                </c:pt>
                <c:pt idx="69">
                  <c:v>3002.1911928311301</c:v>
                </c:pt>
                <c:pt idx="70">
                  <c:v>3001.7845147572498</c:v>
                </c:pt>
                <c:pt idx="71">
                  <c:v>3002.1845355834898</c:v>
                </c:pt>
                <c:pt idx="72">
                  <c:v>3003.94465326201</c:v>
                </c:pt>
                <c:pt idx="73">
                  <c:v>3003.7713043932199</c:v>
                </c:pt>
                <c:pt idx="74">
                  <c:v>3005.9714026606898</c:v>
                </c:pt>
                <c:pt idx="75">
                  <c:v>3008.1248513640498</c:v>
                </c:pt>
                <c:pt idx="76">
                  <c:v>3010.7849670709602</c:v>
                </c:pt>
                <c:pt idx="77">
                  <c:v>3011.2783684099099</c:v>
                </c:pt>
                <c:pt idx="78">
                  <c:v>3012.4917453839298</c:v>
                </c:pt>
                <c:pt idx="79">
                  <c:v>3015.2585723757102</c:v>
                </c:pt>
                <c:pt idx="80">
                  <c:v>3016.67192720907</c:v>
                </c:pt>
                <c:pt idx="81">
                  <c:v>3019.0920239094798</c:v>
                </c:pt>
                <c:pt idx="82">
                  <c:v>3021.2188598991702</c:v>
                </c:pt>
                <c:pt idx="83">
                  <c:v>3022.0255587993001</c:v>
                </c:pt>
                <c:pt idx="84">
                  <c:v>3023.7256635877502</c:v>
                </c:pt>
                <c:pt idx="85">
                  <c:v>3024.2389715620602</c:v>
                </c:pt>
                <c:pt idx="86">
                  <c:v>3024.8390679089898</c:v>
                </c:pt>
                <c:pt idx="87">
                  <c:v>3027.4125091814999</c:v>
                </c:pt>
                <c:pt idx="88">
                  <c:v>3026.9391772467902</c:v>
                </c:pt>
                <c:pt idx="89">
                  <c:v>3028.6458904522101</c:v>
                </c:pt>
                <c:pt idx="90">
                  <c:v>3029.1725943062402</c:v>
                </c:pt>
                <c:pt idx="91">
                  <c:v>3030.7326690178502</c:v>
                </c:pt>
                <c:pt idx="92">
                  <c:v>3031.3460635831698</c:v>
                </c:pt>
                <c:pt idx="93">
                  <c:v>3030.8526947979899</c:v>
                </c:pt>
                <c:pt idx="94">
                  <c:v>3032.5127421623902</c:v>
                </c:pt>
                <c:pt idx="95">
                  <c:v>3033.4395156733399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6-423B-8FF5-479E9A846F50}"/>
            </c:ext>
          </c:extLst>
        </c:ser>
        <c:ser>
          <c:idx val="1"/>
          <c:order val="1"/>
          <c:tx>
            <c:strRef>
              <c:f>'9.4'!$U$52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'9.4'!$U$54:$U$149</c:f>
              <c:numCache>
                <c:formatCode>#,##0</c:formatCode>
                <c:ptCount val="96"/>
                <c:pt idx="0">
                  <c:v>2267.7185445395198</c:v>
                </c:pt>
                <c:pt idx="1">
                  <c:v>2263.8415624136001</c:v>
                </c:pt>
                <c:pt idx="2">
                  <c:v>2253.1025206651698</c:v>
                </c:pt>
                <c:pt idx="3">
                  <c:v>2246.65824139493</c:v>
                </c:pt>
                <c:pt idx="4">
                  <c:v>2254.9914054334799</c:v>
                </c:pt>
                <c:pt idx="5">
                  <c:v>2255.3749538963002</c:v>
                </c:pt>
                <c:pt idx="6">
                  <c:v>2260.9580615871</c:v>
                </c:pt>
                <c:pt idx="7">
                  <c:v>2261.6090348657199</c:v>
                </c:pt>
                <c:pt idx="8">
                  <c:v>2228.08351700298</c:v>
                </c:pt>
                <c:pt idx="9">
                  <c:v>2229.5635891653801</c:v>
                </c:pt>
                <c:pt idx="10">
                  <c:v>2246.7985259473498</c:v>
                </c:pt>
                <c:pt idx="11">
                  <c:v>2248.3776688542198</c:v>
                </c:pt>
                <c:pt idx="12">
                  <c:v>2218.7028760603998</c:v>
                </c:pt>
                <c:pt idx="13">
                  <c:v>2217.07164457407</c:v>
                </c:pt>
                <c:pt idx="14">
                  <c:v>2219.92162273537</c:v>
                </c:pt>
                <c:pt idx="15">
                  <c:v>2220.4379852554098</c:v>
                </c:pt>
                <c:pt idx="16">
                  <c:v>2221.5868497030501</c:v>
                </c:pt>
                <c:pt idx="17">
                  <c:v>2219.3443142132901</c:v>
                </c:pt>
                <c:pt idx="18">
                  <c:v>2220.1560134626502</c:v>
                </c:pt>
                <c:pt idx="19">
                  <c:v>2224.21561294718</c:v>
                </c:pt>
                <c:pt idx="20">
                  <c:v>2248.3233737993801</c:v>
                </c:pt>
                <c:pt idx="21">
                  <c:v>2250.9523892121201</c:v>
                </c:pt>
                <c:pt idx="22">
                  <c:v>2259.3690841042599</c:v>
                </c:pt>
                <c:pt idx="23">
                  <c:v>2254.0647645774602</c:v>
                </c:pt>
                <c:pt idx="24">
                  <c:v>2241.8571243386</c:v>
                </c:pt>
                <c:pt idx="25">
                  <c:v>2234.6598223034998</c:v>
                </c:pt>
                <c:pt idx="26">
                  <c:v>2232.3173019580399</c:v>
                </c:pt>
                <c:pt idx="27">
                  <c:v>2232.6715200588801</c:v>
                </c:pt>
                <c:pt idx="28">
                  <c:v>2236.6911980996101</c:v>
                </c:pt>
                <c:pt idx="29">
                  <c:v>2239.82469258642</c:v>
                </c:pt>
                <c:pt idx="30">
                  <c:v>2239.44755866273</c:v>
                </c:pt>
                <c:pt idx="31">
                  <c:v>2241.6156098479501</c:v>
                </c:pt>
                <c:pt idx="32">
                  <c:v>2154.9753911544399</c:v>
                </c:pt>
                <c:pt idx="33">
                  <c:v>2160.85479696741</c:v>
                </c:pt>
                <c:pt idx="34">
                  <c:v>2165.7023918515201</c:v>
                </c:pt>
                <c:pt idx="35">
                  <c:v>2150.6396197552999</c:v>
                </c:pt>
                <c:pt idx="36">
                  <c:v>2094.6255629963998</c:v>
                </c:pt>
                <c:pt idx="37">
                  <c:v>2085.1596733015499</c:v>
                </c:pt>
                <c:pt idx="38">
                  <c:v>2120.2397633917799</c:v>
                </c:pt>
                <c:pt idx="39">
                  <c:v>2136.20797841985</c:v>
                </c:pt>
                <c:pt idx="40">
                  <c:v>2122.6877532602998</c:v>
                </c:pt>
                <c:pt idx="41">
                  <c:v>2123.4271116383502</c:v>
                </c:pt>
                <c:pt idx="42">
                  <c:v>2144.6335464951098</c:v>
                </c:pt>
                <c:pt idx="43">
                  <c:v>2128.9757037500099</c:v>
                </c:pt>
                <c:pt idx="44">
                  <c:v>2124.74713553316</c:v>
                </c:pt>
                <c:pt idx="45">
                  <c:v>2131.1846062508098</c:v>
                </c:pt>
                <c:pt idx="46">
                  <c:v>2151.3306878436501</c:v>
                </c:pt>
                <c:pt idx="47">
                  <c:v>2142.8915814658899</c:v>
                </c:pt>
                <c:pt idx="48">
                  <c:v>2182.01300457662</c:v>
                </c:pt>
                <c:pt idx="49">
                  <c:v>2116.6066755977999</c:v>
                </c:pt>
                <c:pt idx="50">
                  <c:v>2098.70032411888</c:v>
                </c:pt>
                <c:pt idx="51">
                  <c:v>2082.2424922044602</c:v>
                </c:pt>
                <c:pt idx="52">
                  <c:v>2098.98150788471</c:v>
                </c:pt>
                <c:pt idx="53">
                  <c:v>2101.3611915797501</c:v>
                </c:pt>
                <c:pt idx="54">
                  <c:v>2112.6118204050799</c:v>
                </c:pt>
                <c:pt idx="55">
                  <c:v>2122.8999373889601</c:v>
                </c:pt>
                <c:pt idx="56">
                  <c:v>2119.0525850752501</c:v>
                </c:pt>
                <c:pt idx="57">
                  <c:v>2125.5563130963801</c:v>
                </c:pt>
                <c:pt idx="58">
                  <c:v>2132.0719876056301</c:v>
                </c:pt>
                <c:pt idx="59">
                  <c:v>2128.0680543427902</c:v>
                </c:pt>
                <c:pt idx="60">
                  <c:v>2174.03620207214</c:v>
                </c:pt>
                <c:pt idx="61">
                  <c:v>2138.97062743779</c:v>
                </c:pt>
                <c:pt idx="62">
                  <c:v>2154.41015520479</c:v>
                </c:pt>
                <c:pt idx="63">
                  <c:v>2152.8236206053998</c:v>
                </c:pt>
                <c:pt idx="64">
                  <c:v>2158.0032585128101</c:v>
                </c:pt>
                <c:pt idx="65">
                  <c:v>2171.4737434131198</c:v>
                </c:pt>
                <c:pt idx="66">
                  <c:v>2185.0093823792399</c:v>
                </c:pt>
                <c:pt idx="67">
                  <c:v>2186.3786421960599</c:v>
                </c:pt>
                <c:pt idx="68">
                  <c:v>2232.0556927809198</c:v>
                </c:pt>
                <c:pt idx="69">
                  <c:v>2227.05176911628</c:v>
                </c:pt>
                <c:pt idx="70">
                  <c:v>2249.40553964846</c:v>
                </c:pt>
                <c:pt idx="71">
                  <c:v>2253.0185800375798</c:v>
                </c:pt>
                <c:pt idx="72">
                  <c:v>2335.2237517004801</c:v>
                </c:pt>
                <c:pt idx="73">
                  <c:v>2375.6350960776499</c:v>
                </c:pt>
                <c:pt idx="74">
                  <c:v>2381.87677362659</c:v>
                </c:pt>
                <c:pt idx="75">
                  <c:v>2388.6542621999602</c:v>
                </c:pt>
                <c:pt idx="76">
                  <c:v>2428.4361149123702</c:v>
                </c:pt>
                <c:pt idx="77">
                  <c:v>2452.59322201035</c:v>
                </c:pt>
                <c:pt idx="78">
                  <c:v>2469.7764957474001</c:v>
                </c:pt>
                <c:pt idx="79">
                  <c:v>2534.8549582456099</c:v>
                </c:pt>
                <c:pt idx="80">
                  <c:v>2536.0232869582001</c:v>
                </c:pt>
                <c:pt idx="81">
                  <c:v>2547.9083404968201</c:v>
                </c:pt>
                <c:pt idx="82">
                  <c:v>2558.3575932254398</c:v>
                </c:pt>
                <c:pt idx="83">
                  <c:v>2560.9021479128201</c:v>
                </c:pt>
                <c:pt idx="84">
                  <c:v>2599.6219609836999</c:v>
                </c:pt>
                <c:pt idx="85">
                  <c:v>2600.8284932413999</c:v>
                </c:pt>
                <c:pt idx="86">
                  <c:v>2608.03258806855</c:v>
                </c:pt>
                <c:pt idx="87">
                  <c:v>2602.49014256686</c:v>
                </c:pt>
                <c:pt idx="88">
                  <c:v>2622.6473510998298</c:v>
                </c:pt>
                <c:pt idx="89">
                  <c:v>2666.0166806080501</c:v>
                </c:pt>
                <c:pt idx="90">
                  <c:v>2670.6040690029599</c:v>
                </c:pt>
                <c:pt idx="91">
                  <c:v>2643.0678236664598</c:v>
                </c:pt>
                <c:pt idx="92">
                  <c:v>2625.0823070030901</c:v>
                </c:pt>
                <c:pt idx="93">
                  <c:v>2612.66150548218</c:v>
                </c:pt>
                <c:pt idx="94">
                  <c:v>2604.0288439321598</c:v>
                </c:pt>
                <c:pt idx="95">
                  <c:v>2598.5565801080302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26-423B-8FF5-479E9A846F50}"/>
            </c:ext>
          </c:extLst>
        </c:ser>
        <c:ser>
          <c:idx val="2"/>
          <c:order val="2"/>
          <c:tx>
            <c:strRef>
              <c:f>'9.4'!$V$52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'9.4'!$V$54:$V$149</c:f>
              <c:numCache>
                <c:formatCode>#,##0</c:formatCode>
                <c:ptCount val="96"/>
                <c:pt idx="0">
                  <c:v>24.275367184986099</c:v>
                </c:pt>
                <c:pt idx="1">
                  <c:v>24.214980597898499</c:v>
                </c:pt>
                <c:pt idx="2">
                  <c:v>24.275367312961698</c:v>
                </c:pt>
                <c:pt idx="3">
                  <c:v>24.2485287729336</c:v>
                </c:pt>
                <c:pt idx="4">
                  <c:v>24.315625123003901</c:v>
                </c:pt>
                <c:pt idx="5">
                  <c:v>24.235109502919599</c:v>
                </c:pt>
                <c:pt idx="6">
                  <c:v>24.201561327884399</c:v>
                </c:pt>
                <c:pt idx="7">
                  <c:v>24.2686576779547</c:v>
                </c:pt>
                <c:pt idx="8">
                  <c:v>24.188142057870401</c:v>
                </c:pt>
                <c:pt idx="9">
                  <c:v>24.2686576779547</c:v>
                </c:pt>
                <c:pt idx="10">
                  <c:v>24.188142057870401</c:v>
                </c:pt>
                <c:pt idx="11">
                  <c:v>24.181432422863299</c:v>
                </c:pt>
                <c:pt idx="12">
                  <c:v>24.261948042947701</c:v>
                </c:pt>
                <c:pt idx="13">
                  <c:v>24.261948042947701</c:v>
                </c:pt>
                <c:pt idx="14">
                  <c:v>24.214980597898499</c:v>
                </c:pt>
                <c:pt idx="15">
                  <c:v>24.2485287729336</c:v>
                </c:pt>
                <c:pt idx="16">
                  <c:v>24.181432422863299</c:v>
                </c:pt>
                <c:pt idx="17">
                  <c:v>24.2686576779547</c:v>
                </c:pt>
                <c:pt idx="18">
                  <c:v>24.221690232905502</c:v>
                </c:pt>
                <c:pt idx="19">
                  <c:v>24.275367312961698</c:v>
                </c:pt>
                <c:pt idx="20">
                  <c:v>24.214980597898499</c:v>
                </c:pt>
                <c:pt idx="21">
                  <c:v>24.275367312961698</c:v>
                </c:pt>
                <c:pt idx="22">
                  <c:v>24.2082709628915</c:v>
                </c:pt>
                <c:pt idx="23">
                  <c:v>24.161303517842299</c:v>
                </c:pt>
                <c:pt idx="24">
                  <c:v>24.214980597898499</c:v>
                </c:pt>
                <c:pt idx="25">
                  <c:v>24.214980597898499</c:v>
                </c:pt>
                <c:pt idx="26">
                  <c:v>24.275367312961698</c:v>
                </c:pt>
                <c:pt idx="27">
                  <c:v>24.1948516928774</c:v>
                </c:pt>
                <c:pt idx="28">
                  <c:v>24.168013152849301</c:v>
                </c:pt>
                <c:pt idx="29">
                  <c:v>24.161303517842299</c:v>
                </c:pt>
                <c:pt idx="30">
                  <c:v>24.235109502919599</c:v>
                </c:pt>
                <c:pt idx="31">
                  <c:v>24.168013152849301</c:v>
                </c:pt>
                <c:pt idx="32">
                  <c:v>24.181432422863299</c:v>
                </c:pt>
                <c:pt idx="33">
                  <c:v>24.221690232905502</c:v>
                </c:pt>
                <c:pt idx="34">
                  <c:v>24.241819137926601</c:v>
                </c:pt>
                <c:pt idx="35">
                  <c:v>24.288786582975799</c:v>
                </c:pt>
                <c:pt idx="36">
                  <c:v>24.221690232905502</c:v>
                </c:pt>
                <c:pt idx="37">
                  <c:v>24.2149804699228</c:v>
                </c:pt>
                <c:pt idx="38">
                  <c:v>24.221690104929898</c:v>
                </c:pt>
                <c:pt idx="39">
                  <c:v>24.2082709628915</c:v>
                </c:pt>
                <c:pt idx="40">
                  <c:v>24.2485287729336</c:v>
                </c:pt>
                <c:pt idx="41">
                  <c:v>24.1948516928774</c:v>
                </c:pt>
                <c:pt idx="42">
                  <c:v>24.2082709628915</c:v>
                </c:pt>
                <c:pt idx="43">
                  <c:v>24.255238407940599</c:v>
                </c:pt>
                <c:pt idx="44">
                  <c:v>24.261948042947701</c:v>
                </c:pt>
                <c:pt idx="45">
                  <c:v>24.255238407940599</c:v>
                </c:pt>
                <c:pt idx="46">
                  <c:v>24.241819137926601</c:v>
                </c:pt>
                <c:pt idx="47">
                  <c:v>24.241819137926601</c:v>
                </c:pt>
                <c:pt idx="48">
                  <c:v>24.208270962891401</c:v>
                </c:pt>
                <c:pt idx="49">
                  <c:v>24.221690232905502</c:v>
                </c:pt>
                <c:pt idx="50">
                  <c:v>24.214980597898499</c:v>
                </c:pt>
                <c:pt idx="51">
                  <c:v>24.2082709628915</c:v>
                </c:pt>
                <c:pt idx="52">
                  <c:v>24.214980597898499</c:v>
                </c:pt>
                <c:pt idx="53">
                  <c:v>24.221690232905502</c:v>
                </c:pt>
                <c:pt idx="54">
                  <c:v>24.235109502919599</c:v>
                </c:pt>
                <c:pt idx="55">
                  <c:v>24.181432422863299</c:v>
                </c:pt>
                <c:pt idx="56">
                  <c:v>24.214980597898499</c:v>
                </c:pt>
                <c:pt idx="57">
                  <c:v>24.2082709628915</c:v>
                </c:pt>
                <c:pt idx="58">
                  <c:v>24.214980597898499</c:v>
                </c:pt>
                <c:pt idx="59">
                  <c:v>24.221690232905502</c:v>
                </c:pt>
                <c:pt idx="60">
                  <c:v>24.1747227878563</c:v>
                </c:pt>
                <c:pt idx="61">
                  <c:v>24.188142057870401</c:v>
                </c:pt>
                <c:pt idx="62">
                  <c:v>24.261947914972001</c:v>
                </c:pt>
                <c:pt idx="63">
                  <c:v>24.2485287729336</c:v>
                </c:pt>
                <c:pt idx="64">
                  <c:v>24.241819137926601</c:v>
                </c:pt>
                <c:pt idx="65">
                  <c:v>24.201561327884399</c:v>
                </c:pt>
                <c:pt idx="66">
                  <c:v>24.181432422863299</c:v>
                </c:pt>
                <c:pt idx="67">
                  <c:v>24.201561327884399</c:v>
                </c:pt>
                <c:pt idx="68">
                  <c:v>24.208270962891401</c:v>
                </c:pt>
                <c:pt idx="69">
                  <c:v>24.2686575499791</c:v>
                </c:pt>
                <c:pt idx="70">
                  <c:v>24.235109502919599</c:v>
                </c:pt>
                <c:pt idx="71">
                  <c:v>24.2082709628915</c:v>
                </c:pt>
                <c:pt idx="72">
                  <c:v>24.2485287729336</c:v>
                </c:pt>
                <c:pt idx="73">
                  <c:v>24.2686576779547</c:v>
                </c:pt>
                <c:pt idx="74">
                  <c:v>24.255238279964999</c:v>
                </c:pt>
                <c:pt idx="75">
                  <c:v>24.2082709628915</c:v>
                </c:pt>
                <c:pt idx="76">
                  <c:v>24.235109502919599</c:v>
                </c:pt>
                <c:pt idx="77">
                  <c:v>24.188142057870401</c:v>
                </c:pt>
                <c:pt idx="78">
                  <c:v>24.1948516928774</c:v>
                </c:pt>
                <c:pt idx="79">
                  <c:v>24.181432422863299</c:v>
                </c:pt>
                <c:pt idx="80">
                  <c:v>24.1948516928774</c:v>
                </c:pt>
                <c:pt idx="81">
                  <c:v>24.221690232905502</c:v>
                </c:pt>
                <c:pt idx="82">
                  <c:v>24.2485287729336</c:v>
                </c:pt>
                <c:pt idx="83">
                  <c:v>24.188142057870401</c:v>
                </c:pt>
                <c:pt idx="84">
                  <c:v>24.2082709628915</c:v>
                </c:pt>
                <c:pt idx="85">
                  <c:v>24.261948042947701</c:v>
                </c:pt>
                <c:pt idx="86">
                  <c:v>24.1948516928774</c:v>
                </c:pt>
                <c:pt idx="87">
                  <c:v>24.1948516928774</c:v>
                </c:pt>
                <c:pt idx="88">
                  <c:v>24.275367312961698</c:v>
                </c:pt>
                <c:pt idx="89">
                  <c:v>24.2082709628915</c:v>
                </c:pt>
                <c:pt idx="90">
                  <c:v>24.221690232905502</c:v>
                </c:pt>
                <c:pt idx="91">
                  <c:v>24.228399867912501</c:v>
                </c:pt>
                <c:pt idx="92">
                  <c:v>24.1948516928774</c:v>
                </c:pt>
                <c:pt idx="93">
                  <c:v>24.161303517842299</c:v>
                </c:pt>
                <c:pt idx="94">
                  <c:v>24.201561327884399</c:v>
                </c:pt>
                <c:pt idx="95">
                  <c:v>24.154593882835201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26-423B-8FF5-479E9A846F50}"/>
            </c:ext>
          </c:extLst>
        </c:ser>
        <c:ser>
          <c:idx val="3"/>
          <c:order val="3"/>
          <c:tx>
            <c:strRef>
              <c:f>'9.4'!$W$52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'9.4'!$W$54:$W$149</c:f>
              <c:numCache>
                <c:formatCode>#,##0</c:formatCode>
                <c:ptCount val="96"/>
                <c:pt idx="0">
                  <c:v>383.574459151393</c:v>
                </c:pt>
                <c:pt idx="1">
                  <c:v>385.68723167705002</c:v>
                </c:pt>
                <c:pt idx="2">
                  <c:v>385.02668786270698</c:v>
                </c:pt>
                <c:pt idx="3">
                  <c:v>383.49809458656</c:v>
                </c:pt>
                <c:pt idx="4">
                  <c:v>381.68041384223397</c:v>
                </c:pt>
                <c:pt idx="5">
                  <c:v>382.89170698216702</c:v>
                </c:pt>
                <c:pt idx="6">
                  <c:v>383.67757565933402</c:v>
                </c:pt>
                <c:pt idx="7">
                  <c:v>383.40071826068697</c:v>
                </c:pt>
                <c:pt idx="8">
                  <c:v>379.20938085259297</c:v>
                </c:pt>
                <c:pt idx="9">
                  <c:v>381.56625452063798</c:v>
                </c:pt>
                <c:pt idx="10">
                  <c:v>377.97090755703999</c:v>
                </c:pt>
                <c:pt idx="11">
                  <c:v>378.67664980243597</c:v>
                </c:pt>
                <c:pt idx="12">
                  <c:v>379.11623329203701</c:v>
                </c:pt>
                <c:pt idx="13">
                  <c:v>380.64433032190698</c:v>
                </c:pt>
                <c:pt idx="14">
                  <c:v>377.53986830777097</c:v>
                </c:pt>
                <c:pt idx="15">
                  <c:v>378.09517856352397</c:v>
                </c:pt>
                <c:pt idx="16">
                  <c:v>382.02973253526699</c:v>
                </c:pt>
                <c:pt idx="17">
                  <c:v>385.201243824583</c:v>
                </c:pt>
                <c:pt idx="18">
                  <c:v>384.99916487027701</c:v>
                </c:pt>
                <c:pt idx="19">
                  <c:v>384.27212939081898</c:v>
                </c:pt>
                <c:pt idx="20">
                  <c:v>387.17612658504402</c:v>
                </c:pt>
                <c:pt idx="21">
                  <c:v>389.57721686355302</c:v>
                </c:pt>
                <c:pt idx="22">
                  <c:v>389.90508090908497</c:v>
                </c:pt>
                <c:pt idx="23">
                  <c:v>388.15810458724599</c:v>
                </c:pt>
                <c:pt idx="24">
                  <c:v>417.537086106331</c:v>
                </c:pt>
                <c:pt idx="25">
                  <c:v>414.38392792528703</c:v>
                </c:pt>
                <c:pt idx="26">
                  <c:v>413.62311301512301</c:v>
                </c:pt>
                <c:pt idx="27">
                  <c:v>412.118004727428</c:v>
                </c:pt>
                <c:pt idx="28">
                  <c:v>421.27085243128499</c:v>
                </c:pt>
                <c:pt idx="29">
                  <c:v>424.87112183778999</c:v>
                </c:pt>
                <c:pt idx="30">
                  <c:v>418.52797386359498</c:v>
                </c:pt>
                <c:pt idx="31">
                  <c:v>428.96388899415803</c:v>
                </c:pt>
                <c:pt idx="32">
                  <c:v>410.59503824374201</c:v>
                </c:pt>
                <c:pt idx="33">
                  <c:v>416.08810967572401</c:v>
                </c:pt>
                <c:pt idx="34">
                  <c:v>419.02976155719898</c:v>
                </c:pt>
                <c:pt idx="35">
                  <c:v>420.81627216575902</c:v>
                </c:pt>
                <c:pt idx="36">
                  <c:v>407.09294956231599</c:v>
                </c:pt>
                <c:pt idx="37">
                  <c:v>392.43383454429801</c:v>
                </c:pt>
                <c:pt idx="38">
                  <c:v>401.70651772004101</c:v>
                </c:pt>
                <c:pt idx="39">
                  <c:v>407.413253856099</c:v>
                </c:pt>
                <c:pt idx="40">
                  <c:v>388.42757698753599</c:v>
                </c:pt>
                <c:pt idx="41">
                  <c:v>387.75730167698498</c:v>
                </c:pt>
                <c:pt idx="42">
                  <c:v>391.23882815381103</c:v>
                </c:pt>
                <c:pt idx="43">
                  <c:v>385.20188681035</c:v>
                </c:pt>
                <c:pt idx="44">
                  <c:v>380.20706264826498</c:v>
                </c:pt>
                <c:pt idx="45">
                  <c:v>376.67035011706599</c:v>
                </c:pt>
                <c:pt idx="46">
                  <c:v>383.98074078063001</c:v>
                </c:pt>
                <c:pt idx="47">
                  <c:v>386.67075844787303</c:v>
                </c:pt>
                <c:pt idx="48">
                  <c:v>401.930749001425</c:v>
                </c:pt>
                <c:pt idx="49">
                  <c:v>414.177932360581</c:v>
                </c:pt>
                <c:pt idx="50">
                  <c:v>412.49780521461702</c:v>
                </c:pt>
                <c:pt idx="51">
                  <c:v>403.86177533017297</c:v>
                </c:pt>
                <c:pt idx="52">
                  <c:v>379.58144149865802</c:v>
                </c:pt>
                <c:pt idx="53">
                  <c:v>380.390401635643</c:v>
                </c:pt>
                <c:pt idx="54">
                  <c:v>371.46332731181502</c:v>
                </c:pt>
                <c:pt idx="55">
                  <c:v>368.27469152396299</c:v>
                </c:pt>
                <c:pt idx="56">
                  <c:v>369.44609420041002</c:v>
                </c:pt>
                <c:pt idx="57">
                  <c:v>373.696130072681</c:v>
                </c:pt>
                <c:pt idx="58">
                  <c:v>362.42619036616702</c:v>
                </c:pt>
                <c:pt idx="59">
                  <c:v>372.39158398655798</c:v>
                </c:pt>
                <c:pt idx="60">
                  <c:v>377.11062995224898</c:v>
                </c:pt>
                <c:pt idx="61">
                  <c:v>366.85327810564701</c:v>
                </c:pt>
                <c:pt idx="62">
                  <c:v>367.338792389758</c:v>
                </c:pt>
                <c:pt idx="63">
                  <c:v>365.89471305614597</c:v>
                </c:pt>
                <c:pt idx="64">
                  <c:v>371.23620526246901</c:v>
                </c:pt>
                <c:pt idx="65">
                  <c:v>372.638829356028</c:v>
                </c:pt>
                <c:pt idx="66">
                  <c:v>373.36962003244702</c:v>
                </c:pt>
                <c:pt idx="67">
                  <c:v>374.94871837322199</c:v>
                </c:pt>
                <c:pt idx="68">
                  <c:v>384.85769199352501</c:v>
                </c:pt>
                <c:pt idx="69">
                  <c:v>380.71750263582499</c:v>
                </c:pt>
                <c:pt idx="70">
                  <c:v>390.48505807318497</c:v>
                </c:pt>
                <c:pt idx="71">
                  <c:v>394.06027371268698</c:v>
                </c:pt>
                <c:pt idx="72">
                  <c:v>412.85791859816698</c:v>
                </c:pt>
                <c:pt idx="73">
                  <c:v>422.20854178727399</c:v>
                </c:pt>
                <c:pt idx="74">
                  <c:v>427.30096505245803</c:v>
                </c:pt>
                <c:pt idx="75">
                  <c:v>430.84301623311899</c:v>
                </c:pt>
                <c:pt idx="76">
                  <c:v>431.88649942575103</c:v>
                </c:pt>
                <c:pt idx="77">
                  <c:v>431.53428196078301</c:v>
                </c:pt>
                <c:pt idx="78">
                  <c:v>431.94133463934298</c:v>
                </c:pt>
                <c:pt idx="79">
                  <c:v>443.68304981167501</c:v>
                </c:pt>
                <c:pt idx="80">
                  <c:v>428.98041452877499</c:v>
                </c:pt>
                <c:pt idx="81">
                  <c:v>428.94178202292198</c:v>
                </c:pt>
                <c:pt idx="82">
                  <c:v>428.28544029398802</c:v>
                </c:pt>
                <c:pt idx="83">
                  <c:v>431.17533315518898</c:v>
                </c:pt>
                <c:pt idx="84">
                  <c:v>428.88291547532799</c:v>
                </c:pt>
                <c:pt idx="85">
                  <c:v>422.87036356917798</c:v>
                </c:pt>
                <c:pt idx="86">
                  <c:v>417.15158412293999</c:v>
                </c:pt>
                <c:pt idx="87">
                  <c:v>416.79790326505298</c:v>
                </c:pt>
                <c:pt idx="88">
                  <c:v>384.93177542627899</c:v>
                </c:pt>
                <c:pt idx="89">
                  <c:v>384.55466827573701</c:v>
                </c:pt>
                <c:pt idx="90">
                  <c:v>376.79656608879702</c:v>
                </c:pt>
                <c:pt idx="91">
                  <c:v>379.71750902617998</c:v>
                </c:pt>
                <c:pt idx="92">
                  <c:v>376.63553683995099</c:v>
                </c:pt>
                <c:pt idx="93">
                  <c:v>376.34518874614901</c:v>
                </c:pt>
                <c:pt idx="94">
                  <c:v>377.99117494866402</c:v>
                </c:pt>
                <c:pt idx="95">
                  <c:v>377.30408862848702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26-423B-8FF5-479E9A846F50}"/>
            </c:ext>
          </c:extLst>
        </c:ser>
        <c:ser>
          <c:idx val="6"/>
          <c:order val="4"/>
          <c:tx>
            <c:strRef>
              <c:f>'9.4'!$AA$52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'9.4'!$AA$54:$AA$149</c:f>
              <c:numCache>
                <c:formatCode>#,##0</c:formatCode>
                <c:ptCount val="96"/>
                <c:pt idx="0">
                  <c:v>19.4529644436377</c:v>
                </c:pt>
                <c:pt idx="1">
                  <c:v>15.7309789072422</c:v>
                </c:pt>
                <c:pt idx="2">
                  <c:v>14.707607802719901</c:v>
                </c:pt>
                <c:pt idx="3">
                  <c:v>15.5773326203186</c:v>
                </c:pt>
                <c:pt idx="4">
                  <c:v>15.352080469096901</c:v>
                </c:pt>
                <c:pt idx="5">
                  <c:v>14.5856384186187</c:v>
                </c:pt>
                <c:pt idx="6">
                  <c:v>12.976315616667</c:v>
                </c:pt>
                <c:pt idx="7">
                  <c:v>13.0591660974702</c:v>
                </c:pt>
                <c:pt idx="8">
                  <c:v>13.185510583614001</c:v>
                </c:pt>
                <c:pt idx="9">
                  <c:v>15.737901031962</c:v>
                </c:pt>
                <c:pt idx="10">
                  <c:v>17.2502659888452</c:v>
                </c:pt>
                <c:pt idx="11">
                  <c:v>17.6075467578695</c:v>
                </c:pt>
                <c:pt idx="12">
                  <c:v>15.623786969259299</c:v>
                </c:pt>
                <c:pt idx="13">
                  <c:v>16.209050793927499</c:v>
                </c:pt>
                <c:pt idx="14">
                  <c:v>16.107001445062899</c:v>
                </c:pt>
                <c:pt idx="15">
                  <c:v>16.542658662689998</c:v>
                </c:pt>
                <c:pt idx="16">
                  <c:v>15.7017840267427</c:v>
                </c:pt>
                <c:pt idx="17">
                  <c:v>14.619767226297901</c:v>
                </c:pt>
                <c:pt idx="18">
                  <c:v>15.757746345383801</c:v>
                </c:pt>
                <c:pt idx="19">
                  <c:v>17.818866086343998</c:v>
                </c:pt>
                <c:pt idx="20">
                  <c:v>20.522321805595801</c:v>
                </c:pt>
                <c:pt idx="21">
                  <c:v>22.304925067934999</c:v>
                </c:pt>
                <c:pt idx="22">
                  <c:v>23.360481768178801</c:v>
                </c:pt>
                <c:pt idx="23">
                  <c:v>21.140736573377101</c:v>
                </c:pt>
                <c:pt idx="24">
                  <c:v>22.696747203093999</c:v>
                </c:pt>
                <c:pt idx="25">
                  <c:v>22.6060400030353</c:v>
                </c:pt>
                <c:pt idx="26">
                  <c:v>22.7031947553352</c:v>
                </c:pt>
                <c:pt idx="27">
                  <c:v>23.770441480180899</c:v>
                </c:pt>
                <c:pt idx="28">
                  <c:v>22.854905200820301</c:v>
                </c:pt>
                <c:pt idx="29">
                  <c:v>25.491548053544498</c:v>
                </c:pt>
                <c:pt idx="30">
                  <c:v>30.226760064400999</c:v>
                </c:pt>
                <c:pt idx="31">
                  <c:v>29.5195309221249</c:v>
                </c:pt>
                <c:pt idx="32">
                  <c:v>33.080067079221898</c:v>
                </c:pt>
                <c:pt idx="33">
                  <c:v>33.452201795270199</c:v>
                </c:pt>
                <c:pt idx="34">
                  <c:v>30.527722760157602</c:v>
                </c:pt>
                <c:pt idx="35">
                  <c:v>32.3409361697504</c:v>
                </c:pt>
                <c:pt idx="36">
                  <c:v>33.241660374260597</c:v>
                </c:pt>
                <c:pt idx="37">
                  <c:v>35.615792656699298</c:v>
                </c:pt>
                <c:pt idx="38">
                  <c:v>38.526069336804099</c:v>
                </c:pt>
                <c:pt idx="39">
                  <c:v>41.034490571943302</c:v>
                </c:pt>
                <c:pt idx="40">
                  <c:v>40.726402871573498</c:v>
                </c:pt>
                <c:pt idx="41">
                  <c:v>39.676989371961298</c:v>
                </c:pt>
                <c:pt idx="42">
                  <c:v>38.329602557496401</c:v>
                </c:pt>
                <c:pt idx="43">
                  <c:v>37.616634703596397</c:v>
                </c:pt>
                <c:pt idx="44">
                  <c:v>35.639807333017202</c:v>
                </c:pt>
                <c:pt idx="45">
                  <c:v>33.847027035748098</c:v>
                </c:pt>
                <c:pt idx="46">
                  <c:v>37.878156988926598</c:v>
                </c:pt>
                <c:pt idx="47">
                  <c:v>37.695393275493501</c:v>
                </c:pt>
                <c:pt idx="48">
                  <c:v>38.659522752204701</c:v>
                </c:pt>
                <c:pt idx="49">
                  <c:v>42.214487305137801</c:v>
                </c:pt>
                <c:pt idx="50">
                  <c:v>44.432410965086802</c:v>
                </c:pt>
                <c:pt idx="51">
                  <c:v>40.878482605483498</c:v>
                </c:pt>
                <c:pt idx="52">
                  <c:v>42.670447697919201</c:v>
                </c:pt>
                <c:pt idx="53">
                  <c:v>44.634830582307302</c:v>
                </c:pt>
                <c:pt idx="54">
                  <c:v>49.626959447728098</c:v>
                </c:pt>
                <c:pt idx="55">
                  <c:v>51.146321060528898</c:v>
                </c:pt>
                <c:pt idx="56">
                  <c:v>53.662340792597703</c:v>
                </c:pt>
                <c:pt idx="57">
                  <c:v>57.866024129865302</c:v>
                </c:pt>
                <c:pt idx="58">
                  <c:v>61.0633855806391</c:v>
                </c:pt>
                <c:pt idx="59">
                  <c:v>65.239633304080996</c:v>
                </c:pt>
                <c:pt idx="60">
                  <c:v>70.040088260886705</c:v>
                </c:pt>
                <c:pt idx="61">
                  <c:v>72.958276049595199</c:v>
                </c:pt>
                <c:pt idx="62">
                  <c:v>75.026723802139898</c:v>
                </c:pt>
                <c:pt idx="63">
                  <c:v>79.905906832142804</c:v>
                </c:pt>
                <c:pt idx="64">
                  <c:v>79.975586703540898</c:v>
                </c:pt>
                <c:pt idx="65">
                  <c:v>85.7040167073921</c:v>
                </c:pt>
                <c:pt idx="66">
                  <c:v>88.559520009841094</c:v>
                </c:pt>
                <c:pt idx="67">
                  <c:v>91.911549771680697</c:v>
                </c:pt>
                <c:pt idx="68">
                  <c:v>96.377346814901202</c:v>
                </c:pt>
                <c:pt idx="69">
                  <c:v>104.413012617395</c:v>
                </c:pt>
                <c:pt idx="70">
                  <c:v>107.376249019133</c:v>
                </c:pt>
                <c:pt idx="71">
                  <c:v>107.889068392333</c:v>
                </c:pt>
                <c:pt idx="72">
                  <c:v>106.163472283263</c:v>
                </c:pt>
                <c:pt idx="73">
                  <c:v>107.016527019797</c:v>
                </c:pt>
                <c:pt idx="74">
                  <c:v>110.60691225450699</c:v>
                </c:pt>
                <c:pt idx="75">
                  <c:v>115.434463527101</c:v>
                </c:pt>
                <c:pt idx="76">
                  <c:v>116.25257285326499</c:v>
                </c:pt>
                <c:pt idx="77">
                  <c:v>120.39732024865</c:v>
                </c:pt>
                <c:pt idx="78">
                  <c:v>126.35585430210701</c:v>
                </c:pt>
                <c:pt idx="79">
                  <c:v>129.30053529481401</c:v>
                </c:pt>
                <c:pt idx="80">
                  <c:v>130.974995250349</c:v>
                </c:pt>
                <c:pt idx="81">
                  <c:v>130.714757976909</c:v>
                </c:pt>
                <c:pt idx="82">
                  <c:v>134.391394043308</c:v>
                </c:pt>
                <c:pt idx="83">
                  <c:v>134.440770421856</c:v>
                </c:pt>
                <c:pt idx="84">
                  <c:v>142.687801872725</c:v>
                </c:pt>
                <c:pt idx="85">
                  <c:v>144.82338387184799</c:v>
                </c:pt>
                <c:pt idx="86">
                  <c:v>153.23424925557501</c:v>
                </c:pt>
                <c:pt idx="87">
                  <c:v>150.89060004247401</c:v>
                </c:pt>
                <c:pt idx="88">
                  <c:v>152.69736945800699</c:v>
                </c:pt>
                <c:pt idx="89">
                  <c:v>155.86797363687299</c:v>
                </c:pt>
                <c:pt idx="90">
                  <c:v>157.22903098526601</c:v>
                </c:pt>
                <c:pt idx="91">
                  <c:v>154.194245650136</c:v>
                </c:pt>
                <c:pt idx="92">
                  <c:v>157.12430454947699</c:v>
                </c:pt>
                <c:pt idx="93">
                  <c:v>156.584772381639</c:v>
                </c:pt>
                <c:pt idx="94">
                  <c:v>157.11650298203699</c:v>
                </c:pt>
                <c:pt idx="95">
                  <c:v>157.767946062742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26-423B-8FF5-479E9A846F50}"/>
            </c:ext>
          </c:extLst>
        </c:ser>
        <c:ser>
          <c:idx val="7"/>
          <c:order val="5"/>
          <c:tx>
            <c:strRef>
              <c:f>'9.4'!$Z$52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14.9552618891398</c:v>
                </c:pt>
                <c:pt idx="19">
                  <c:v>22.42006884257</c:v>
                </c:pt>
                <c:pt idx="20">
                  <c:v>22.835866783142102</c:v>
                </c:pt>
                <c:pt idx="21">
                  <c:v>22.910514358520501</c:v>
                </c:pt>
                <c:pt idx="22">
                  <c:v>25.283081910451301</c:v>
                </c:pt>
                <c:pt idx="23">
                  <c:v>38.840042037963897</c:v>
                </c:pt>
                <c:pt idx="24">
                  <c:v>62.627525477091503</c:v>
                </c:pt>
                <c:pt idx="25">
                  <c:v>93.507274655659998</c:v>
                </c:pt>
                <c:pt idx="26">
                  <c:v>129.65539282735199</c:v>
                </c:pt>
                <c:pt idx="27">
                  <c:v>172.613616312663</c:v>
                </c:pt>
                <c:pt idx="28">
                  <c:v>222.94856459554001</c:v>
                </c:pt>
                <c:pt idx="29">
                  <c:v>276.17298896280897</c:v>
                </c:pt>
                <c:pt idx="30">
                  <c:v>334.88154111735003</c:v>
                </c:pt>
                <c:pt idx="31">
                  <c:v>399.59963472493502</c:v>
                </c:pt>
                <c:pt idx="32">
                  <c:v>466.24217934163403</c:v>
                </c:pt>
                <c:pt idx="33">
                  <c:v>525.68569826253201</c:v>
                </c:pt>
                <c:pt idx="34">
                  <c:v>576.38922353108705</c:v>
                </c:pt>
                <c:pt idx="35">
                  <c:v>624.03355826822894</c:v>
                </c:pt>
                <c:pt idx="36">
                  <c:v>687.51746364339203</c:v>
                </c:pt>
                <c:pt idx="37">
                  <c:v>724.19845723470098</c:v>
                </c:pt>
                <c:pt idx="38">
                  <c:v>753.95400016276005</c:v>
                </c:pt>
                <c:pt idx="39">
                  <c:v>804.08880562337197</c:v>
                </c:pt>
                <c:pt idx="40">
                  <c:v>880.77123612467403</c:v>
                </c:pt>
                <c:pt idx="41">
                  <c:v>931.77479992675796</c:v>
                </c:pt>
                <c:pt idx="42">
                  <c:v>984.89119600423203</c:v>
                </c:pt>
                <c:pt idx="43">
                  <c:v>1033.77297717285</c:v>
                </c:pt>
                <c:pt idx="44">
                  <c:v>1042.15359741211</c:v>
                </c:pt>
                <c:pt idx="45">
                  <c:v>1062.5418723144501</c:v>
                </c:pt>
                <c:pt idx="46">
                  <c:v>1115.68595662435</c:v>
                </c:pt>
                <c:pt idx="47">
                  <c:v>1162.24099092611</c:v>
                </c:pt>
                <c:pt idx="48">
                  <c:v>1230.2216890055299</c:v>
                </c:pt>
                <c:pt idx="49">
                  <c:v>1240.1314407145201</c:v>
                </c:pt>
                <c:pt idx="50">
                  <c:v>1264.47862125651</c:v>
                </c:pt>
                <c:pt idx="51">
                  <c:v>1268.93934639486</c:v>
                </c:pt>
                <c:pt idx="52">
                  <c:v>1290.25368363444</c:v>
                </c:pt>
                <c:pt idx="53">
                  <c:v>1293.3586620686799</c:v>
                </c:pt>
                <c:pt idx="54">
                  <c:v>1318.0835869954401</c:v>
                </c:pt>
                <c:pt idx="55">
                  <c:v>1325.7081448567701</c:v>
                </c:pt>
                <c:pt idx="56">
                  <c:v>1324.9552037353501</c:v>
                </c:pt>
                <c:pt idx="57">
                  <c:v>1293.11511104329</c:v>
                </c:pt>
                <c:pt idx="58">
                  <c:v>1301.08367891439</c:v>
                </c:pt>
                <c:pt idx="59">
                  <c:v>1271.6474601643899</c:v>
                </c:pt>
                <c:pt idx="60">
                  <c:v>1237.1792023112</c:v>
                </c:pt>
                <c:pt idx="61">
                  <c:v>1212.0947282714801</c:v>
                </c:pt>
                <c:pt idx="62">
                  <c:v>1187.0369141031899</c:v>
                </c:pt>
                <c:pt idx="63">
                  <c:v>1128.96836035156</c:v>
                </c:pt>
                <c:pt idx="64">
                  <c:v>1103.8909918212901</c:v>
                </c:pt>
                <c:pt idx="65">
                  <c:v>1024.7275034586601</c:v>
                </c:pt>
                <c:pt idx="66">
                  <c:v>922.10299235026105</c:v>
                </c:pt>
                <c:pt idx="67">
                  <c:v>845.100416015625</c:v>
                </c:pt>
                <c:pt idx="68">
                  <c:v>767.83853251139305</c:v>
                </c:pt>
                <c:pt idx="69">
                  <c:v>665.12602160644497</c:v>
                </c:pt>
                <c:pt idx="70">
                  <c:v>565.65876739501903</c:v>
                </c:pt>
                <c:pt idx="71">
                  <c:v>484.07156650797498</c:v>
                </c:pt>
                <c:pt idx="72">
                  <c:v>400.93555834960898</c:v>
                </c:pt>
                <c:pt idx="73">
                  <c:v>314.72538253784199</c:v>
                </c:pt>
                <c:pt idx="74">
                  <c:v>240.74304433186799</c:v>
                </c:pt>
                <c:pt idx="75">
                  <c:v>182.85837405904101</c:v>
                </c:pt>
                <c:pt idx="76">
                  <c:v>140.452656255086</c:v>
                </c:pt>
                <c:pt idx="77">
                  <c:v>107.815413253784</c:v>
                </c:pt>
                <c:pt idx="78">
                  <c:v>75.414505310058601</c:v>
                </c:pt>
                <c:pt idx="79">
                  <c:v>47.601272766113297</c:v>
                </c:pt>
                <c:pt idx="80">
                  <c:v>31.846530122121202</c:v>
                </c:pt>
                <c:pt idx="81">
                  <c:v>24.448277568817101</c:v>
                </c:pt>
                <c:pt idx="82">
                  <c:v>23.877803507486998</c:v>
                </c:pt>
                <c:pt idx="83">
                  <c:v>23.873099821726498</c:v>
                </c:pt>
                <c:pt idx="84">
                  <c:v>23.3826785291036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26-423B-8FF5-479E9A846F50}"/>
            </c:ext>
          </c:extLst>
        </c:ser>
        <c:ser>
          <c:idx val="4"/>
          <c:order val="6"/>
          <c:tx>
            <c:strRef>
              <c:f>'9.4'!$X$52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'9.4'!$X$54:$X$149</c:f>
              <c:numCache>
                <c:formatCode>#,##0</c:formatCode>
                <c:ptCount val="96"/>
                <c:pt idx="0">
                  <c:v>269.23175613930999</c:v>
                </c:pt>
                <c:pt idx="1">
                  <c:v>267.549108916183</c:v>
                </c:pt>
                <c:pt idx="2">
                  <c:v>266.49462533141701</c:v>
                </c:pt>
                <c:pt idx="3">
                  <c:v>262.83434697120299</c:v>
                </c:pt>
                <c:pt idx="4">
                  <c:v>247.48614402994801</c:v>
                </c:pt>
                <c:pt idx="5">
                  <c:v>246.13645702137899</c:v>
                </c:pt>
                <c:pt idx="6">
                  <c:v>246.13048854871499</c:v>
                </c:pt>
                <c:pt idx="7">
                  <c:v>246.85257715677099</c:v>
                </c:pt>
                <c:pt idx="8">
                  <c:v>257.62596994687698</c:v>
                </c:pt>
                <c:pt idx="9">
                  <c:v>259.02509935275901</c:v>
                </c:pt>
                <c:pt idx="10">
                  <c:v>258.97909667470498</c:v>
                </c:pt>
                <c:pt idx="11">
                  <c:v>258.28456862514003</c:v>
                </c:pt>
                <c:pt idx="12">
                  <c:v>247.229169343065</c:v>
                </c:pt>
                <c:pt idx="13">
                  <c:v>246.077191558538</c:v>
                </c:pt>
                <c:pt idx="14">
                  <c:v>246.024726510671</c:v>
                </c:pt>
                <c:pt idx="15">
                  <c:v>246.471489408867</c:v>
                </c:pt>
                <c:pt idx="16">
                  <c:v>254.69157661747599</c:v>
                </c:pt>
                <c:pt idx="17">
                  <c:v>255.64099291285399</c:v>
                </c:pt>
                <c:pt idx="18">
                  <c:v>255.58469083291001</c:v>
                </c:pt>
                <c:pt idx="19">
                  <c:v>255.590300406979</c:v>
                </c:pt>
                <c:pt idx="20">
                  <c:v>254.60098600231501</c:v>
                </c:pt>
                <c:pt idx="21">
                  <c:v>253.738739261175</c:v>
                </c:pt>
                <c:pt idx="22">
                  <c:v>253.16863268396199</c:v>
                </c:pt>
                <c:pt idx="23">
                  <c:v>252.83887072783401</c:v>
                </c:pt>
                <c:pt idx="24">
                  <c:v>264.87531657629</c:v>
                </c:pt>
                <c:pt idx="25">
                  <c:v>265.31297530369801</c:v>
                </c:pt>
                <c:pt idx="26">
                  <c:v>265.19173562653799</c:v>
                </c:pt>
                <c:pt idx="27">
                  <c:v>265.193190976805</c:v>
                </c:pt>
                <c:pt idx="28">
                  <c:v>280.891176269531</c:v>
                </c:pt>
                <c:pt idx="29">
                  <c:v>280.94751347105</c:v>
                </c:pt>
                <c:pt idx="30">
                  <c:v>280.67908366294603</c:v>
                </c:pt>
                <c:pt idx="31">
                  <c:v>280.36510117197003</c:v>
                </c:pt>
                <c:pt idx="32">
                  <c:v>272.63232362243298</c:v>
                </c:pt>
                <c:pt idx="33">
                  <c:v>271.867104622635</c:v>
                </c:pt>
                <c:pt idx="34">
                  <c:v>271.66435545257002</c:v>
                </c:pt>
                <c:pt idx="35">
                  <c:v>273.66542255817399</c:v>
                </c:pt>
                <c:pt idx="36">
                  <c:v>287.698994212983</c:v>
                </c:pt>
                <c:pt idx="37">
                  <c:v>290.70194485693202</c:v>
                </c:pt>
                <c:pt idx="38">
                  <c:v>291.05662008283002</c:v>
                </c:pt>
                <c:pt idx="39">
                  <c:v>288.39990012107199</c:v>
                </c:pt>
                <c:pt idx="40">
                  <c:v>233.728971488138</c:v>
                </c:pt>
                <c:pt idx="41">
                  <c:v>228.600109709782</c:v>
                </c:pt>
                <c:pt idx="42">
                  <c:v>228.730246120928</c:v>
                </c:pt>
                <c:pt idx="43">
                  <c:v>228.19085006847101</c:v>
                </c:pt>
                <c:pt idx="44">
                  <c:v>206.30716077934801</c:v>
                </c:pt>
                <c:pt idx="45">
                  <c:v>200.23944222667001</c:v>
                </c:pt>
                <c:pt idx="46">
                  <c:v>200.19725792235701</c:v>
                </c:pt>
                <c:pt idx="47">
                  <c:v>200.02903216304199</c:v>
                </c:pt>
                <c:pt idx="48">
                  <c:v>210.789393751246</c:v>
                </c:pt>
                <c:pt idx="49">
                  <c:v>241.31911922374499</c:v>
                </c:pt>
                <c:pt idx="50">
                  <c:v>241.40531086162699</c:v>
                </c:pt>
                <c:pt idx="51">
                  <c:v>241.41523160903699</c:v>
                </c:pt>
                <c:pt idx="52">
                  <c:v>191.03296448452201</c:v>
                </c:pt>
                <c:pt idx="53">
                  <c:v>187.50604493996801</c:v>
                </c:pt>
                <c:pt idx="54">
                  <c:v>187.61440268192001</c:v>
                </c:pt>
                <c:pt idx="55">
                  <c:v>187.603078169057</c:v>
                </c:pt>
                <c:pt idx="56">
                  <c:v>192.425741275512</c:v>
                </c:pt>
                <c:pt idx="57">
                  <c:v>203.128371774686</c:v>
                </c:pt>
                <c:pt idx="58">
                  <c:v>203.84253388226699</c:v>
                </c:pt>
                <c:pt idx="59">
                  <c:v>203.546986925558</c:v>
                </c:pt>
                <c:pt idx="60">
                  <c:v>203.75049230703601</c:v>
                </c:pt>
                <c:pt idx="61">
                  <c:v>203.75559152071801</c:v>
                </c:pt>
                <c:pt idx="62">
                  <c:v>203.693270480845</c:v>
                </c:pt>
                <c:pt idx="63">
                  <c:v>203.53645703833101</c:v>
                </c:pt>
                <c:pt idx="64">
                  <c:v>187.08932635414999</c:v>
                </c:pt>
                <c:pt idx="65">
                  <c:v>185.83955254382599</c:v>
                </c:pt>
                <c:pt idx="66">
                  <c:v>185.81110516556399</c:v>
                </c:pt>
                <c:pt idx="67">
                  <c:v>185.70766115147501</c:v>
                </c:pt>
                <c:pt idx="68">
                  <c:v>188.86267394736001</c:v>
                </c:pt>
                <c:pt idx="69">
                  <c:v>188.80633674584101</c:v>
                </c:pt>
                <c:pt idx="70">
                  <c:v>188.78946960941099</c:v>
                </c:pt>
                <c:pt idx="71">
                  <c:v>194.088986023508</c:v>
                </c:pt>
                <c:pt idx="72">
                  <c:v>257.53836027540098</c:v>
                </c:pt>
                <c:pt idx="73">
                  <c:v>257.12893929435501</c:v>
                </c:pt>
                <c:pt idx="74">
                  <c:v>263.40284563880698</c:v>
                </c:pt>
                <c:pt idx="75">
                  <c:v>275.58533028907499</c:v>
                </c:pt>
                <c:pt idx="76">
                  <c:v>515.25157705380695</c:v>
                </c:pt>
                <c:pt idx="77">
                  <c:v>544.12767560213399</c:v>
                </c:pt>
                <c:pt idx="78">
                  <c:v>547.16880230063998</c:v>
                </c:pt>
                <c:pt idx="79">
                  <c:v>567.29447675917197</c:v>
                </c:pt>
                <c:pt idx="80">
                  <c:v>585.67800036355402</c:v>
                </c:pt>
                <c:pt idx="81">
                  <c:v>584.20767074460196</c:v>
                </c:pt>
                <c:pt idx="82">
                  <c:v>583.82157926979903</c:v>
                </c:pt>
                <c:pt idx="83">
                  <c:v>584.95648467619196</c:v>
                </c:pt>
                <c:pt idx="84">
                  <c:v>592.12384986653399</c:v>
                </c:pt>
                <c:pt idx="85">
                  <c:v>595.14805016095295</c:v>
                </c:pt>
                <c:pt idx="86">
                  <c:v>595.11729244158096</c:v>
                </c:pt>
                <c:pt idx="87">
                  <c:v>581.85060696383698</c:v>
                </c:pt>
                <c:pt idx="88">
                  <c:v>408.26123655494098</c:v>
                </c:pt>
                <c:pt idx="89">
                  <c:v>387.50839174009201</c:v>
                </c:pt>
                <c:pt idx="90">
                  <c:v>387.31756305211798</c:v>
                </c:pt>
                <c:pt idx="91">
                  <c:v>386.43151815121598</c:v>
                </c:pt>
                <c:pt idx="92">
                  <c:v>370.08449932168998</c:v>
                </c:pt>
                <c:pt idx="93">
                  <c:v>367.85711756669298</c:v>
                </c:pt>
                <c:pt idx="94">
                  <c:v>367.95905354815301</c:v>
                </c:pt>
                <c:pt idx="95">
                  <c:v>362.14535507985499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26-423B-8FF5-479E9A846F50}"/>
            </c:ext>
          </c:extLst>
        </c:ser>
        <c:ser>
          <c:idx val="5"/>
          <c:order val="7"/>
          <c:tx>
            <c:strRef>
              <c:f>'9.4'!$Y$52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'9.4'!$Y$54:$Y$149</c:f>
              <c:numCache>
                <c:formatCode>#,##0</c:formatCode>
                <c:ptCount val="96"/>
                <c:pt idx="0">
                  <c:v>31.130928488115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51.285130203160001</c:v>
                </c:pt>
                <c:pt idx="36">
                  <c:v>192.81111804141199</c:v>
                </c:pt>
                <c:pt idx="37">
                  <c:v>202.55813783536999</c:v>
                </c:pt>
                <c:pt idx="38">
                  <c:v>201.723234912088</c:v>
                </c:pt>
                <c:pt idx="39">
                  <c:v>199.91103951948699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4.8411507463201797</c:v>
                </c:pt>
                <c:pt idx="44">
                  <c:v>4.8670388569015204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4.5304884043497001E-2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32.47065894963</c:v>
                </c:pt>
                <c:pt idx="80">
                  <c:v>376.95605725024001</c:v>
                </c:pt>
                <c:pt idx="81">
                  <c:v>399.10367261330799</c:v>
                </c:pt>
                <c:pt idx="82">
                  <c:v>410.53992470623001</c:v>
                </c:pt>
                <c:pt idx="83">
                  <c:v>427.12151136345102</c:v>
                </c:pt>
                <c:pt idx="84">
                  <c:v>165.04569478862999</c:v>
                </c:pt>
                <c:pt idx="85">
                  <c:v>155.21453419122699</c:v>
                </c:pt>
                <c:pt idx="86">
                  <c:v>155.363395271126</c:v>
                </c:pt>
                <c:pt idx="87">
                  <c:v>93.172733067915104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26-423B-8FF5-479E9A846F50}"/>
            </c:ext>
          </c:extLst>
        </c:ser>
        <c:ser>
          <c:idx val="10"/>
          <c:order val="10"/>
          <c:tx>
            <c:strRef>
              <c:f>'9.4'!$AH$53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41.870263595384898</c:v>
                </c:pt>
                <c:pt idx="41">
                  <c:v>281.154422305016</c:v>
                </c:pt>
                <c:pt idx="42">
                  <c:v>798.12632833543</c:v>
                </c:pt>
                <c:pt idx="43">
                  <c:v>893.75997875144003</c:v>
                </c:pt>
                <c:pt idx="44">
                  <c:v>1099.94277726101</c:v>
                </c:pt>
                <c:pt idx="45">
                  <c:v>1125.92521553906</c:v>
                </c:pt>
                <c:pt idx="46">
                  <c:v>1166.5586161081201</c:v>
                </c:pt>
                <c:pt idx="47">
                  <c:v>1238.6194555484101</c:v>
                </c:pt>
                <c:pt idx="48">
                  <c:v>1116.1559934500301</c:v>
                </c:pt>
                <c:pt idx="49">
                  <c:v>989.22448552892297</c:v>
                </c:pt>
                <c:pt idx="50">
                  <c:v>874.12734488893</c:v>
                </c:pt>
                <c:pt idx="51">
                  <c:v>932.56994930158498</c:v>
                </c:pt>
                <c:pt idx="52">
                  <c:v>1061.28854313486</c:v>
                </c:pt>
                <c:pt idx="53">
                  <c:v>1074.5242343242101</c:v>
                </c:pt>
                <c:pt idx="54">
                  <c:v>948.34557636715294</c:v>
                </c:pt>
                <c:pt idx="55">
                  <c:v>876.73471028977303</c:v>
                </c:pt>
                <c:pt idx="56">
                  <c:v>835.11527028031401</c:v>
                </c:pt>
                <c:pt idx="57">
                  <c:v>787.88393549894397</c:v>
                </c:pt>
                <c:pt idx="58">
                  <c:v>745.95922561506995</c:v>
                </c:pt>
                <c:pt idx="59">
                  <c:v>779.239796057592</c:v>
                </c:pt>
                <c:pt idx="60">
                  <c:v>366.85394847337801</c:v>
                </c:pt>
                <c:pt idx="61">
                  <c:v>199.73448186498899</c:v>
                </c:pt>
                <c:pt idx="62">
                  <c:v>185.54327835835301</c:v>
                </c:pt>
                <c:pt idx="63">
                  <c:v>107.28426410214399</c:v>
                </c:pt>
                <c:pt idx="64">
                  <c:v>260.60814823193402</c:v>
                </c:pt>
                <c:pt idx="65">
                  <c:v>511.94503327380102</c:v>
                </c:pt>
                <c:pt idx="66">
                  <c:v>498.17796486887602</c:v>
                </c:pt>
                <c:pt idx="67">
                  <c:v>404.67520614492702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'9.4'!$AI$54:$AI$149</c:f>
              <c:numCache>
                <c:formatCode>#,##0</c:formatCode>
                <c:ptCount val="96"/>
                <c:pt idx="0">
                  <c:v>-1118.69885986495</c:v>
                </c:pt>
                <c:pt idx="1">
                  <c:v>-1114.77422817414</c:v>
                </c:pt>
                <c:pt idx="2">
                  <c:v>-1145.26746015142</c:v>
                </c:pt>
                <c:pt idx="3">
                  <c:v>-1251.6418198014701</c:v>
                </c:pt>
                <c:pt idx="4">
                  <c:v>-1192.5544480333999</c:v>
                </c:pt>
                <c:pt idx="5">
                  <c:v>-1198.98416389764</c:v>
                </c:pt>
                <c:pt idx="6">
                  <c:v>-1297.56741507841</c:v>
                </c:pt>
                <c:pt idx="7">
                  <c:v>-1268.6352485028999</c:v>
                </c:pt>
                <c:pt idx="8">
                  <c:v>-1220.9816556569799</c:v>
                </c:pt>
                <c:pt idx="9">
                  <c:v>-1266.58878278153</c:v>
                </c:pt>
                <c:pt idx="10">
                  <c:v>-1280.3376275773001</c:v>
                </c:pt>
                <c:pt idx="11">
                  <c:v>-1250.86766373571</c:v>
                </c:pt>
                <c:pt idx="12">
                  <c:v>-1209.1818958670999</c:v>
                </c:pt>
                <c:pt idx="13">
                  <c:v>-1218.1654893740599</c:v>
                </c:pt>
                <c:pt idx="14">
                  <c:v>-1220.6702153705401</c:v>
                </c:pt>
                <c:pt idx="15">
                  <c:v>-1167.6512348993499</c:v>
                </c:pt>
                <c:pt idx="16">
                  <c:v>-1118.3983765370699</c:v>
                </c:pt>
                <c:pt idx="17">
                  <c:v>-1123.5177454388199</c:v>
                </c:pt>
                <c:pt idx="18">
                  <c:v>-1133.3453666517501</c:v>
                </c:pt>
                <c:pt idx="19">
                  <c:v>-1160.89146982794</c:v>
                </c:pt>
                <c:pt idx="20">
                  <c:v>-1197.89433454509</c:v>
                </c:pt>
                <c:pt idx="21">
                  <c:v>-1344.92620658536</c:v>
                </c:pt>
                <c:pt idx="22">
                  <c:v>-1400.6295279404601</c:v>
                </c:pt>
                <c:pt idx="23">
                  <c:v>-1450.37460283826</c:v>
                </c:pt>
                <c:pt idx="24">
                  <c:v>-1375.7446252463401</c:v>
                </c:pt>
                <c:pt idx="25">
                  <c:v>-1321.03460998222</c:v>
                </c:pt>
                <c:pt idx="26">
                  <c:v>-1229.29314639481</c:v>
                </c:pt>
                <c:pt idx="27">
                  <c:v>-1199.66632275605</c:v>
                </c:pt>
                <c:pt idx="28">
                  <c:v>-1122.2298225242801</c:v>
                </c:pt>
                <c:pt idx="29">
                  <c:v>-1074.6370926255399</c:v>
                </c:pt>
                <c:pt idx="30">
                  <c:v>-991.97885000690701</c:v>
                </c:pt>
                <c:pt idx="31">
                  <c:v>-936.20236829594899</c:v>
                </c:pt>
                <c:pt idx="32">
                  <c:v>-641.98635830901799</c:v>
                </c:pt>
                <c:pt idx="33">
                  <c:v>-597.19983628856596</c:v>
                </c:pt>
                <c:pt idx="34">
                  <c:v>-475.98649586902002</c:v>
                </c:pt>
                <c:pt idx="35">
                  <c:v>-485.86044944142299</c:v>
                </c:pt>
                <c:pt idx="36">
                  <c:v>-518.00456511805305</c:v>
                </c:pt>
                <c:pt idx="37">
                  <c:v>-461.06492546406599</c:v>
                </c:pt>
                <c:pt idx="38">
                  <c:v>-447.19752952419401</c:v>
                </c:pt>
                <c:pt idx="39">
                  <c:v>-421.29073170603499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-125.491581118808</c:v>
                </c:pt>
                <c:pt idx="69">
                  <c:v>-374.65479284343701</c:v>
                </c:pt>
                <c:pt idx="70">
                  <c:v>-401.14130955507699</c:v>
                </c:pt>
                <c:pt idx="71">
                  <c:v>-467.14378258294101</c:v>
                </c:pt>
                <c:pt idx="72">
                  <c:v>-527.924511867212</c:v>
                </c:pt>
                <c:pt idx="73">
                  <c:v>-415.53885215562002</c:v>
                </c:pt>
                <c:pt idx="74">
                  <c:v>-350.28066811997599</c:v>
                </c:pt>
                <c:pt idx="75">
                  <c:v>-294.58465411737598</c:v>
                </c:pt>
                <c:pt idx="76">
                  <c:v>-567.22563256240699</c:v>
                </c:pt>
                <c:pt idx="77">
                  <c:v>-505.78584140619398</c:v>
                </c:pt>
                <c:pt idx="78">
                  <c:v>-496.06247953429602</c:v>
                </c:pt>
                <c:pt idx="79">
                  <c:v>-586.22859677071096</c:v>
                </c:pt>
                <c:pt idx="80">
                  <c:v>-1027.93902905605</c:v>
                </c:pt>
                <c:pt idx="81">
                  <c:v>-995.93189706922306</c:v>
                </c:pt>
                <c:pt idx="82">
                  <c:v>-1046.6436535712601</c:v>
                </c:pt>
                <c:pt idx="83">
                  <c:v>-1077.01133910005</c:v>
                </c:pt>
                <c:pt idx="84">
                  <c:v>-852.65420790614098</c:v>
                </c:pt>
                <c:pt idx="85">
                  <c:v>-951.38594514108797</c:v>
                </c:pt>
                <c:pt idx="86">
                  <c:v>-1061.5765988078899</c:v>
                </c:pt>
                <c:pt idx="87">
                  <c:v>-1022.05523456239</c:v>
                </c:pt>
                <c:pt idx="88">
                  <c:v>-759.43750571228202</c:v>
                </c:pt>
                <c:pt idx="89">
                  <c:v>-798.00480052378703</c:v>
                </c:pt>
                <c:pt idx="90">
                  <c:v>-907.62809104521602</c:v>
                </c:pt>
                <c:pt idx="91">
                  <c:v>-918.01426207973998</c:v>
                </c:pt>
                <c:pt idx="92">
                  <c:v>-985.724917622107</c:v>
                </c:pt>
                <c:pt idx="93">
                  <c:v>-1088.7315890335799</c:v>
                </c:pt>
                <c:pt idx="94">
                  <c:v>-1222.78957010158</c:v>
                </c:pt>
                <c:pt idx="95">
                  <c:v>-1387.72976874337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26-423B-8FF5-479E9A846F50}"/>
            </c:ext>
          </c:extLst>
        </c:ser>
        <c:ser>
          <c:idx val="9"/>
          <c:order val="9"/>
          <c:tx>
            <c:strRef>
              <c:f>'9.4'!$AC$52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-4.64140078199652</c:v>
                </c:pt>
                <c:pt idx="11">
                  <c:v>-5.27188019608821</c:v>
                </c:pt>
                <c:pt idx="12">
                  <c:v>-5.3456597475847003</c:v>
                </c:pt>
                <c:pt idx="13">
                  <c:v>-5.3121235819985602</c:v>
                </c:pt>
                <c:pt idx="14">
                  <c:v>-5.2584657234572401</c:v>
                </c:pt>
                <c:pt idx="15">
                  <c:v>-5.27188019608821</c:v>
                </c:pt>
                <c:pt idx="16">
                  <c:v>-5.2316368101778599</c:v>
                </c:pt>
                <c:pt idx="17">
                  <c:v>-5.3054163616743502</c:v>
                </c:pt>
                <c:pt idx="18">
                  <c:v>-5.1913934562500597</c:v>
                </c:pt>
                <c:pt idx="19">
                  <c:v>-5.3255380226469802</c:v>
                </c:pt>
                <c:pt idx="20">
                  <c:v>-5.29200188904339</c:v>
                </c:pt>
                <c:pt idx="21">
                  <c:v>-5.3322452749537401</c:v>
                </c:pt>
                <c:pt idx="22">
                  <c:v>-5.27188019608821</c:v>
                </c:pt>
                <c:pt idx="23">
                  <c:v>-5.3523669679089103</c:v>
                </c:pt>
                <c:pt idx="24">
                  <c:v>-5.29200188904339</c:v>
                </c:pt>
                <c:pt idx="25">
                  <c:v>-5.3121235819985602</c:v>
                </c:pt>
                <c:pt idx="26">
                  <c:v>-5.3188308023227702</c:v>
                </c:pt>
                <c:pt idx="27">
                  <c:v>-5.2584657234572401</c:v>
                </c:pt>
                <c:pt idx="28">
                  <c:v>-5.2987091093675902</c:v>
                </c:pt>
                <c:pt idx="29">
                  <c:v>-5.3121235819985602</c:v>
                </c:pt>
                <c:pt idx="30">
                  <c:v>-5.1981006445917197</c:v>
                </c:pt>
                <c:pt idx="31">
                  <c:v>-5.2584657234572498</c:v>
                </c:pt>
                <c:pt idx="32">
                  <c:v>-5.27188019608821</c:v>
                </c:pt>
                <c:pt idx="33">
                  <c:v>-5.2450512828088298</c:v>
                </c:pt>
                <c:pt idx="34">
                  <c:v>-5.27188019608821</c:v>
                </c:pt>
                <c:pt idx="35">
                  <c:v>-5.1981006445917197</c:v>
                </c:pt>
                <c:pt idx="36">
                  <c:v>-5.2316368101778599</c:v>
                </c:pt>
                <c:pt idx="37">
                  <c:v>-5.27188019608821</c:v>
                </c:pt>
                <c:pt idx="38">
                  <c:v>-5.6273631930967598</c:v>
                </c:pt>
                <c:pt idx="39">
                  <c:v>-5.1310283454019903</c:v>
                </c:pt>
                <c:pt idx="40">
                  <c:v>-5.1310283454019903</c:v>
                </c:pt>
                <c:pt idx="41">
                  <c:v>-134.131123523784</c:v>
                </c:pt>
                <c:pt idx="42">
                  <c:v>-570.878896744739</c:v>
                </c:pt>
                <c:pt idx="43">
                  <c:v>-628.836045294727</c:v>
                </c:pt>
                <c:pt idx="44">
                  <c:v>-672.51667918768806</c:v>
                </c:pt>
                <c:pt idx="45">
                  <c:v>-677.38678733956499</c:v>
                </c:pt>
                <c:pt idx="46">
                  <c:v>-810.20194073910397</c:v>
                </c:pt>
                <c:pt idx="47">
                  <c:v>-953.484645808756</c:v>
                </c:pt>
                <c:pt idx="48">
                  <c:v>-1032.0775901628199</c:v>
                </c:pt>
                <c:pt idx="49">
                  <c:v>-993.25750138363696</c:v>
                </c:pt>
                <c:pt idx="50">
                  <c:v>-991.13412211187097</c:v>
                </c:pt>
                <c:pt idx="51">
                  <c:v>-990.75528497763298</c:v>
                </c:pt>
                <c:pt idx="52">
                  <c:v>-1077.61695771073</c:v>
                </c:pt>
                <c:pt idx="53">
                  <c:v>-1100.8880869198799</c:v>
                </c:pt>
                <c:pt idx="54">
                  <c:v>-1100.5773209318299</c:v>
                </c:pt>
                <c:pt idx="55">
                  <c:v>-1097.15568555048</c:v>
                </c:pt>
                <c:pt idx="56">
                  <c:v>-1091.78646541021</c:v>
                </c:pt>
                <c:pt idx="57">
                  <c:v>-1091.63792719345</c:v>
                </c:pt>
                <c:pt idx="58">
                  <c:v>-1087.5773940793199</c:v>
                </c:pt>
                <c:pt idx="59">
                  <c:v>-1084.6737920742401</c:v>
                </c:pt>
                <c:pt idx="60">
                  <c:v>-782.40872263953997</c:v>
                </c:pt>
                <c:pt idx="61">
                  <c:v>-617.29290565210999</c:v>
                </c:pt>
                <c:pt idx="62">
                  <c:v>-615.50878088814</c:v>
                </c:pt>
                <c:pt idx="63">
                  <c:v>-614.43562051905803</c:v>
                </c:pt>
                <c:pt idx="64">
                  <c:v>-674.21042791973798</c:v>
                </c:pt>
                <c:pt idx="65">
                  <c:v>-803.42515683502904</c:v>
                </c:pt>
                <c:pt idx="66">
                  <c:v>-799.58191264904406</c:v>
                </c:pt>
                <c:pt idx="67">
                  <c:v>-698.96680215528602</c:v>
                </c:pt>
                <c:pt idx="68">
                  <c:v>-322.013955373415</c:v>
                </c:pt>
                <c:pt idx="69">
                  <c:v>-102.13094055997099</c:v>
                </c:pt>
                <c:pt idx="70">
                  <c:v>-67.950914316975499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056569843157239"/>
          <c:w val="0.19619148835613778"/>
          <c:h val="0.7282812977747578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7.8853690244400532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06098182435876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'9.4'!$AK$54:$AK$145</c:f>
              <c:numCache>
                <c:formatCode>h:mm;@</c:formatCode>
                <c:ptCount val="92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</c:numCache>
            </c:numRef>
          </c:cat>
          <c:val>
            <c:numRef>
              <c:f>'9.4'!$AL$54:$AL$145</c:f>
              <c:numCache>
                <c:formatCode>General</c:formatCode>
                <c:ptCount val="92"/>
                <c:pt idx="0">
                  <c:v>3622.3110318485601</c:v>
                </c:pt>
                <c:pt idx="1">
                  <c:v>3622.4844007914799</c:v>
                </c:pt>
                <c:pt idx="2">
                  <c:v>3623.0644949023899</c:v>
                </c:pt>
                <c:pt idx="3">
                  <c:v>3625.4982204492499</c:v>
                </c:pt>
                <c:pt idx="4">
                  <c:v>3625.63823418429</c:v>
                </c:pt>
                <c:pt idx="5">
                  <c:v>3627.2451933580701</c:v>
                </c:pt>
                <c:pt idx="6">
                  <c:v>3628.62538921027</c:v>
                </c:pt>
                <c:pt idx="7">
                  <c:v>3629.91893314855</c:v>
                </c:pt>
                <c:pt idx="8">
                  <c:v>3629.8723432974102</c:v>
                </c:pt>
                <c:pt idx="9">
                  <c:v>3629.23221306806</c:v>
                </c:pt>
                <c:pt idx="10">
                  <c:v>3629.1855255442701</c:v>
                </c:pt>
                <c:pt idx="11">
                  <c:v>3630.0656700172399</c:v>
                </c:pt>
                <c:pt idx="12">
                  <c:v>3629.40554945343</c:v>
                </c:pt>
                <c:pt idx="13">
                  <c:v>3629.4322303639901</c:v>
                </c:pt>
                <c:pt idx="14">
                  <c:v>3629.53224715135</c:v>
                </c:pt>
                <c:pt idx="15">
                  <c:v>3629.06548586492</c:v>
                </c:pt>
                <c:pt idx="16">
                  <c:v>3631.7592322686201</c:v>
                </c:pt>
                <c:pt idx="17">
                  <c:v>3633.5328860879999</c:v>
                </c:pt>
                <c:pt idx="18">
                  <c:v>3635.2598686623701</c:v>
                </c:pt>
                <c:pt idx="19">
                  <c:v>3637.7269656959002</c:v>
                </c:pt>
                <c:pt idx="20">
                  <c:v>3636.7201072462399</c:v>
                </c:pt>
                <c:pt idx="21">
                  <c:v>3639.3071788440302</c:v>
                </c:pt>
                <c:pt idx="22">
                  <c:v>3638.6204424847601</c:v>
                </c:pt>
                <c:pt idx="23">
                  <c:v>3638.7270847331301</c:v>
                </c:pt>
                <c:pt idx="24">
                  <c:v>3640.0539838793002</c:v>
                </c:pt>
                <c:pt idx="25">
                  <c:v>3638.0136674633</c:v>
                </c:pt>
                <c:pt idx="26">
                  <c:v>3636.9001179289498</c:v>
                </c:pt>
                <c:pt idx="27">
                  <c:v>3637.6202420536601</c:v>
                </c:pt>
                <c:pt idx="28">
                  <c:v>3637.72693313835</c:v>
                </c:pt>
                <c:pt idx="29">
                  <c:v>3636.40005027095</c:v>
                </c:pt>
                <c:pt idx="30">
                  <c:v>3637.1268649717699</c:v>
                </c:pt>
                <c:pt idx="31">
                  <c:v>3636.8801113157301</c:v>
                </c:pt>
                <c:pt idx="32">
                  <c:v>3637.6736038747799</c:v>
                </c:pt>
                <c:pt idx="33">
                  <c:v>3638.68042976689</c:v>
                </c:pt>
                <c:pt idx="34">
                  <c:v>3638.5137351213002</c:v>
                </c:pt>
                <c:pt idx="35">
                  <c:v>3638.5203931398601</c:v>
                </c:pt>
                <c:pt idx="36">
                  <c:v>3636.7267489860301</c:v>
                </c:pt>
                <c:pt idx="37">
                  <c:v>3637.0268156268698</c:v>
                </c:pt>
                <c:pt idx="38">
                  <c:v>3635.4199215681701</c:v>
                </c:pt>
                <c:pt idx="39">
                  <c:v>3634.9997989692101</c:v>
                </c:pt>
                <c:pt idx="40">
                  <c:v>3633.8796239738499</c:v>
                </c:pt>
                <c:pt idx="41">
                  <c:v>3632.2193518152699</c:v>
                </c:pt>
                <c:pt idx="42">
                  <c:v>3629.5789183963602</c:v>
                </c:pt>
                <c:pt idx="43">
                  <c:v>3627.25186765541</c:v>
                </c:pt>
                <c:pt idx="44">
                  <c:v>3624.81143525366</c:v>
                </c:pt>
                <c:pt idx="45">
                  <c:v>3623.6112663629501</c:v>
                </c:pt>
                <c:pt idx="46">
                  <c:v>3621.04411998451</c:v>
                </c:pt>
                <c:pt idx="47">
                  <c:v>3617.5168840740798</c:v>
                </c:pt>
                <c:pt idx="48">
                  <c:v>3615.3965086476201</c:v>
                </c:pt>
                <c:pt idx="49">
                  <c:v>3614.6163972407799</c:v>
                </c:pt>
                <c:pt idx="50">
                  <c:v>3614.5897163302202</c:v>
                </c:pt>
                <c:pt idx="51">
                  <c:v>3614.3163305999401</c:v>
                </c:pt>
                <c:pt idx="52">
                  <c:v>3618.46372268406</c:v>
                </c:pt>
                <c:pt idx="53">
                  <c:v>3619.5772233820799</c:v>
                </c:pt>
                <c:pt idx="54">
                  <c:v>3618.77043106468</c:v>
                </c:pt>
                <c:pt idx="55">
                  <c:v>3618.9570997659498</c:v>
                </c:pt>
                <c:pt idx="56">
                  <c:v>3619.8172864620201</c:v>
                </c:pt>
                <c:pt idx="57">
                  <c:v>3618.1370076902099</c:v>
                </c:pt>
                <c:pt idx="58">
                  <c:v>3618.9771552154998</c:v>
                </c:pt>
                <c:pt idx="59">
                  <c:v>3616.0432806167601</c:v>
                </c:pt>
                <c:pt idx="60">
                  <c:v>3617.9502901526198</c:v>
                </c:pt>
                <c:pt idx="61">
                  <c:v>3618.0236585869602</c:v>
                </c:pt>
                <c:pt idx="62">
                  <c:v>3616.7100754778999</c:v>
                </c:pt>
                <c:pt idx="63">
                  <c:v>3616.39669279995</c:v>
                </c:pt>
                <c:pt idx="64">
                  <c:v>3616.3299823841598</c:v>
                </c:pt>
                <c:pt idx="65">
                  <c:v>3615.5699264268701</c:v>
                </c:pt>
                <c:pt idx="66">
                  <c:v>3614.87641809762</c:v>
                </c:pt>
                <c:pt idx="67">
                  <c:v>3615.30982417616</c:v>
                </c:pt>
                <c:pt idx="68">
                  <c:v>3615.3365050867201</c:v>
                </c:pt>
                <c:pt idx="69">
                  <c:v>3613.6228711070198</c:v>
                </c:pt>
                <c:pt idx="70">
                  <c:v>3613.6428939990201</c:v>
                </c:pt>
                <c:pt idx="71">
                  <c:v>3613.7629336783698</c:v>
                </c:pt>
                <c:pt idx="72">
                  <c:v>3614.7297137864798</c:v>
                </c:pt>
                <c:pt idx="73">
                  <c:v>3613.8229046817301</c:v>
                </c:pt>
                <c:pt idx="74">
                  <c:v>3614.0096222193201</c:v>
                </c:pt>
                <c:pt idx="75">
                  <c:v>3613.9696089928698</c:v>
                </c:pt>
                <c:pt idx="76">
                  <c:v>3613.2694914813801</c:v>
                </c:pt>
                <c:pt idx="77">
                  <c:v>3613.1761489913602</c:v>
                </c:pt>
                <c:pt idx="78">
                  <c:v>3613.7229530094701</c:v>
                </c:pt>
                <c:pt idx="79">
                  <c:v>3613.9629509743099</c:v>
                </c:pt>
                <c:pt idx="80">
                  <c:v>3616.1166164935598</c:v>
                </c:pt>
                <c:pt idx="81">
                  <c:v>3615.5098577508702</c:v>
                </c:pt>
                <c:pt idx="82">
                  <c:v>3617.4968774608501</c:v>
                </c:pt>
                <c:pt idx="83">
                  <c:v>3617.5369069660801</c:v>
                </c:pt>
                <c:pt idx="84">
                  <c:v>3619.8572671309198</c:v>
                </c:pt>
                <c:pt idx="85">
                  <c:v>3623.39119361746</c:v>
                </c:pt>
                <c:pt idx="86">
                  <c:v>3624.23135742153</c:v>
                </c:pt>
                <c:pt idx="87">
                  <c:v>3624.0446724414901</c:v>
                </c:pt>
                <c:pt idx="88">
                  <c:v>3626.4517007990198</c:v>
                </c:pt>
                <c:pt idx="89">
                  <c:v>3626.4650493936801</c:v>
                </c:pt>
                <c:pt idx="90">
                  <c:v>3627.80528085575</c:v>
                </c:pt>
                <c:pt idx="91">
                  <c:v>3628.9254884086599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D-4B3F-BB53-20F0E35DE697}"/>
            </c:ext>
          </c:extLst>
        </c:ser>
        <c:ser>
          <c:idx val="1"/>
          <c:order val="1"/>
          <c:tx>
            <c:strRef>
              <c:f>'9.4'!$AM$52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'9.4'!$AK$54:$AK$145</c:f>
              <c:numCache>
                <c:formatCode>h:mm;@</c:formatCode>
                <c:ptCount val="92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</c:numCache>
            </c:numRef>
          </c:cat>
          <c:val>
            <c:numRef>
              <c:f>'9.4'!$AM$54:$AM$145</c:f>
              <c:numCache>
                <c:formatCode>General</c:formatCode>
                <c:ptCount val="92"/>
                <c:pt idx="0">
                  <c:v>1495.16156784648</c:v>
                </c:pt>
                <c:pt idx="1">
                  <c:v>1489.85988743752</c:v>
                </c:pt>
                <c:pt idx="2">
                  <c:v>1494.1731056450701</c:v>
                </c:pt>
                <c:pt idx="3">
                  <c:v>1482.60958851593</c:v>
                </c:pt>
                <c:pt idx="4">
                  <c:v>1441.0433023902399</c:v>
                </c:pt>
                <c:pt idx="5">
                  <c:v>1424.1451908399699</c:v>
                </c:pt>
                <c:pt idx="6">
                  <c:v>1440.7224969587301</c:v>
                </c:pt>
                <c:pt idx="7">
                  <c:v>1438.6452757791301</c:v>
                </c:pt>
                <c:pt idx="8">
                  <c:v>1434.84528214898</c:v>
                </c:pt>
                <c:pt idx="9">
                  <c:v>1431.56360206575</c:v>
                </c:pt>
                <c:pt idx="10">
                  <c:v>1441.0517492782001</c:v>
                </c:pt>
                <c:pt idx="11">
                  <c:v>1445.5412301552699</c:v>
                </c:pt>
                <c:pt idx="12">
                  <c:v>1428.0392302292701</c:v>
                </c:pt>
                <c:pt idx="13">
                  <c:v>1436.17577118541</c:v>
                </c:pt>
                <c:pt idx="14">
                  <c:v>1436.029922121</c:v>
                </c:pt>
                <c:pt idx="15">
                  <c:v>1416.5079699540299</c:v>
                </c:pt>
                <c:pt idx="16">
                  <c:v>1439.9711486794399</c:v>
                </c:pt>
                <c:pt idx="17">
                  <c:v>1452.27488246798</c:v>
                </c:pt>
                <c:pt idx="18">
                  <c:v>1455.82314441166</c:v>
                </c:pt>
                <c:pt idx="19">
                  <c:v>1442.4309561816799</c:v>
                </c:pt>
                <c:pt idx="20">
                  <c:v>1436.2635338703999</c:v>
                </c:pt>
                <c:pt idx="21">
                  <c:v>1435.5903874247499</c:v>
                </c:pt>
                <c:pt idx="22">
                  <c:v>1381.8292714577799</c:v>
                </c:pt>
                <c:pt idx="23">
                  <c:v>1372.3083945580399</c:v>
                </c:pt>
                <c:pt idx="24">
                  <c:v>1396.41407371436</c:v>
                </c:pt>
                <c:pt idx="25">
                  <c:v>1429.98663860899</c:v>
                </c:pt>
                <c:pt idx="26">
                  <c:v>1437.6443035283</c:v>
                </c:pt>
                <c:pt idx="27">
                  <c:v>1438.4424222422199</c:v>
                </c:pt>
                <c:pt idx="28">
                  <c:v>1425.75110933106</c:v>
                </c:pt>
                <c:pt idx="29">
                  <c:v>1414.61824724746</c:v>
                </c:pt>
                <c:pt idx="30">
                  <c:v>1398.80340499964</c:v>
                </c:pt>
                <c:pt idx="31">
                  <c:v>1402.13546988797</c:v>
                </c:pt>
                <c:pt idx="32">
                  <c:v>1410.58983502104</c:v>
                </c:pt>
                <c:pt idx="33">
                  <c:v>1400.1282040071701</c:v>
                </c:pt>
                <c:pt idx="34">
                  <c:v>1407.8663147151799</c:v>
                </c:pt>
                <c:pt idx="35">
                  <c:v>1398.2372230829401</c:v>
                </c:pt>
                <c:pt idx="36">
                  <c:v>1412.30178038844</c:v>
                </c:pt>
                <c:pt idx="37">
                  <c:v>1401.15286601208</c:v>
                </c:pt>
                <c:pt idx="38">
                  <c:v>1395.8524919055201</c:v>
                </c:pt>
                <c:pt idx="39">
                  <c:v>1396.92898125806</c:v>
                </c:pt>
                <c:pt idx="40">
                  <c:v>1399.19782818517</c:v>
                </c:pt>
                <c:pt idx="41">
                  <c:v>1384.14985757715</c:v>
                </c:pt>
                <c:pt idx="42">
                  <c:v>1387.99215777419</c:v>
                </c:pt>
                <c:pt idx="43">
                  <c:v>1390.2285074236499</c:v>
                </c:pt>
                <c:pt idx="44">
                  <c:v>1342.3968182920601</c:v>
                </c:pt>
                <c:pt idx="45">
                  <c:v>1318.0389346159</c:v>
                </c:pt>
                <c:pt idx="46">
                  <c:v>1354.27424870504</c:v>
                </c:pt>
                <c:pt idx="47">
                  <c:v>1336.09235443998</c:v>
                </c:pt>
                <c:pt idx="48">
                  <c:v>1367.97054092963</c:v>
                </c:pt>
                <c:pt idx="49">
                  <c:v>1373.2171482702599</c:v>
                </c:pt>
                <c:pt idx="50">
                  <c:v>1376.4299309192099</c:v>
                </c:pt>
                <c:pt idx="51">
                  <c:v>1374.1922429108399</c:v>
                </c:pt>
                <c:pt idx="52">
                  <c:v>1367.97871533733</c:v>
                </c:pt>
                <c:pt idx="53">
                  <c:v>1353.12629739816</c:v>
                </c:pt>
                <c:pt idx="54">
                  <c:v>1336.1043676136401</c:v>
                </c:pt>
                <c:pt idx="55">
                  <c:v>1353.03476807432</c:v>
                </c:pt>
                <c:pt idx="56">
                  <c:v>1382.81700437379</c:v>
                </c:pt>
                <c:pt idx="57">
                  <c:v>1351.00289081506</c:v>
                </c:pt>
                <c:pt idx="58">
                  <c:v>1337.9013989482301</c:v>
                </c:pt>
                <c:pt idx="59">
                  <c:v>1333.6136175740401</c:v>
                </c:pt>
                <c:pt idx="60">
                  <c:v>1356.7599177892801</c:v>
                </c:pt>
                <c:pt idx="61">
                  <c:v>1369.6813322630101</c:v>
                </c:pt>
                <c:pt idx="62">
                  <c:v>1370.1043578613601</c:v>
                </c:pt>
                <c:pt idx="63">
                  <c:v>1367.6240822833799</c:v>
                </c:pt>
                <c:pt idx="64">
                  <c:v>1386.88183278509</c:v>
                </c:pt>
                <c:pt idx="65">
                  <c:v>1398.3875520433301</c:v>
                </c:pt>
                <c:pt idx="66">
                  <c:v>1403.4414196730499</c:v>
                </c:pt>
                <c:pt idx="67">
                  <c:v>1389.63565449831</c:v>
                </c:pt>
                <c:pt idx="68">
                  <c:v>1347.9333606539501</c:v>
                </c:pt>
                <c:pt idx="69">
                  <c:v>1355.06142012395</c:v>
                </c:pt>
                <c:pt idx="70">
                  <c:v>1360.4217318728299</c:v>
                </c:pt>
                <c:pt idx="71">
                  <c:v>1359.7645575786901</c:v>
                </c:pt>
                <c:pt idx="72">
                  <c:v>1436.6626693615599</c:v>
                </c:pt>
                <c:pt idx="73">
                  <c:v>1480.7540620815601</c:v>
                </c:pt>
                <c:pt idx="74">
                  <c:v>1483.51355779542</c:v>
                </c:pt>
                <c:pt idx="75">
                  <c:v>1492.2803776415501</c:v>
                </c:pt>
                <c:pt idx="76">
                  <c:v>1500.1369130775499</c:v>
                </c:pt>
                <c:pt idx="77">
                  <c:v>1499.4265490344901</c:v>
                </c:pt>
                <c:pt idx="78">
                  <c:v>1521.3341459891601</c:v>
                </c:pt>
                <c:pt idx="79">
                  <c:v>1532.9761374321899</c:v>
                </c:pt>
                <c:pt idx="80">
                  <c:v>1585.9383733433499</c:v>
                </c:pt>
                <c:pt idx="81">
                  <c:v>1612.7331361095701</c:v>
                </c:pt>
                <c:pt idx="82">
                  <c:v>1613.4545035465101</c:v>
                </c:pt>
                <c:pt idx="83">
                  <c:v>1603.5771663722801</c:v>
                </c:pt>
                <c:pt idx="84">
                  <c:v>1617.90445875813</c:v>
                </c:pt>
                <c:pt idx="85">
                  <c:v>1620.04887036336</c:v>
                </c:pt>
                <c:pt idx="86">
                  <c:v>1623.5063322686001</c:v>
                </c:pt>
                <c:pt idx="87">
                  <c:v>1623.1236177199701</c:v>
                </c:pt>
                <c:pt idx="88">
                  <c:v>1637.02475899864</c:v>
                </c:pt>
                <c:pt idx="89">
                  <c:v>1631.2827024102801</c:v>
                </c:pt>
                <c:pt idx="90">
                  <c:v>1622.0826149137899</c:v>
                </c:pt>
                <c:pt idx="91">
                  <c:v>1607.40745339565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D-4B3F-BB53-20F0E35DE697}"/>
            </c:ext>
          </c:extLst>
        </c:ser>
        <c:ser>
          <c:idx val="2"/>
          <c:order val="2"/>
          <c:tx>
            <c:strRef>
              <c:f>'9.4'!$AN$52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'9.4'!$AK$54:$AK$145</c:f>
              <c:numCache>
                <c:formatCode>h:mm;@</c:formatCode>
                <c:ptCount val="92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</c:numCache>
            </c:numRef>
          </c:cat>
          <c:val>
            <c:numRef>
              <c:f>'9.4'!$AN$54:$AN$145</c:f>
              <c:numCache>
                <c:formatCode>General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2.67725034098912E-2</c:v>
                </c:pt>
                <c:pt idx="10">
                  <c:v>1.8004507803863601</c:v>
                </c:pt>
                <c:pt idx="11">
                  <c:v>3.9623303590502901</c:v>
                </c:pt>
                <c:pt idx="12">
                  <c:v>4.0627272434713202</c:v>
                </c:pt>
                <c:pt idx="13">
                  <c:v>4.4308492487609996</c:v>
                </c:pt>
                <c:pt idx="14">
                  <c:v>4.6383359453562001</c:v>
                </c:pt>
                <c:pt idx="15">
                  <c:v>4.7186533762962704</c:v>
                </c:pt>
                <c:pt idx="16">
                  <c:v>4.7253465274565896</c:v>
                </c:pt>
                <c:pt idx="17">
                  <c:v>4.7186533762962704</c:v>
                </c:pt>
                <c:pt idx="18">
                  <c:v>4.7186533762962704</c:v>
                </c:pt>
                <c:pt idx="19">
                  <c:v>4.7788917686544297</c:v>
                </c:pt>
                <c:pt idx="20">
                  <c:v>10.407810415476799</c:v>
                </c:pt>
                <c:pt idx="21">
                  <c:v>12.1480233979276</c:v>
                </c:pt>
                <c:pt idx="22">
                  <c:v>12.0944781886451</c:v>
                </c:pt>
                <c:pt idx="23">
                  <c:v>12.0409329793626</c:v>
                </c:pt>
                <c:pt idx="24">
                  <c:v>12.067705520173201</c:v>
                </c:pt>
                <c:pt idx="25">
                  <c:v>12.127943944446701</c:v>
                </c:pt>
                <c:pt idx="26">
                  <c:v>12.1413302467673</c:v>
                </c:pt>
                <c:pt idx="27">
                  <c:v>12.134637095606999</c:v>
                </c:pt>
                <c:pt idx="28">
                  <c:v>12.0743987351642</c:v>
                </c:pt>
                <c:pt idx="29">
                  <c:v>12.0476261305229</c:v>
                </c:pt>
                <c:pt idx="30">
                  <c:v>12.0610124328435</c:v>
                </c:pt>
                <c:pt idx="31">
                  <c:v>12.0476261943535</c:v>
                </c:pt>
                <c:pt idx="32">
                  <c:v>12.0610124328435</c:v>
                </c:pt>
                <c:pt idx="33">
                  <c:v>12.1480233979276</c:v>
                </c:pt>
                <c:pt idx="34">
                  <c:v>12.0677055840038</c:v>
                </c:pt>
                <c:pt idx="35">
                  <c:v>12.0476261305229</c:v>
                </c:pt>
                <c:pt idx="36">
                  <c:v>12.0677055840038</c:v>
                </c:pt>
                <c:pt idx="37">
                  <c:v>12.107864490965699</c:v>
                </c:pt>
                <c:pt idx="38">
                  <c:v>12.0610124328435</c:v>
                </c:pt>
                <c:pt idx="39">
                  <c:v>12.0677055840038</c:v>
                </c:pt>
                <c:pt idx="40">
                  <c:v>12.0476261305229</c:v>
                </c:pt>
                <c:pt idx="41">
                  <c:v>12.0476261305229</c:v>
                </c:pt>
                <c:pt idx="42">
                  <c:v>12.0743987351642</c:v>
                </c:pt>
                <c:pt idx="43">
                  <c:v>12.0610124328435</c:v>
                </c:pt>
                <c:pt idx="44">
                  <c:v>12.054319281683201</c:v>
                </c:pt>
                <c:pt idx="45">
                  <c:v>12.0476261305229</c:v>
                </c:pt>
                <c:pt idx="46">
                  <c:v>12.054319281683201</c:v>
                </c:pt>
                <c:pt idx="47">
                  <c:v>12.0743987351642</c:v>
                </c:pt>
                <c:pt idx="48">
                  <c:v>12.054319281683201</c:v>
                </c:pt>
                <c:pt idx="49">
                  <c:v>12.0476261305229</c:v>
                </c:pt>
                <c:pt idx="50">
                  <c:v>12.127943944446701</c:v>
                </c:pt>
                <c:pt idx="51">
                  <c:v>12.0677055840038</c:v>
                </c:pt>
                <c:pt idx="52">
                  <c:v>12.087785037484799</c:v>
                </c:pt>
                <c:pt idx="53">
                  <c:v>12.1212507932864</c:v>
                </c:pt>
                <c:pt idx="54">
                  <c:v>12.101171339805401</c:v>
                </c:pt>
                <c:pt idx="55">
                  <c:v>12.1480233979276</c:v>
                </c:pt>
                <c:pt idx="56">
                  <c:v>12.1413302467673</c:v>
                </c:pt>
                <c:pt idx="57">
                  <c:v>12.1480233979276</c:v>
                </c:pt>
                <c:pt idx="58">
                  <c:v>12.081091886324501</c:v>
                </c:pt>
                <c:pt idx="59">
                  <c:v>12.0476261305229</c:v>
                </c:pt>
                <c:pt idx="60">
                  <c:v>12.0944781886451</c:v>
                </c:pt>
                <c:pt idx="61">
                  <c:v>12.127943944446701</c:v>
                </c:pt>
                <c:pt idx="62">
                  <c:v>12.134637095606999</c:v>
                </c:pt>
                <c:pt idx="63">
                  <c:v>12.0476261305229</c:v>
                </c:pt>
                <c:pt idx="64">
                  <c:v>12.0743987351642</c:v>
                </c:pt>
                <c:pt idx="65">
                  <c:v>12.081091886324501</c:v>
                </c:pt>
                <c:pt idx="66">
                  <c:v>12.107864490965699</c:v>
                </c:pt>
                <c:pt idx="67">
                  <c:v>12.0677055840038</c:v>
                </c:pt>
                <c:pt idx="68">
                  <c:v>12.1480233979276</c:v>
                </c:pt>
                <c:pt idx="69">
                  <c:v>12.0610124328435</c:v>
                </c:pt>
                <c:pt idx="70">
                  <c:v>12.0476261305229</c:v>
                </c:pt>
                <c:pt idx="71">
                  <c:v>12.054319281683201</c:v>
                </c:pt>
                <c:pt idx="72">
                  <c:v>12.101171339805401</c:v>
                </c:pt>
                <c:pt idx="73">
                  <c:v>12.1212507932864</c:v>
                </c:pt>
                <c:pt idx="74">
                  <c:v>12.0610124328435</c:v>
                </c:pt>
                <c:pt idx="75">
                  <c:v>12.0610124328435</c:v>
                </c:pt>
                <c:pt idx="76">
                  <c:v>12.0610124328435</c:v>
                </c:pt>
                <c:pt idx="77">
                  <c:v>12.0743987351642</c:v>
                </c:pt>
                <c:pt idx="78">
                  <c:v>12.0743987351642</c:v>
                </c:pt>
                <c:pt idx="79">
                  <c:v>12.0677055840038</c:v>
                </c:pt>
                <c:pt idx="80">
                  <c:v>12.134637095606999</c:v>
                </c:pt>
                <c:pt idx="81">
                  <c:v>12.0476261305229</c:v>
                </c:pt>
                <c:pt idx="82">
                  <c:v>12.1212507932864</c:v>
                </c:pt>
                <c:pt idx="83">
                  <c:v>12.1480233979276</c:v>
                </c:pt>
                <c:pt idx="84">
                  <c:v>12.107864490965699</c:v>
                </c:pt>
                <c:pt idx="85">
                  <c:v>12.101171339805401</c:v>
                </c:pt>
                <c:pt idx="86">
                  <c:v>12.1413302467673</c:v>
                </c:pt>
                <c:pt idx="87">
                  <c:v>12.0610124328435</c:v>
                </c:pt>
                <c:pt idx="88">
                  <c:v>12.0476261305229</c:v>
                </c:pt>
                <c:pt idx="89">
                  <c:v>12.054319281683201</c:v>
                </c:pt>
                <c:pt idx="90">
                  <c:v>12.1413302467673</c:v>
                </c:pt>
                <c:pt idx="91">
                  <c:v>12.1212507932864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BD-4B3F-BB53-20F0E35DE697}"/>
            </c:ext>
          </c:extLst>
        </c:ser>
        <c:ser>
          <c:idx val="3"/>
          <c:order val="3"/>
          <c:tx>
            <c:strRef>
              <c:f>'9.4'!$AO$52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'9.4'!$AK$54:$AK$145</c:f>
              <c:numCache>
                <c:formatCode>h:mm;@</c:formatCode>
                <c:ptCount val="92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</c:numCache>
            </c:numRef>
          </c:cat>
          <c:val>
            <c:numRef>
              <c:f>'9.4'!$AO$54:$AO$145</c:f>
              <c:numCache>
                <c:formatCode>General</c:formatCode>
                <c:ptCount val="92"/>
                <c:pt idx="0">
                  <c:v>364.48479862866799</c:v>
                </c:pt>
                <c:pt idx="1">
                  <c:v>370.37850834868402</c:v>
                </c:pt>
                <c:pt idx="2">
                  <c:v>368.449933147519</c:v>
                </c:pt>
                <c:pt idx="3">
                  <c:v>369.903227886541</c:v>
                </c:pt>
                <c:pt idx="4">
                  <c:v>367.14741633844397</c:v>
                </c:pt>
                <c:pt idx="5">
                  <c:v>366.64144861613102</c:v>
                </c:pt>
                <c:pt idx="6">
                  <c:v>366.86015001449499</c:v>
                </c:pt>
                <c:pt idx="7">
                  <c:v>368.36825891646799</c:v>
                </c:pt>
                <c:pt idx="8">
                  <c:v>365.94999708863901</c:v>
                </c:pt>
                <c:pt idx="9">
                  <c:v>365.05051187436698</c:v>
                </c:pt>
                <c:pt idx="10">
                  <c:v>360.00333038897298</c:v>
                </c:pt>
                <c:pt idx="11">
                  <c:v>360.10946999921299</c:v>
                </c:pt>
                <c:pt idx="12">
                  <c:v>360.27706145961298</c:v>
                </c:pt>
                <c:pt idx="13">
                  <c:v>366.71383693067997</c:v>
                </c:pt>
                <c:pt idx="14">
                  <c:v>364.097244406502</c:v>
                </c:pt>
                <c:pt idx="15">
                  <c:v>359.36894192762202</c:v>
                </c:pt>
                <c:pt idx="16">
                  <c:v>360.71627707007502</c:v>
                </c:pt>
                <c:pt idx="17">
                  <c:v>364.23689444907001</c:v>
                </c:pt>
                <c:pt idx="18">
                  <c:v>365.55291101580002</c:v>
                </c:pt>
                <c:pt idx="19">
                  <c:v>358.60951495593503</c:v>
                </c:pt>
                <c:pt idx="20">
                  <c:v>361.17666837326698</c:v>
                </c:pt>
                <c:pt idx="21">
                  <c:v>368.233478116941</c:v>
                </c:pt>
                <c:pt idx="22">
                  <c:v>355.53784026416997</c:v>
                </c:pt>
                <c:pt idx="23">
                  <c:v>358.332667873996</c:v>
                </c:pt>
                <c:pt idx="24">
                  <c:v>390.82131978438099</c:v>
                </c:pt>
                <c:pt idx="25">
                  <c:v>403.51637829737899</c:v>
                </c:pt>
                <c:pt idx="26">
                  <c:v>397.34327594998598</c:v>
                </c:pt>
                <c:pt idx="27">
                  <c:v>395.87057396240101</c:v>
                </c:pt>
                <c:pt idx="28">
                  <c:v>381.54687852049398</c:v>
                </c:pt>
                <c:pt idx="29">
                  <c:v>380.77352837871302</c:v>
                </c:pt>
                <c:pt idx="30">
                  <c:v>379.62122410453401</c:v>
                </c:pt>
                <c:pt idx="31">
                  <c:v>375.610295121832</c:v>
                </c:pt>
                <c:pt idx="32">
                  <c:v>363.42987160911599</c:v>
                </c:pt>
                <c:pt idx="33">
                  <c:v>360.89893389999099</c:v>
                </c:pt>
                <c:pt idx="34">
                  <c:v>364.476718296684</c:v>
                </c:pt>
                <c:pt idx="35">
                  <c:v>354.83888774446802</c:v>
                </c:pt>
                <c:pt idx="36">
                  <c:v>354.54500781964703</c:v>
                </c:pt>
                <c:pt idx="37">
                  <c:v>351.35922094031997</c:v>
                </c:pt>
                <c:pt idx="38">
                  <c:v>346.119518636436</c:v>
                </c:pt>
                <c:pt idx="39">
                  <c:v>346.291541982718</c:v>
                </c:pt>
                <c:pt idx="40">
                  <c:v>334.70380334157102</c:v>
                </c:pt>
                <c:pt idx="41">
                  <c:v>337.10568899610797</c:v>
                </c:pt>
                <c:pt idx="42">
                  <c:v>336.36838342277599</c:v>
                </c:pt>
                <c:pt idx="43">
                  <c:v>338.90944499936597</c:v>
                </c:pt>
                <c:pt idx="44">
                  <c:v>329.81534193859898</c:v>
                </c:pt>
                <c:pt idx="45">
                  <c:v>321.03796659420402</c:v>
                </c:pt>
                <c:pt idx="46">
                  <c:v>325.23180975030903</c:v>
                </c:pt>
                <c:pt idx="47">
                  <c:v>324.19624687745602</c:v>
                </c:pt>
                <c:pt idx="48">
                  <c:v>323.28496442919601</c:v>
                </c:pt>
                <c:pt idx="49">
                  <c:v>323.95357577134899</c:v>
                </c:pt>
                <c:pt idx="50">
                  <c:v>323.69591028703297</c:v>
                </c:pt>
                <c:pt idx="51">
                  <c:v>324.58433226672298</c:v>
                </c:pt>
                <c:pt idx="52">
                  <c:v>325.246578477578</c:v>
                </c:pt>
                <c:pt idx="53">
                  <c:v>320.74099094131498</c:v>
                </c:pt>
                <c:pt idx="54">
                  <c:v>321.83206648087202</c:v>
                </c:pt>
                <c:pt idx="55">
                  <c:v>322.38118297314702</c:v>
                </c:pt>
                <c:pt idx="56">
                  <c:v>326.05138790999399</c:v>
                </c:pt>
                <c:pt idx="57">
                  <c:v>324.58108821753098</c:v>
                </c:pt>
                <c:pt idx="58">
                  <c:v>323.33563447459801</c:v>
                </c:pt>
                <c:pt idx="59">
                  <c:v>324.60583756194899</c:v>
                </c:pt>
                <c:pt idx="60">
                  <c:v>329.57779234821498</c:v>
                </c:pt>
                <c:pt idx="61">
                  <c:v>327.84524696442998</c:v>
                </c:pt>
                <c:pt idx="62">
                  <c:v>330.32917701897497</c:v>
                </c:pt>
                <c:pt idx="63">
                  <c:v>323.16580171721898</c:v>
                </c:pt>
                <c:pt idx="64">
                  <c:v>327.86966797405199</c:v>
                </c:pt>
                <c:pt idx="65">
                  <c:v>335.98692684680401</c:v>
                </c:pt>
                <c:pt idx="66">
                  <c:v>336.60693322996798</c:v>
                </c:pt>
                <c:pt idx="67">
                  <c:v>338.08859787006799</c:v>
                </c:pt>
                <c:pt idx="68">
                  <c:v>332.56839243193298</c:v>
                </c:pt>
                <c:pt idx="69">
                  <c:v>331.40846673386102</c:v>
                </c:pt>
                <c:pt idx="70">
                  <c:v>332.73466041153699</c:v>
                </c:pt>
                <c:pt idx="71">
                  <c:v>335.004152349246</c:v>
                </c:pt>
                <c:pt idx="72">
                  <c:v>347.50640988163298</c:v>
                </c:pt>
                <c:pt idx="73">
                  <c:v>356.03052627355697</c:v>
                </c:pt>
                <c:pt idx="74">
                  <c:v>359.220623339383</c:v>
                </c:pt>
                <c:pt idx="75">
                  <c:v>369.91189009370203</c:v>
                </c:pt>
                <c:pt idx="76">
                  <c:v>374.29575542782902</c:v>
                </c:pt>
                <c:pt idx="77">
                  <c:v>380.574572705322</c:v>
                </c:pt>
                <c:pt idx="78">
                  <c:v>386.03545730021102</c:v>
                </c:pt>
                <c:pt idx="79">
                  <c:v>393.615215633302</c:v>
                </c:pt>
                <c:pt idx="80">
                  <c:v>401.03458812366</c:v>
                </c:pt>
                <c:pt idx="81">
                  <c:v>408.62020704268798</c:v>
                </c:pt>
                <c:pt idx="82">
                  <c:v>408.36643086783698</c:v>
                </c:pt>
                <c:pt idx="83">
                  <c:v>409.32587838252101</c:v>
                </c:pt>
                <c:pt idx="84">
                  <c:v>402.80982970782298</c:v>
                </c:pt>
                <c:pt idx="85">
                  <c:v>401.82159014732503</c:v>
                </c:pt>
                <c:pt idx="86">
                  <c:v>401.24959036784702</c:v>
                </c:pt>
                <c:pt idx="87">
                  <c:v>398.93082919534697</c:v>
                </c:pt>
                <c:pt idx="88">
                  <c:v>361.95347427045903</c:v>
                </c:pt>
                <c:pt idx="89">
                  <c:v>361.10826064271998</c:v>
                </c:pt>
                <c:pt idx="90">
                  <c:v>352.97218146739101</c:v>
                </c:pt>
                <c:pt idx="91">
                  <c:v>350.20375628527501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BD-4B3F-BB53-20F0E35DE697}"/>
            </c:ext>
          </c:extLst>
        </c:ser>
        <c:ser>
          <c:idx val="6"/>
          <c:order val="4"/>
          <c:tx>
            <c:strRef>
              <c:f>'9.4'!$AS$52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'9.4'!$AK$54:$AK$145</c:f>
              <c:numCache>
                <c:formatCode>h:mm;@</c:formatCode>
                <c:ptCount val="92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</c:numCache>
            </c:numRef>
          </c:cat>
          <c:val>
            <c:numRef>
              <c:f>'9.4'!$AS$54:$AS$145</c:f>
              <c:numCache>
                <c:formatCode>General</c:formatCode>
                <c:ptCount val="92"/>
                <c:pt idx="0">
                  <c:v>144.88978130652799</c:v>
                </c:pt>
                <c:pt idx="1">
                  <c:v>145.62356212075699</c:v>
                </c:pt>
                <c:pt idx="2">
                  <c:v>143.451679088232</c:v>
                </c:pt>
                <c:pt idx="3">
                  <c:v>141.48097754000199</c:v>
                </c:pt>
                <c:pt idx="4">
                  <c:v>138.20609593256299</c:v>
                </c:pt>
                <c:pt idx="5">
                  <c:v>138.960913699348</c:v>
                </c:pt>
                <c:pt idx="6">
                  <c:v>136.41944619364099</c:v>
                </c:pt>
                <c:pt idx="7">
                  <c:v>131.194032744</c:v>
                </c:pt>
                <c:pt idx="8">
                  <c:v>130.94337826863699</c:v>
                </c:pt>
                <c:pt idx="9">
                  <c:v>127.644097053594</c:v>
                </c:pt>
                <c:pt idx="10">
                  <c:v>124.79805381218399</c:v>
                </c:pt>
                <c:pt idx="11">
                  <c:v>120.932359989011</c:v>
                </c:pt>
                <c:pt idx="12">
                  <c:v>116.263175225057</c:v>
                </c:pt>
                <c:pt idx="13">
                  <c:v>111.80272663778899</c:v>
                </c:pt>
                <c:pt idx="14">
                  <c:v>106.740045359877</c:v>
                </c:pt>
                <c:pt idx="15">
                  <c:v>102.825272229915</c:v>
                </c:pt>
                <c:pt idx="16">
                  <c:v>102.152654080795</c:v>
                </c:pt>
                <c:pt idx="17">
                  <c:v>99.079937390316104</c:v>
                </c:pt>
                <c:pt idx="18">
                  <c:v>96.085923840921396</c:v>
                </c:pt>
                <c:pt idx="19">
                  <c:v>92.077467338434602</c:v>
                </c:pt>
                <c:pt idx="20">
                  <c:v>92.260108316070003</c:v>
                </c:pt>
                <c:pt idx="21">
                  <c:v>89.5683618215796</c:v>
                </c:pt>
                <c:pt idx="22">
                  <c:v>89.512326388484496</c:v>
                </c:pt>
                <c:pt idx="23">
                  <c:v>87.115936467146298</c:v>
                </c:pt>
                <c:pt idx="24">
                  <c:v>86.709745580269299</c:v>
                </c:pt>
                <c:pt idx="25">
                  <c:v>83.587027874222102</c:v>
                </c:pt>
                <c:pt idx="26">
                  <c:v>81.132838980198798</c:v>
                </c:pt>
                <c:pt idx="27">
                  <c:v>80.297013541036605</c:v>
                </c:pt>
                <c:pt idx="28">
                  <c:v>79.243759231074307</c:v>
                </c:pt>
                <c:pt idx="29">
                  <c:v>78.598610285820399</c:v>
                </c:pt>
                <c:pt idx="30">
                  <c:v>79.035777745595297</c:v>
                </c:pt>
                <c:pt idx="31">
                  <c:v>77.490352213423094</c:v>
                </c:pt>
                <c:pt idx="32">
                  <c:v>78.165907693336806</c:v>
                </c:pt>
                <c:pt idx="33">
                  <c:v>81.998759741152099</c:v>
                </c:pt>
                <c:pt idx="34">
                  <c:v>84.476311903925605</c:v>
                </c:pt>
                <c:pt idx="35">
                  <c:v>87.617431626905997</c:v>
                </c:pt>
                <c:pt idx="36">
                  <c:v>93.086764386740597</c:v>
                </c:pt>
                <c:pt idx="37">
                  <c:v>97.447453170220598</c:v>
                </c:pt>
                <c:pt idx="38">
                  <c:v>95.789453644386796</c:v>
                </c:pt>
                <c:pt idx="39">
                  <c:v>103.906557482972</c:v>
                </c:pt>
                <c:pt idx="40">
                  <c:v>106.928661105906</c:v>
                </c:pt>
                <c:pt idx="41">
                  <c:v>106.67006966501199</c:v>
                </c:pt>
                <c:pt idx="42">
                  <c:v>111.99905631345899</c:v>
                </c:pt>
                <c:pt idx="43">
                  <c:v>118.161102756042</c:v>
                </c:pt>
                <c:pt idx="44">
                  <c:v>121.470175246626</c:v>
                </c:pt>
                <c:pt idx="45">
                  <c:v>124.63198232637301</c:v>
                </c:pt>
                <c:pt idx="46">
                  <c:v>127.458165518559</c:v>
                </c:pt>
                <c:pt idx="47">
                  <c:v>132.91671060298401</c:v>
                </c:pt>
                <c:pt idx="48">
                  <c:v>128.368322595374</c:v>
                </c:pt>
                <c:pt idx="49">
                  <c:v>123.27492720075099</c:v>
                </c:pt>
                <c:pt idx="50">
                  <c:v>115.76575384175</c:v>
                </c:pt>
                <c:pt idx="51">
                  <c:v>111.360038780409</c:v>
                </c:pt>
                <c:pt idx="52">
                  <c:v>113.245064981917</c:v>
                </c:pt>
                <c:pt idx="53">
                  <c:v>111.963510098271</c:v>
                </c:pt>
                <c:pt idx="54">
                  <c:v>101.347457693493</c:v>
                </c:pt>
                <c:pt idx="55">
                  <c:v>100.144400550437</c:v>
                </c:pt>
                <c:pt idx="56">
                  <c:v>101.141204995501</c:v>
                </c:pt>
                <c:pt idx="57">
                  <c:v>93.9633633799112</c:v>
                </c:pt>
                <c:pt idx="58">
                  <c:v>96.496995582957695</c:v>
                </c:pt>
                <c:pt idx="59">
                  <c:v>90.469648812945394</c:v>
                </c:pt>
                <c:pt idx="60">
                  <c:v>89.048247314566595</c:v>
                </c:pt>
                <c:pt idx="61">
                  <c:v>88.540102573176497</c:v>
                </c:pt>
                <c:pt idx="62">
                  <c:v>85.711039624577197</c:v>
                </c:pt>
                <c:pt idx="63">
                  <c:v>89.733141255297298</c:v>
                </c:pt>
                <c:pt idx="64">
                  <c:v>87.070562149560701</c:v>
                </c:pt>
                <c:pt idx="65">
                  <c:v>81.709755541340499</c:v>
                </c:pt>
                <c:pt idx="66">
                  <c:v>88.617952472311401</c:v>
                </c:pt>
                <c:pt idx="67">
                  <c:v>86.270055221504407</c:v>
                </c:pt>
                <c:pt idx="68">
                  <c:v>86.496895688145699</c:v>
                </c:pt>
                <c:pt idx="69">
                  <c:v>88.346844049833194</c:v>
                </c:pt>
                <c:pt idx="70">
                  <c:v>88.403409063493399</c:v>
                </c:pt>
                <c:pt idx="71">
                  <c:v>83.611341898286696</c:v>
                </c:pt>
                <c:pt idx="72">
                  <c:v>83.646775558154104</c:v>
                </c:pt>
                <c:pt idx="73">
                  <c:v>87.812759715826999</c:v>
                </c:pt>
                <c:pt idx="74">
                  <c:v>89.0246122532442</c:v>
                </c:pt>
                <c:pt idx="75">
                  <c:v>89.756957338771798</c:v>
                </c:pt>
                <c:pt idx="76">
                  <c:v>86.857998054588407</c:v>
                </c:pt>
                <c:pt idx="77">
                  <c:v>80.757593026244606</c:v>
                </c:pt>
                <c:pt idx="78">
                  <c:v>79.857805043530306</c:v>
                </c:pt>
                <c:pt idx="79">
                  <c:v>80.221663718614494</c:v>
                </c:pt>
                <c:pt idx="80">
                  <c:v>78.132217862910906</c:v>
                </c:pt>
                <c:pt idx="81">
                  <c:v>80.102348335526202</c:v>
                </c:pt>
                <c:pt idx="82">
                  <c:v>81.598523393831698</c:v>
                </c:pt>
                <c:pt idx="83">
                  <c:v>91.277642485249203</c:v>
                </c:pt>
                <c:pt idx="84">
                  <c:v>99.577635753076294</c:v>
                </c:pt>
                <c:pt idx="85">
                  <c:v>97.183557624665298</c:v>
                </c:pt>
                <c:pt idx="86">
                  <c:v>98.107181919690504</c:v>
                </c:pt>
                <c:pt idx="87">
                  <c:v>101.651883528331</c:v>
                </c:pt>
                <c:pt idx="88">
                  <c:v>101.59038319726</c:v>
                </c:pt>
                <c:pt idx="89">
                  <c:v>100.971881853898</c:v>
                </c:pt>
                <c:pt idx="90">
                  <c:v>107.16056033773</c:v>
                </c:pt>
                <c:pt idx="91">
                  <c:v>106.88584288334999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BD-4B3F-BB53-20F0E35DE697}"/>
            </c:ext>
          </c:extLst>
        </c:ser>
        <c:ser>
          <c:idx val="7"/>
          <c:order val="5"/>
          <c:tx>
            <c:strRef>
              <c:f>'9.4'!$AR$52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'9.4'!$AK$54:$AK$145</c:f>
              <c:numCache>
                <c:formatCode>h:mm;@</c:formatCode>
                <c:ptCount val="92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</c:numCache>
            </c:numRef>
          </c:cat>
          <c:val>
            <c:numRef>
              <c:f>'9.4'!$AR$54:$AR$145</c:f>
              <c:numCache>
                <c:formatCode>General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7.3235588900248203</c:v>
                </c:pt>
                <c:pt idx="16">
                  <c:v>21.939360366821301</c:v>
                </c:pt>
                <c:pt idx="17">
                  <c:v>21.949524169921901</c:v>
                </c:pt>
                <c:pt idx="18">
                  <c:v>21.918198491414401</c:v>
                </c:pt>
                <c:pt idx="19">
                  <c:v>22.054537420908598</c:v>
                </c:pt>
                <c:pt idx="20">
                  <c:v>23.969598529815698</c:v>
                </c:pt>
                <c:pt idx="21">
                  <c:v>32.730288740793902</c:v>
                </c:pt>
                <c:pt idx="22">
                  <c:v>51.338004666646299</c:v>
                </c:pt>
                <c:pt idx="23">
                  <c:v>71.939848615010604</c:v>
                </c:pt>
                <c:pt idx="24">
                  <c:v>97.347463592529294</c:v>
                </c:pt>
                <c:pt idx="25">
                  <c:v>131.29414008077001</c:v>
                </c:pt>
                <c:pt idx="26">
                  <c:v>181.611987365723</c:v>
                </c:pt>
                <c:pt idx="27">
                  <c:v>251.99913744099899</c:v>
                </c:pt>
                <c:pt idx="28">
                  <c:v>342.19162064615898</c:v>
                </c:pt>
                <c:pt idx="29">
                  <c:v>447.07985968017601</c:v>
                </c:pt>
                <c:pt idx="30">
                  <c:v>559.35900262451196</c:v>
                </c:pt>
                <c:pt idx="31">
                  <c:v>681.12852697753897</c:v>
                </c:pt>
                <c:pt idx="32">
                  <c:v>813.00020686848995</c:v>
                </c:pt>
                <c:pt idx="33">
                  <c:v>939.76975109863304</c:v>
                </c:pt>
                <c:pt idx="34">
                  <c:v>1047.2681821696001</c:v>
                </c:pt>
                <c:pt idx="35">
                  <c:v>1152.3643658854201</c:v>
                </c:pt>
                <c:pt idx="36">
                  <c:v>1257.07457885742</c:v>
                </c:pt>
                <c:pt idx="37">
                  <c:v>1329.36451513672</c:v>
                </c:pt>
                <c:pt idx="38">
                  <c:v>1414.57705948893</c:v>
                </c:pt>
                <c:pt idx="39">
                  <c:v>1489.1951493326801</c:v>
                </c:pt>
                <c:pt idx="40">
                  <c:v>1522.92162036133</c:v>
                </c:pt>
                <c:pt idx="41">
                  <c:v>1572.3282098795601</c:v>
                </c:pt>
                <c:pt idx="42">
                  <c:v>1588.7908728841101</c:v>
                </c:pt>
                <c:pt idx="43">
                  <c:v>1636.7003231608101</c:v>
                </c:pt>
                <c:pt idx="44">
                  <c:v>1629.4249614257801</c:v>
                </c:pt>
                <c:pt idx="45">
                  <c:v>1635.0710406087201</c:v>
                </c:pt>
                <c:pt idx="46">
                  <c:v>1617.52635099284</c:v>
                </c:pt>
                <c:pt idx="47">
                  <c:v>1687.8340061035201</c:v>
                </c:pt>
                <c:pt idx="48">
                  <c:v>1643.0958062337199</c:v>
                </c:pt>
                <c:pt idx="49">
                  <c:v>1672.24670109049</c:v>
                </c:pt>
                <c:pt idx="50">
                  <c:v>1704.3914552408901</c:v>
                </c:pt>
                <c:pt idx="51">
                  <c:v>1704.20909960937</c:v>
                </c:pt>
                <c:pt idx="52">
                  <c:v>1680.88350797526</c:v>
                </c:pt>
                <c:pt idx="53">
                  <c:v>1683.5925896809899</c:v>
                </c:pt>
                <c:pt idx="54">
                  <c:v>1680.00416357422</c:v>
                </c:pt>
                <c:pt idx="55">
                  <c:v>1693.6859155273401</c:v>
                </c:pt>
                <c:pt idx="56">
                  <c:v>1660.17276261393</c:v>
                </c:pt>
                <c:pt idx="57">
                  <c:v>1674.2693148600299</c:v>
                </c:pt>
                <c:pt idx="58">
                  <c:v>1663.7263466796901</c:v>
                </c:pt>
                <c:pt idx="59">
                  <c:v>1604.2472839355501</c:v>
                </c:pt>
                <c:pt idx="60">
                  <c:v>1568.6554198404899</c:v>
                </c:pt>
                <c:pt idx="61">
                  <c:v>1531.31836319987</c:v>
                </c:pt>
                <c:pt idx="62">
                  <c:v>1482.1198642578099</c:v>
                </c:pt>
                <c:pt idx="63">
                  <c:v>1424.4452641601599</c:v>
                </c:pt>
                <c:pt idx="64">
                  <c:v>1358.4197197265601</c:v>
                </c:pt>
                <c:pt idx="65">
                  <c:v>1321.42024210612</c:v>
                </c:pt>
                <c:pt idx="66">
                  <c:v>1212.8374501139299</c:v>
                </c:pt>
                <c:pt idx="67">
                  <c:v>1138.1541393229199</c:v>
                </c:pt>
                <c:pt idx="68">
                  <c:v>1031.4391363525399</c:v>
                </c:pt>
                <c:pt idx="69">
                  <c:v>919.01938411458298</c:v>
                </c:pt>
                <c:pt idx="70">
                  <c:v>811.85380179850301</c:v>
                </c:pt>
                <c:pt idx="71">
                  <c:v>711.02427217610705</c:v>
                </c:pt>
                <c:pt idx="72">
                  <c:v>589.86746923828105</c:v>
                </c:pt>
                <c:pt idx="73">
                  <c:v>477.38887019856799</c:v>
                </c:pt>
                <c:pt idx="74">
                  <c:v>368.49536840820298</c:v>
                </c:pt>
                <c:pt idx="75">
                  <c:v>276.41530694580098</c:v>
                </c:pt>
                <c:pt idx="76">
                  <c:v>201.57488538614899</c:v>
                </c:pt>
                <c:pt idx="77">
                  <c:v>153.15557127888999</c:v>
                </c:pt>
                <c:pt idx="78">
                  <c:v>121.823867436727</c:v>
                </c:pt>
                <c:pt idx="79">
                  <c:v>97.696561589558897</c:v>
                </c:pt>
                <c:pt idx="80">
                  <c:v>78.112346272786496</c:v>
                </c:pt>
                <c:pt idx="81">
                  <c:v>60.200463391621902</c:v>
                </c:pt>
                <c:pt idx="82">
                  <c:v>42.6013929341634</c:v>
                </c:pt>
                <c:pt idx="83">
                  <c:v>30.004570325215699</c:v>
                </c:pt>
                <c:pt idx="84">
                  <c:v>23.896907302856398</c:v>
                </c:pt>
                <c:pt idx="85">
                  <c:v>23.258588489532499</c:v>
                </c:pt>
                <c:pt idx="86">
                  <c:v>23.208293974558501</c:v>
                </c:pt>
                <c:pt idx="87">
                  <c:v>23.2739517059326</c:v>
                </c:pt>
                <c:pt idx="88">
                  <c:v>4.65834631093343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BD-4B3F-BB53-20F0E35DE697}"/>
            </c:ext>
          </c:extLst>
        </c:ser>
        <c:ser>
          <c:idx val="4"/>
          <c:order val="6"/>
          <c:tx>
            <c:strRef>
              <c:f>'9.4'!$AP$52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'9.4'!$AK$54:$AK$145</c:f>
              <c:numCache>
                <c:formatCode>h:mm;@</c:formatCode>
                <c:ptCount val="92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</c:numCache>
            </c:numRef>
          </c:cat>
          <c:val>
            <c:numRef>
              <c:f>'9.4'!$AP$54:$AP$145</c:f>
              <c:numCache>
                <c:formatCode>General</c:formatCode>
                <c:ptCount val="92"/>
                <c:pt idx="0">
                  <c:v>130.48482477392801</c:v>
                </c:pt>
                <c:pt idx="1">
                  <c:v>130.50085788713699</c:v>
                </c:pt>
                <c:pt idx="2">
                  <c:v>130.48965661044599</c:v>
                </c:pt>
                <c:pt idx="3">
                  <c:v>130.44218282108099</c:v>
                </c:pt>
                <c:pt idx="4">
                  <c:v>130.42648543643901</c:v>
                </c:pt>
                <c:pt idx="5">
                  <c:v>130.43245056428401</c:v>
                </c:pt>
                <c:pt idx="6">
                  <c:v>130.417765343198</c:v>
                </c:pt>
                <c:pt idx="7">
                  <c:v>130.446706030679</c:v>
                </c:pt>
                <c:pt idx="8">
                  <c:v>130.41453914099901</c:v>
                </c:pt>
                <c:pt idx="9">
                  <c:v>130.36089779107701</c:v>
                </c:pt>
                <c:pt idx="10">
                  <c:v>130.27171677914399</c:v>
                </c:pt>
                <c:pt idx="11">
                  <c:v>130.063067281862</c:v>
                </c:pt>
                <c:pt idx="12">
                  <c:v>129.87210299207601</c:v>
                </c:pt>
                <c:pt idx="13">
                  <c:v>129.835566100069</c:v>
                </c:pt>
                <c:pt idx="14">
                  <c:v>129.84508818082699</c:v>
                </c:pt>
                <c:pt idx="15">
                  <c:v>129.821400788132</c:v>
                </c:pt>
                <c:pt idx="16">
                  <c:v>129.82540077001201</c:v>
                </c:pt>
                <c:pt idx="17">
                  <c:v>129.810838335981</c:v>
                </c:pt>
                <c:pt idx="18">
                  <c:v>129.81868066771099</c:v>
                </c:pt>
                <c:pt idx="19">
                  <c:v>129.97130608250299</c:v>
                </c:pt>
                <c:pt idx="20">
                  <c:v>130.19823204566299</c:v>
                </c:pt>
                <c:pt idx="21">
                  <c:v>130.39448889996899</c:v>
                </c:pt>
                <c:pt idx="22">
                  <c:v>130.625357323147</c:v>
                </c:pt>
                <c:pt idx="23">
                  <c:v>130.737440333102</c:v>
                </c:pt>
                <c:pt idx="24">
                  <c:v>135.18656398358499</c:v>
                </c:pt>
                <c:pt idx="25">
                  <c:v>135.16633011506801</c:v>
                </c:pt>
                <c:pt idx="26">
                  <c:v>135.13785347415799</c:v>
                </c:pt>
                <c:pt idx="27">
                  <c:v>135.11828276635401</c:v>
                </c:pt>
                <c:pt idx="28">
                  <c:v>135.888243327054</c:v>
                </c:pt>
                <c:pt idx="29">
                  <c:v>135.53959501707399</c:v>
                </c:pt>
                <c:pt idx="30">
                  <c:v>135.294043032096</c:v>
                </c:pt>
                <c:pt idx="31">
                  <c:v>135.248403858313</c:v>
                </c:pt>
                <c:pt idx="32">
                  <c:v>126.959842401625</c:v>
                </c:pt>
                <c:pt idx="33">
                  <c:v>126.73017364115501</c:v>
                </c:pt>
                <c:pt idx="34">
                  <c:v>126.712282682379</c:v>
                </c:pt>
                <c:pt idx="35">
                  <c:v>126.702619009342</c:v>
                </c:pt>
                <c:pt idx="36">
                  <c:v>126.689610218715</c:v>
                </c:pt>
                <c:pt idx="37">
                  <c:v>126.697173790647</c:v>
                </c:pt>
                <c:pt idx="38">
                  <c:v>126.707628942399</c:v>
                </c:pt>
                <c:pt idx="39">
                  <c:v>126.688869624725</c:v>
                </c:pt>
                <c:pt idx="40">
                  <c:v>127.766529565863</c:v>
                </c:pt>
                <c:pt idx="41">
                  <c:v>127.76371210075</c:v>
                </c:pt>
                <c:pt idx="42">
                  <c:v>127.766478681137</c:v>
                </c:pt>
                <c:pt idx="43">
                  <c:v>127.77453561366499</c:v>
                </c:pt>
                <c:pt idx="44">
                  <c:v>124.367213659681</c:v>
                </c:pt>
                <c:pt idx="45">
                  <c:v>124.909582884128</c:v>
                </c:pt>
                <c:pt idx="46">
                  <c:v>124.813044604639</c:v>
                </c:pt>
                <c:pt idx="47">
                  <c:v>124.651641574743</c:v>
                </c:pt>
                <c:pt idx="48">
                  <c:v>122.149789523344</c:v>
                </c:pt>
                <c:pt idx="49">
                  <c:v>121.780930021736</c:v>
                </c:pt>
                <c:pt idx="50">
                  <c:v>121.80260470231001</c:v>
                </c:pt>
                <c:pt idx="51">
                  <c:v>121.80134419917</c:v>
                </c:pt>
                <c:pt idx="52">
                  <c:v>120.76049990983999</c:v>
                </c:pt>
                <c:pt idx="53">
                  <c:v>120.735046485322</c:v>
                </c:pt>
                <c:pt idx="54">
                  <c:v>120.77149820072501</c:v>
                </c:pt>
                <c:pt idx="55">
                  <c:v>121.003197925446</c:v>
                </c:pt>
                <c:pt idx="56">
                  <c:v>124.30470841186001</c:v>
                </c:pt>
                <c:pt idx="57">
                  <c:v>125.08756493184001</c:v>
                </c:pt>
                <c:pt idx="58">
                  <c:v>125.308463267439</c:v>
                </c:pt>
                <c:pt idx="59">
                  <c:v>125.48992372859701</c:v>
                </c:pt>
                <c:pt idx="60">
                  <c:v>126.58956421175399</c:v>
                </c:pt>
                <c:pt idx="61">
                  <c:v>126.50992519199301</c:v>
                </c:pt>
                <c:pt idx="62">
                  <c:v>126.52044837440999</c:v>
                </c:pt>
                <c:pt idx="63">
                  <c:v>126.46157087564301</c:v>
                </c:pt>
                <c:pt idx="64">
                  <c:v>124.175538089931</c:v>
                </c:pt>
                <c:pt idx="65">
                  <c:v>123.652683710709</c:v>
                </c:pt>
                <c:pt idx="66">
                  <c:v>123.390819852722</c:v>
                </c:pt>
                <c:pt idx="67">
                  <c:v>123.374910632756</c:v>
                </c:pt>
                <c:pt idx="68">
                  <c:v>124.46362196188301</c:v>
                </c:pt>
                <c:pt idx="69">
                  <c:v>124.46281942127101</c:v>
                </c:pt>
                <c:pt idx="70">
                  <c:v>124.44777358235</c:v>
                </c:pt>
                <c:pt idx="71">
                  <c:v>124.45354402081099</c:v>
                </c:pt>
                <c:pt idx="72">
                  <c:v>125.517348936217</c:v>
                </c:pt>
                <c:pt idx="73">
                  <c:v>125.528329528067</c:v>
                </c:pt>
                <c:pt idx="74">
                  <c:v>125.521684646664</c:v>
                </c:pt>
                <c:pt idx="75">
                  <c:v>125.498639950174</c:v>
                </c:pt>
                <c:pt idx="76">
                  <c:v>120.049912973979</c:v>
                </c:pt>
                <c:pt idx="77">
                  <c:v>120.060543456795</c:v>
                </c:pt>
                <c:pt idx="78">
                  <c:v>119.997697502554</c:v>
                </c:pt>
                <c:pt idx="79">
                  <c:v>119.787640378905</c:v>
                </c:pt>
                <c:pt idx="80">
                  <c:v>117.362738200157</c:v>
                </c:pt>
                <c:pt idx="81">
                  <c:v>117.268755771922</c:v>
                </c:pt>
                <c:pt idx="82">
                  <c:v>117.270151783297</c:v>
                </c:pt>
                <c:pt idx="83">
                  <c:v>117.29320975406399</c:v>
                </c:pt>
                <c:pt idx="84">
                  <c:v>117.080615584386</c:v>
                </c:pt>
                <c:pt idx="85">
                  <c:v>117.236554037267</c:v>
                </c:pt>
                <c:pt idx="86">
                  <c:v>117.510462641575</c:v>
                </c:pt>
                <c:pt idx="87">
                  <c:v>117.676927595442</c:v>
                </c:pt>
                <c:pt idx="88">
                  <c:v>123.68966252549301</c:v>
                </c:pt>
                <c:pt idx="89">
                  <c:v>124.401493371648</c:v>
                </c:pt>
                <c:pt idx="90">
                  <c:v>124.665181889511</c:v>
                </c:pt>
                <c:pt idx="91">
                  <c:v>124.811931224727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BD-4B3F-BB53-20F0E35DE697}"/>
            </c:ext>
          </c:extLst>
        </c:ser>
        <c:ser>
          <c:idx val="5"/>
          <c:order val="7"/>
          <c:tx>
            <c:strRef>
              <c:f>'9.4'!$AQ$52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'9.4'!$AK$54:$AK$145</c:f>
              <c:numCache>
                <c:formatCode>h:mm;@</c:formatCode>
                <c:ptCount val="92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</c:numCache>
            </c:numRef>
          </c:cat>
          <c:val>
            <c:numRef>
              <c:f>'9.4'!$AQ$54:$AQ$145</c:f>
              <c:numCache>
                <c:formatCode>General</c:formatCode>
                <c:ptCount val="92"/>
                <c:pt idx="0">
                  <c:v>232.09162116773501</c:v>
                </c:pt>
                <c:pt idx="1">
                  <c:v>222.099091998923</c:v>
                </c:pt>
                <c:pt idx="2">
                  <c:v>240.40160296331501</c:v>
                </c:pt>
                <c:pt idx="3">
                  <c:v>240.52986063508601</c:v>
                </c:pt>
                <c:pt idx="4">
                  <c:v>59.935267924266398</c:v>
                </c:pt>
                <c:pt idx="5">
                  <c:v>58.3576861340824</c:v>
                </c:pt>
                <c:pt idx="6">
                  <c:v>49.995222280880299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190.175513741933</c:v>
                </c:pt>
                <c:pt idx="13">
                  <c:v>192.00320342294401</c:v>
                </c:pt>
                <c:pt idx="14">
                  <c:v>191.44527164006701</c:v>
                </c:pt>
                <c:pt idx="15">
                  <c:v>190.69496460269599</c:v>
                </c:pt>
                <c:pt idx="16">
                  <c:v>11.107198920834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159.45115366960201</c:v>
                </c:pt>
                <c:pt idx="73">
                  <c:v>230.410249016054</c:v>
                </c:pt>
                <c:pt idx="74">
                  <c:v>230.339710281115</c:v>
                </c:pt>
                <c:pt idx="75">
                  <c:v>252.13085222828499</c:v>
                </c:pt>
                <c:pt idx="76">
                  <c:v>614.00378321129904</c:v>
                </c:pt>
                <c:pt idx="77">
                  <c:v>636.30182238287398</c:v>
                </c:pt>
                <c:pt idx="78">
                  <c:v>640.98941223831196</c:v>
                </c:pt>
                <c:pt idx="79">
                  <c:v>641.57175066223999</c:v>
                </c:pt>
                <c:pt idx="80">
                  <c:v>463.17820186833097</c:v>
                </c:pt>
                <c:pt idx="81">
                  <c:v>464.53204143750298</c:v>
                </c:pt>
                <c:pt idx="82">
                  <c:v>464.26422400494903</c:v>
                </c:pt>
                <c:pt idx="83">
                  <c:v>490.55412774550302</c:v>
                </c:pt>
                <c:pt idx="84">
                  <c:v>583.629825082715</c:v>
                </c:pt>
                <c:pt idx="85">
                  <c:v>588.487922852113</c:v>
                </c:pt>
                <c:pt idx="86">
                  <c:v>579.81709715678005</c:v>
                </c:pt>
                <c:pt idx="87">
                  <c:v>579.44270934239296</c:v>
                </c:pt>
                <c:pt idx="88">
                  <c:v>591.87212253241705</c:v>
                </c:pt>
                <c:pt idx="89">
                  <c:v>627.56809640340896</c:v>
                </c:pt>
                <c:pt idx="90">
                  <c:v>628.19707967400802</c:v>
                </c:pt>
                <c:pt idx="91">
                  <c:v>626.31060738770202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BD-4B3F-BB53-20F0E35DE697}"/>
            </c:ext>
          </c:extLst>
        </c:ser>
        <c:ser>
          <c:idx val="10"/>
          <c:order val="10"/>
          <c:tx>
            <c:strRef>
              <c:f>'9.4'!$AZ$53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'9.4'!$AK$54:$AK$145</c:f>
              <c:numCache>
                <c:formatCode>h:mm;@</c:formatCode>
                <c:ptCount val="92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</c:numCache>
            </c:numRef>
          </c:cat>
          <c:val>
            <c:numRef>
              <c:f>'9.4'!$AZ$54:$AZ$145</c:f>
              <c:numCache>
                <c:formatCode>#,##0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262.56400089180801</c:v>
                </c:pt>
                <c:pt idx="45">
                  <c:v>412.38957265736298</c:v>
                </c:pt>
                <c:pt idx="46">
                  <c:v>380.36284278310598</c:v>
                </c:pt>
                <c:pt idx="47">
                  <c:v>297.04386664679902</c:v>
                </c:pt>
                <c:pt idx="48">
                  <c:v>190.56862935800899</c:v>
                </c:pt>
                <c:pt idx="49">
                  <c:v>153.38684602093099</c:v>
                </c:pt>
                <c:pt idx="50">
                  <c:v>73.728650713909005</c:v>
                </c:pt>
                <c:pt idx="51">
                  <c:v>54.6494744442629</c:v>
                </c:pt>
                <c:pt idx="52">
                  <c:v>99.0038763921727</c:v>
                </c:pt>
                <c:pt idx="53">
                  <c:v>115.150722735787</c:v>
                </c:pt>
                <c:pt idx="54">
                  <c:v>126.1707958878</c:v>
                </c:pt>
                <c:pt idx="55">
                  <c:v>25.5782663270647</c:v>
                </c:pt>
                <c:pt idx="56">
                  <c:v>0</c:v>
                </c:pt>
                <c:pt idx="57">
                  <c:v>0</c:v>
                </c:pt>
                <c:pt idx="58">
                  <c:v>13.2740592427091</c:v>
                </c:pt>
                <c:pt idx="59">
                  <c:v>70.093424629311301</c:v>
                </c:pt>
                <c:pt idx="60">
                  <c:v>95.920687399242595</c:v>
                </c:pt>
                <c:pt idx="61">
                  <c:v>69.369168881930605</c:v>
                </c:pt>
                <c:pt idx="62">
                  <c:v>124.089919087563</c:v>
                </c:pt>
                <c:pt idx="63">
                  <c:v>95.886218484547697</c:v>
                </c:pt>
                <c:pt idx="64">
                  <c:v>81.4421790966515</c:v>
                </c:pt>
                <c:pt idx="65">
                  <c:v>35.957197402834701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'9.4'!$BA$54:$BA$145</c:f>
              <c:numCache>
                <c:formatCode>#,##0</c:formatCode>
                <c:ptCount val="92"/>
                <c:pt idx="0">
                  <c:v>-995.44451182464002</c:v>
                </c:pt>
                <c:pt idx="1">
                  <c:v>-1029.2165052722601</c:v>
                </c:pt>
                <c:pt idx="2">
                  <c:v>-1100.8098620211799</c:v>
                </c:pt>
                <c:pt idx="3">
                  <c:v>-1167.22275111608</c:v>
                </c:pt>
                <c:pt idx="4">
                  <c:v>-930.44139697527203</c:v>
                </c:pt>
                <c:pt idx="5">
                  <c:v>-935.247860111607</c:v>
                </c:pt>
                <c:pt idx="6">
                  <c:v>-993.78786003692198</c:v>
                </c:pt>
                <c:pt idx="7">
                  <c:v>-932.06989567123196</c:v>
                </c:pt>
                <c:pt idx="8">
                  <c:v>-926.57462452985806</c:v>
                </c:pt>
                <c:pt idx="9">
                  <c:v>-961.70082489161598</c:v>
                </c:pt>
                <c:pt idx="10">
                  <c:v>-939.37636789035002</c:v>
                </c:pt>
                <c:pt idx="11">
                  <c:v>-910.549794263271</c:v>
                </c:pt>
                <c:pt idx="12">
                  <c:v>-1108.5998180690401</c:v>
                </c:pt>
                <c:pt idx="13">
                  <c:v>-1141.7554554306801</c:v>
                </c:pt>
                <c:pt idx="14">
                  <c:v>-1150.3674591481599</c:v>
                </c:pt>
                <c:pt idx="15">
                  <c:v>-1094.1025140802701</c:v>
                </c:pt>
                <c:pt idx="16">
                  <c:v>-900.28181301110101</c:v>
                </c:pt>
                <c:pt idx="17">
                  <c:v>-919.98305431148003</c:v>
                </c:pt>
                <c:pt idx="18">
                  <c:v>-1019.22257759277</c:v>
                </c:pt>
                <c:pt idx="19">
                  <c:v>-917.52761860213798</c:v>
                </c:pt>
                <c:pt idx="20">
                  <c:v>-768.41827867019197</c:v>
                </c:pt>
                <c:pt idx="21">
                  <c:v>-816.79391832425404</c:v>
                </c:pt>
                <c:pt idx="22">
                  <c:v>-750.89283975991395</c:v>
                </c:pt>
                <c:pt idx="23">
                  <c:v>-755.57396450811098</c:v>
                </c:pt>
                <c:pt idx="24">
                  <c:v>-788.06579371329303</c:v>
                </c:pt>
                <c:pt idx="25">
                  <c:v>-778.77235032470401</c:v>
                </c:pt>
                <c:pt idx="26">
                  <c:v>-717.555650687818</c:v>
                </c:pt>
                <c:pt idx="27">
                  <c:v>-704.152166785894</c:v>
                </c:pt>
                <c:pt idx="28">
                  <c:v>-632.49384757514304</c:v>
                </c:pt>
                <c:pt idx="29">
                  <c:v>-625.82251362799104</c:v>
                </c:pt>
                <c:pt idx="30">
                  <c:v>-581.730879841861</c:v>
                </c:pt>
                <c:pt idx="31">
                  <c:v>-578.99558471645696</c:v>
                </c:pt>
                <c:pt idx="32">
                  <c:v>-540.44948420267394</c:v>
                </c:pt>
                <c:pt idx="33">
                  <c:v>-486.95801434224899</c:v>
                </c:pt>
                <c:pt idx="34">
                  <c:v>-480.53618025666901</c:v>
                </c:pt>
                <c:pt idx="35">
                  <c:v>-461.84658092330301</c:v>
                </c:pt>
                <c:pt idx="36">
                  <c:v>-451.82187177649701</c:v>
                </c:pt>
                <c:pt idx="37">
                  <c:v>-429.60730388678701</c:v>
                </c:pt>
                <c:pt idx="38">
                  <c:v>-397.54370609952599</c:v>
                </c:pt>
                <c:pt idx="39">
                  <c:v>-392.90260048878702</c:v>
                </c:pt>
                <c:pt idx="40">
                  <c:v>-324.22923574402103</c:v>
                </c:pt>
                <c:pt idx="41">
                  <c:v>-276.78030236340101</c:v>
                </c:pt>
                <c:pt idx="42">
                  <c:v>-298.23954133314601</c:v>
                </c:pt>
                <c:pt idx="43">
                  <c:v>-163.36358668303899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-56.095624160895198</c:v>
                </c:pt>
                <c:pt idx="57">
                  <c:v>-16.217812609725399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-50.0282623257593</c:v>
                </c:pt>
                <c:pt idx="67">
                  <c:v>-121.235536797866</c:v>
                </c:pt>
                <c:pt idx="68">
                  <c:v>-112.459277776801</c:v>
                </c:pt>
                <c:pt idx="69">
                  <c:v>-51.8426855355534</c:v>
                </c:pt>
                <c:pt idx="70">
                  <c:v>-55.649384989074903</c:v>
                </c:pt>
                <c:pt idx="71">
                  <c:v>-63.430759577489397</c:v>
                </c:pt>
                <c:pt idx="72">
                  <c:v>-419.981764641415</c:v>
                </c:pt>
                <c:pt idx="73">
                  <c:v>-412.80232653659999</c:v>
                </c:pt>
                <c:pt idx="74">
                  <c:v>-300.00448946105899</c:v>
                </c:pt>
                <c:pt idx="75">
                  <c:v>-253.416133070949</c:v>
                </c:pt>
                <c:pt idx="76">
                  <c:v>-480.64268397206303</c:v>
                </c:pt>
                <c:pt idx="77">
                  <c:v>-440.59356446097303</c:v>
                </c:pt>
                <c:pt idx="78">
                  <c:v>-411.901859606816</c:v>
                </c:pt>
                <c:pt idx="79">
                  <c:v>-396.32003174426598</c:v>
                </c:pt>
                <c:pt idx="80">
                  <c:v>-216.71950758752499</c:v>
                </c:pt>
                <c:pt idx="81">
                  <c:v>-239.58902649257101</c:v>
                </c:pt>
                <c:pt idx="82">
                  <c:v>-279.28839137948</c:v>
                </c:pt>
                <c:pt idx="83">
                  <c:v>-356.55643214466897</c:v>
                </c:pt>
                <c:pt idx="84">
                  <c:v>-453.09168199573298</c:v>
                </c:pt>
                <c:pt idx="85">
                  <c:v>-443.30565841876199</c:v>
                </c:pt>
                <c:pt idx="86">
                  <c:v>-378.974178309585</c:v>
                </c:pt>
                <c:pt idx="87">
                  <c:v>-349.49702319012403</c:v>
                </c:pt>
                <c:pt idx="88">
                  <c:v>-315.88122429064998</c:v>
                </c:pt>
                <c:pt idx="89">
                  <c:v>-375.13802785247299</c:v>
                </c:pt>
                <c:pt idx="90">
                  <c:v>-426.7606702077</c:v>
                </c:pt>
                <c:pt idx="91">
                  <c:v>-438.54587216379798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BD-4B3F-BB53-20F0E35DE697}"/>
            </c:ext>
          </c:extLst>
        </c:ser>
        <c:ser>
          <c:idx val="9"/>
          <c:order val="9"/>
          <c:tx>
            <c:strRef>
              <c:f>'9.4'!$AU$52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'9.4'!$AU$54:$AU$145</c:f>
              <c:numCache>
                <c:formatCode>General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-6.5741166419503303</c:v>
                </c:pt>
                <c:pt idx="5">
                  <c:v>-4.8751875303770396</c:v>
                </c:pt>
                <c:pt idx="6">
                  <c:v>-4.9221934592411598</c:v>
                </c:pt>
                <c:pt idx="7">
                  <c:v>-4.8953329147386899</c:v>
                </c:pt>
                <c:pt idx="8">
                  <c:v>-4.8953329467589501</c:v>
                </c:pt>
                <c:pt idx="9">
                  <c:v>-4.8617572421156803</c:v>
                </c:pt>
                <c:pt idx="10">
                  <c:v>-4.9423388756230704</c:v>
                </c:pt>
                <c:pt idx="11">
                  <c:v>-6.6748435957788699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-1.3698874174029001</c:v>
                </c:pt>
                <c:pt idx="17">
                  <c:v>-5.2176594807885301</c:v>
                </c:pt>
                <c:pt idx="18">
                  <c:v>-5.2243746089090797</c:v>
                </c:pt>
                <c:pt idx="19">
                  <c:v>-172.14918738552001</c:v>
                </c:pt>
                <c:pt idx="20">
                  <c:v>-318.01533794715601</c:v>
                </c:pt>
                <c:pt idx="21">
                  <c:v>-318.35781431636298</c:v>
                </c:pt>
                <c:pt idx="22">
                  <c:v>-317.80716631773703</c:v>
                </c:pt>
                <c:pt idx="23">
                  <c:v>-317.65943253847797</c:v>
                </c:pt>
                <c:pt idx="24">
                  <c:v>-316.90735099707803</c:v>
                </c:pt>
                <c:pt idx="25">
                  <c:v>-316.54473004401598</c:v>
                </c:pt>
                <c:pt idx="26">
                  <c:v>-316.33655636530102</c:v>
                </c:pt>
                <c:pt idx="27">
                  <c:v>-315.84634826613097</c:v>
                </c:pt>
                <c:pt idx="28">
                  <c:v>-315.52402057937201</c:v>
                </c:pt>
                <c:pt idx="29">
                  <c:v>-315.302419910482</c:v>
                </c:pt>
                <c:pt idx="30">
                  <c:v>-315.36285980993699</c:v>
                </c:pt>
                <c:pt idx="31">
                  <c:v>-315.01367199494001</c:v>
                </c:pt>
                <c:pt idx="32">
                  <c:v>-314.08026870587901</c:v>
                </c:pt>
                <c:pt idx="33">
                  <c:v>-314.07355521079103</c:v>
                </c:pt>
                <c:pt idx="34">
                  <c:v>-313.67736473299601</c:v>
                </c:pt>
                <c:pt idx="35">
                  <c:v>-313.18045133592301</c:v>
                </c:pt>
                <c:pt idx="36">
                  <c:v>-312.62980948518702</c:v>
                </c:pt>
                <c:pt idx="37">
                  <c:v>-312.891697272491</c:v>
                </c:pt>
                <c:pt idx="38">
                  <c:v>-312.50221619118997</c:v>
                </c:pt>
                <c:pt idx="39">
                  <c:v>-311.877707450824</c:v>
                </c:pt>
                <c:pt idx="40">
                  <c:v>-310.71598794849001</c:v>
                </c:pt>
                <c:pt idx="41">
                  <c:v>-311.28677438308102</c:v>
                </c:pt>
                <c:pt idx="42">
                  <c:v>-310.91072848914001</c:v>
                </c:pt>
                <c:pt idx="43">
                  <c:v>-431.03777983639401</c:v>
                </c:pt>
                <c:pt idx="44">
                  <c:v>-681.82592192894697</c:v>
                </c:pt>
                <c:pt idx="45">
                  <c:v>-727.07059988751701</c:v>
                </c:pt>
                <c:pt idx="46">
                  <c:v>-787.40280061820704</c:v>
                </c:pt>
                <c:pt idx="47">
                  <c:v>-747.394476686958</c:v>
                </c:pt>
                <c:pt idx="48">
                  <c:v>-744.54725800908898</c:v>
                </c:pt>
                <c:pt idx="49">
                  <c:v>-744.56068499926403</c:v>
                </c:pt>
                <c:pt idx="50">
                  <c:v>-743.74144186613705</c:v>
                </c:pt>
                <c:pt idx="51">
                  <c:v>-742.83489460672297</c:v>
                </c:pt>
                <c:pt idx="52">
                  <c:v>-786.71966355642496</c:v>
                </c:pt>
                <c:pt idx="53">
                  <c:v>-792.35752803506102</c:v>
                </c:pt>
                <c:pt idx="54">
                  <c:v>-791.68389151150495</c:v>
                </c:pt>
                <c:pt idx="55">
                  <c:v>-790.78672183253002</c:v>
                </c:pt>
                <c:pt idx="56">
                  <c:v>-788.10020078310401</c:v>
                </c:pt>
                <c:pt idx="57">
                  <c:v>-787.94180246525002</c:v>
                </c:pt>
                <c:pt idx="58">
                  <c:v>-786.83246912742197</c:v>
                </c:pt>
                <c:pt idx="59">
                  <c:v>-785.12226158489295</c:v>
                </c:pt>
                <c:pt idx="60">
                  <c:v>-786.50633589720201</c:v>
                </c:pt>
                <c:pt idx="61">
                  <c:v>-781.99646564963803</c:v>
                </c:pt>
                <c:pt idx="62">
                  <c:v>-781.00331102472103</c:v>
                </c:pt>
                <c:pt idx="63">
                  <c:v>-778.96136337695498</c:v>
                </c:pt>
                <c:pt idx="64">
                  <c:v>-742.59333583995203</c:v>
                </c:pt>
                <c:pt idx="65">
                  <c:v>-667.81468963910299</c:v>
                </c:pt>
                <c:pt idx="66">
                  <c:v>-570.61474453682899</c:v>
                </c:pt>
                <c:pt idx="67">
                  <c:v>-453.532728402028</c:v>
                </c:pt>
                <c:pt idx="68">
                  <c:v>-352.90117905621901</c:v>
                </c:pt>
                <c:pt idx="69">
                  <c:v>-351.67033473618199</c:v>
                </c:pt>
                <c:pt idx="70">
                  <c:v>-299.23310996071399</c:v>
                </c:pt>
                <c:pt idx="71">
                  <c:v>-218.940249728905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8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304059792763716"/>
          <c:w val="0.19715466398440673"/>
          <c:h val="0.7277612819206160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Struktura</a:t>
            </a:r>
            <a:r>
              <a:rPr lang="en-US" sz="1000">
                <a:solidFill>
                  <a:srgbClr val="233060"/>
                </a:solidFill>
              </a:rPr>
              <a:t> paliv na výrobě elektřiny brutto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(GWh)</a:t>
            </a:r>
          </a:p>
        </c:rich>
      </c:tx>
      <c:layout>
        <c:manualLayout>
          <c:xMode val="edge"/>
          <c:yMode val="edge"/>
          <c:x val="2.1559829059829063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9.3515009921593006E-2"/>
          <c:w val="0.9188354838709677"/>
          <c:h val="0.642088417091184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#\ ##0.0</c:formatCode>
                <c:ptCount val="4"/>
                <c:pt idx="1">
                  <c:v>599.40648699999997</c:v>
                </c:pt>
                <c:pt idx="2">
                  <c:v>0</c:v>
                </c:pt>
                <c:pt idx="3">
                  <c:v>0.24913800000000003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#\ ##0.0</c:formatCode>
                <c:ptCount val="4"/>
                <c:pt idx="1">
                  <c:v>2.4506730000000001</c:v>
                </c:pt>
                <c:pt idx="2">
                  <c:v>0</c:v>
                </c:pt>
                <c:pt idx="3">
                  <c:v>643.15175699999986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#\ ##0.0</c:formatCode>
                <c:ptCount val="4"/>
                <c:pt idx="1">
                  <c:v>460.57426000000004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#\ ##0.0</c:formatCode>
                <c:ptCount val="4"/>
                <c:pt idx="1">
                  <c:v>5100.450108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#\ ##0.0</c:formatCode>
                <c:ptCount val="4"/>
                <c:pt idx="1">
                  <c:v>15.369816999999998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#\ ##0.0</c:formatCode>
                <c:ptCount val="4"/>
                <c:pt idx="1">
                  <c:v>3.0540080000000001</c:v>
                </c:pt>
                <c:pt idx="2">
                  <c:v>0</c:v>
                </c:pt>
                <c:pt idx="3">
                  <c:v>4.3283000000000002E-2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#\ ##0.0</c:formatCode>
                <c:ptCount val="4"/>
                <c:pt idx="1">
                  <c:v>65.502981999999989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#\ ##0.0</c:formatCode>
                <c:ptCount val="4"/>
                <c:pt idx="1">
                  <c:v>146.27746999999999</c:v>
                </c:pt>
                <c:pt idx="2">
                  <c:v>0</c:v>
                </c:pt>
                <c:pt idx="3">
                  <c:v>62.181525000000001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#\ ##0.0</c:formatCode>
                <c:ptCount val="4"/>
                <c:pt idx="1">
                  <c:v>0</c:v>
                </c:pt>
                <c:pt idx="2">
                  <c:v>43.341000000000008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#\ ##0.0</c:formatCode>
                <c:ptCount val="4"/>
                <c:pt idx="1">
                  <c:v>1.4452470000000002</c:v>
                </c:pt>
                <c:pt idx="2">
                  <c:v>0</c:v>
                </c:pt>
                <c:pt idx="3">
                  <c:v>3.8908999999999998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#\ ##0.0</c:formatCode>
                <c:ptCount val="4"/>
                <c:pt idx="1">
                  <c:v>114.543791</c:v>
                </c:pt>
                <c:pt idx="2">
                  <c:v>363.52950399999997</c:v>
                </c:pt>
                <c:pt idx="3">
                  <c:v>160.90159499999993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#\ ##0.0</c:formatCode>
                <c:ptCount val="4"/>
                <c:pt idx="0">
                  <c:v>6835.04421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803584"/>
        <c:axId val="170805120"/>
      </c:barChart>
      <c:catAx>
        <c:axId val="1708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05120"/>
        <c:crosses val="autoZero"/>
        <c:auto val="1"/>
        <c:lblAlgn val="ctr"/>
        <c:lblOffset val="100"/>
        <c:noMultiLvlLbl val="0"/>
      </c:catAx>
      <c:valAx>
        <c:axId val="170805120"/>
        <c:scaling>
          <c:orientation val="minMax"/>
          <c:max val="7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0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80801600177280708"/>
          <c:w val="0.81084102564102556"/>
          <c:h val="0.1919839982271928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Čára</a:t>
            </a:r>
            <a:r>
              <a:rPr lang="cs-CZ" sz="1000" baseline="0">
                <a:solidFill>
                  <a:srgbClr val="233060"/>
                </a:solidFill>
              </a:rPr>
              <a:t> trvání zatížení brutto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6.9038461538463436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0.10073660147320294"/>
          <c:w val="0.83217266773692111"/>
          <c:h val="0.63961290322580644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175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43</c:v>
              </c:pt>
              <c:pt idx="2">
                <c:v>87</c:v>
              </c:pt>
              <c:pt idx="3">
                <c:v>130</c:v>
              </c:pt>
              <c:pt idx="4">
                <c:v>174</c:v>
              </c:pt>
              <c:pt idx="5">
                <c:v>217</c:v>
              </c:pt>
              <c:pt idx="6">
                <c:v>261</c:v>
              </c:pt>
              <c:pt idx="7">
                <c:v>304</c:v>
              </c:pt>
              <c:pt idx="8">
                <c:v>348</c:v>
              </c:pt>
              <c:pt idx="9">
                <c:v>391</c:v>
              </c:pt>
              <c:pt idx="10">
                <c:v>434</c:v>
              </c:pt>
              <c:pt idx="11">
                <c:v>478</c:v>
              </c:pt>
              <c:pt idx="12">
                <c:v>521</c:v>
              </c:pt>
              <c:pt idx="13">
                <c:v>565</c:v>
              </c:pt>
              <c:pt idx="14">
                <c:v>608</c:v>
              </c:pt>
              <c:pt idx="15">
                <c:v>652</c:v>
              </c:pt>
              <c:pt idx="16">
                <c:v>695</c:v>
              </c:pt>
              <c:pt idx="17">
                <c:v>738</c:v>
              </c:pt>
              <c:pt idx="18">
                <c:v>782</c:v>
              </c:pt>
              <c:pt idx="19">
                <c:v>825</c:v>
              </c:pt>
              <c:pt idx="20">
                <c:v>869</c:v>
              </c:pt>
              <c:pt idx="21">
                <c:v>912</c:v>
              </c:pt>
              <c:pt idx="22">
                <c:v>956</c:v>
              </c:pt>
              <c:pt idx="23">
                <c:v>999</c:v>
              </c:pt>
              <c:pt idx="24">
                <c:v>1043</c:v>
              </c:pt>
              <c:pt idx="25">
                <c:v>1086</c:v>
              </c:pt>
              <c:pt idx="26">
                <c:v>1129</c:v>
              </c:pt>
              <c:pt idx="27">
                <c:v>1173</c:v>
              </c:pt>
              <c:pt idx="28">
                <c:v>1216</c:v>
              </c:pt>
              <c:pt idx="29">
                <c:v>1260</c:v>
              </c:pt>
              <c:pt idx="30">
                <c:v>1303</c:v>
              </c:pt>
              <c:pt idx="31">
                <c:v>1347</c:v>
              </c:pt>
              <c:pt idx="32">
                <c:v>1390</c:v>
              </c:pt>
              <c:pt idx="33">
                <c:v>1433</c:v>
              </c:pt>
              <c:pt idx="34">
                <c:v>1477</c:v>
              </c:pt>
              <c:pt idx="35">
                <c:v>1520</c:v>
              </c:pt>
              <c:pt idx="36">
                <c:v>1564</c:v>
              </c:pt>
              <c:pt idx="37">
                <c:v>1607</c:v>
              </c:pt>
              <c:pt idx="38">
                <c:v>1651</c:v>
              </c:pt>
              <c:pt idx="39">
                <c:v>1694</c:v>
              </c:pt>
              <c:pt idx="40">
                <c:v>1738</c:v>
              </c:pt>
              <c:pt idx="41">
                <c:v>1781</c:v>
              </c:pt>
              <c:pt idx="42">
                <c:v>1824</c:v>
              </c:pt>
              <c:pt idx="43">
                <c:v>1868</c:v>
              </c:pt>
              <c:pt idx="44">
                <c:v>1911</c:v>
              </c:pt>
              <c:pt idx="45">
                <c:v>1955</c:v>
              </c:pt>
              <c:pt idx="46">
                <c:v>1998</c:v>
              </c:pt>
              <c:pt idx="47">
                <c:v>2042</c:v>
              </c:pt>
              <c:pt idx="48">
                <c:v>2085</c:v>
              </c:pt>
              <c:pt idx="49">
                <c:v>2128</c:v>
              </c:pt>
              <c:pt idx="50">
                <c:v>2172</c:v>
              </c:pt>
              <c:pt idx="51">
                <c:v>2215</c:v>
              </c:pt>
              <c:pt idx="52">
                <c:v>2259</c:v>
              </c:pt>
              <c:pt idx="53">
                <c:v>2302</c:v>
              </c:pt>
              <c:pt idx="54">
                <c:v>2346</c:v>
              </c:pt>
              <c:pt idx="55">
                <c:v>2389</c:v>
              </c:pt>
              <c:pt idx="56">
                <c:v>2433</c:v>
              </c:pt>
              <c:pt idx="57">
                <c:v>2476</c:v>
              </c:pt>
              <c:pt idx="58">
                <c:v>2519</c:v>
              </c:pt>
              <c:pt idx="59">
                <c:v>2563</c:v>
              </c:pt>
              <c:pt idx="60">
                <c:v>2606</c:v>
              </c:pt>
              <c:pt idx="61">
                <c:v>2650</c:v>
              </c:pt>
              <c:pt idx="62">
                <c:v>2693</c:v>
              </c:pt>
              <c:pt idx="63">
                <c:v>2737</c:v>
              </c:pt>
              <c:pt idx="64">
                <c:v>2780</c:v>
              </c:pt>
              <c:pt idx="65">
                <c:v>2823</c:v>
              </c:pt>
              <c:pt idx="66">
                <c:v>2867</c:v>
              </c:pt>
              <c:pt idx="67">
                <c:v>2910</c:v>
              </c:pt>
              <c:pt idx="68">
                <c:v>2954</c:v>
              </c:pt>
              <c:pt idx="69">
                <c:v>2997</c:v>
              </c:pt>
              <c:pt idx="70">
                <c:v>3041</c:v>
              </c:pt>
              <c:pt idx="71">
                <c:v>3084</c:v>
              </c:pt>
              <c:pt idx="72">
                <c:v>3128</c:v>
              </c:pt>
              <c:pt idx="73">
                <c:v>3171</c:v>
              </c:pt>
              <c:pt idx="74">
                <c:v>3214</c:v>
              </c:pt>
              <c:pt idx="75">
                <c:v>3258</c:v>
              </c:pt>
              <c:pt idx="76">
                <c:v>3301</c:v>
              </c:pt>
              <c:pt idx="77">
                <c:v>3345</c:v>
              </c:pt>
              <c:pt idx="78">
                <c:v>3388</c:v>
              </c:pt>
              <c:pt idx="79">
                <c:v>3432</c:v>
              </c:pt>
              <c:pt idx="80">
                <c:v>3475</c:v>
              </c:pt>
              <c:pt idx="81">
                <c:v>3518</c:v>
              </c:pt>
              <c:pt idx="82">
                <c:v>3562</c:v>
              </c:pt>
              <c:pt idx="83">
                <c:v>3605</c:v>
              </c:pt>
              <c:pt idx="84">
                <c:v>3649</c:v>
              </c:pt>
              <c:pt idx="85">
                <c:v>3692</c:v>
              </c:pt>
              <c:pt idx="86">
                <c:v>3736</c:v>
              </c:pt>
              <c:pt idx="87">
                <c:v>3779</c:v>
              </c:pt>
              <c:pt idx="88">
                <c:v>3823</c:v>
              </c:pt>
              <c:pt idx="89">
                <c:v>3866</c:v>
              </c:pt>
              <c:pt idx="90">
                <c:v>3909</c:v>
              </c:pt>
              <c:pt idx="91">
                <c:v>3953</c:v>
              </c:pt>
              <c:pt idx="92">
                <c:v>3996</c:v>
              </c:pt>
              <c:pt idx="93">
                <c:v>4040</c:v>
              </c:pt>
              <c:pt idx="94">
                <c:v>4083</c:v>
              </c:pt>
              <c:pt idx="95">
                <c:v>4127</c:v>
              </c:pt>
              <c:pt idx="96">
                <c:v>4170</c:v>
              </c:pt>
              <c:pt idx="97">
                <c:v>4213</c:v>
              </c:pt>
              <c:pt idx="98">
                <c:v>4257</c:v>
              </c:pt>
              <c:pt idx="99">
                <c:v>4300</c:v>
              </c:pt>
              <c:pt idx="100">
                <c:v>4344</c:v>
              </c:pt>
              <c:pt idx="101">
                <c:v>4387</c:v>
              </c:pt>
              <c:pt idx="102">
                <c:v>4431</c:v>
              </c:pt>
              <c:pt idx="103">
                <c:v>4474</c:v>
              </c:pt>
              <c:pt idx="104">
                <c:v>4518</c:v>
              </c:pt>
              <c:pt idx="105">
                <c:v>4561</c:v>
              </c:pt>
              <c:pt idx="106">
                <c:v>4604</c:v>
              </c:pt>
              <c:pt idx="107">
                <c:v>4648</c:v>
              </c:pt>
              <c:pt idx="108">
                <c:v>4691</c:v>
              </c:pt>
              <c:pt idx="109">
                <c:v>4735</c:v>
              </c:pt>
              <c:pt idx="110">
                <c:v>4778</c:v>
              </c:pt>
              <c:pt idx="111">
                <c:v>4822</c:v>
              </c:pt>
              <c:pt idx="112">
                <c:v>4865</c:v>
              </c:pt>
              <c:pt idx="113">
                <c:v>4908</c:v>
              </c:pt>
              <c:pt idx="114">
                <c:v>4952</c:v>
              </c:pt>
              <c:pt idx="115">
                <c:v>4995</c:v>
              </c:pt>
              <c:pt idx="116">
                <c:v>5039</c:v>
              </c:pt>
              <c:pt idx="117">
                <c:v>5082</c:v>
              </c:pt>
              <c:pt idx="118">
                <c:v>5126</c:v>
              </c:pt>
              <c:pt idx="119">
                <c:v>5169</c:v>
              </c:pt>
              <c:pt idx="120">
                <c:v>5213</c:v>
              </c:pt>
              <c:pt idx="121">
                <c:v>5256</c:v>
              </c:pt>
              <c:pt idx="122">
                <c:v>5299</c:v>
              </c:pt>
              <c:pt idx="123">
                <c:v>5343</c:v>
              </c:pt>
              <c:pt idx="124">
                <c:v>5386</c:v>
              </c:pt>
              <c:pt idx="125">
                <c:v>5430</c:v>
              </c:pt>
              <c:pt idx="126">
                <c:v>5473</c:v>
              </c:pt>
              <c:pt idx="127">
                <c:v>5517</c:v>
              </c:pt>
              <c:pt idx="128">
                <c:v>5560</c:v>
              </c:pt>
              <c:pt idx="129">
                <c:v>5603</c:v>
              </c:pt>
              <c:pt idx="130">
                <c:v>5647</c:v>
              </c:pt>
              <c:pt idx="131">
                <c:v>5690</c:v>
              </c:pt>
              <c:pt idx="132">
                <c:v>5734</c:v>
              </c:pt>
              <c:pt idx="133">
                <c:v>5777</c:v>
              </c:pt>
              <c:pt idx="134">
                <c:v>5821</c:v>
              </c:pt>
              <c:pt idx="135">
                <c:v>5864</c:v>
              </c:pt>
              <c:pt idx="136">
                <c:v>5908</c:v>
              </c:pt>
              <c:pt idx="137">
                <c:v>5951</c:v>
              </c:pt>
              <c:pt idx="138">
                <c:v>5994</c:v>
              </c:pt>
              <c:pt idx="139">
                <c:v>6038</c:v>
              </c:pt>
              <c:pt idx="140">
                <c:v>6081</c:v>
              </c:pt>
              <c:pt idx="141">
                <c:v>6125</c:v>
              </c:pt>
              <c:pt idx="142">
                <c:v>6168</c:v>
              </c:pt>
              <c:pt idx="143">
                <c:v>6212</c:v>
              </c:pt>
              <c:pt idx="144">
                <c:v>6255</c:v>
              </c:pt>
              <c:pt idx="145">
                <c:v>6298</c:v>
              </c:pt>
              <c:pt idx="146">
                <c:v>6342</c:v>
              </c:pt>
              <c:pt idx="147">
                <c:v>6385</c:v>
              </c:pt>
              <c:pt idx="148">
                <c:v>6429</c:v>
              </c:pt>
              <c:pt idx="149">
                <c:v>6472</c:v>
              </c:pt>
              <c:pt idx="150">
                <c:v>6516</c:v>
              </c:pt>
              <c:pt idx="151">
                <c:v>6559</c:v>
              </c:pt>
              <c:pt idx="152">
                <c:v>6603</c:v>
              </c:pt>
              <c:pt idx="153">
                <c:v>6646</c:v>
              </c:pt>
              <c:pt idx="154">
                <c:v>6689</c:v>
              </c:pt>
              <c:pt idx="155">
                <c:v>6733</c:v>
              </c:pt>
              <c:pt idx="156">
                <c:v>6776</c:v>
              </c:pt>
              <c:pt idx="157">
                <c:v>6820</c:v>
              </c:pt>
              <c:pt idx="158">
                <c:v>6863</c:v>
              </c:pt>
              <c:pt idx="159">
                <c:v>6907</c:v>
              </c:pt>
              <c:pt idx="160">
                <c:v>6950</c:v>
              </c:pt>
              <c:pt idx="161">
                <c:v>6993</c:v>
              </c:pt>
              <c:pt idx="162">
                <c:v>7037</c:v>
              </c:pt>
              <c:pt idx="163">
                <c:v>7080</c:v>
              </c:pt>
              <c:pt idx="164">
                <c:v>7124</c:v>
              </c:pt>
              <c:pt idx="165">
                <c:v>7167</c:v>
              </c:pt>
              <c:pt idx="166">
                <c:v>7211</c:v>
              </c:pt>
              <c:pt idx="167">
                <c:v>7254</c:v>
              </c:pt>
              <c:pt idx="168">
                <c:v>7298</c:v>
              </c:pt>
              <c:pt idx="169">
                <c:v>7341</c:v>
              </c:pt>
              <c:pt idx="170">
                <c:v>7384</c:v>
              </c:pt>
              <c:pt idx="171">
                <c:v>7428</c:v>
              </c:pt>
              <c:pt idx="172">
                <c:v>7471</c:v>
              </c:pt>
              <c:pt idx="173">
                <c:v>7515</c:v>
              </c:pt>
              <c:pt idx="174">
                <c:v>7558</c:v>
              </c:pt>
              <c:pt idx="175">
                <c:v>7602</c:v>
              </c:pt>
              <c:pt idx="176">
                <c:v>7645</c:v>
              </c:pt>
              <c:pt idx="177">
                <c:v>7688</c:v>
              </c:pt>
              <c:pt idx="178">
                <c:v>7732</c:v>
              </c:pt>
              <c:pt idx="179">
                <c:v>7775</c:v>
              </c:pt>
              <c:pt idx="180">
                <c:v>7819</c:v>
              </c:pt>
              <c:pt idx="181">
                <c:v>7862</c:v>
              </c:pt>
              <c:pt idx="182">
                <c:v>7906</c:v>
              </c:pt>
              <c:pt idx="183">
                <c:v>7949</c:v>
              </c:pt>
              <c:pt idx="184">
                <c:v>7993</c:v>
              </c:pt>
              <c:pt idx="185">
                <c:v>8036</c:v>
              </c:pt>
              <c:pt idx="186">
                <c:v>8079</c:v>
              </c:pt>
              <c:pt idx="187">
                <c:v>8123</c:v>
              </c:pt>
              <c:pt idx="188">
                <c:v>8166</c:v>
              </c:pt>
              <c:pt idx="189">
                <c:v>8210</c:v>
              </c:pt>
              <c:pt idx="190">
                <c:v>8253</c:v>
              </c:pt>
              <c:pt idx="191">
                <c:v>8297</c:v>
              </c:pt>
              <c:pt idx="192">
                <c:v>8340</c:v>
              </c:pt>
              <c:pt idx="193">
                <c:v>8383</c:v>
              </c:pt>
              <c:pt idx="194">
                <c:v>8427</c:v>
              </c:pt>
              <c:pt idx="195">
                <c:v>8470</c:v>
              </c:pt>
              <c:pt idx="196">
                <c:v>8514</c:v>
              </c:pt>
              <c:pt idx="197">
                <c:v>8557</c:v>
              </c:pt>
              <c:pt idx="198">
                <c:v>8601</c:v>
              </c:pt>
              <c:pt idx="199">
                <c:v>8644</c:v>
              </c:pt>
              <c:pt idx="200">
                <c:v>8688</c:v>
              </c:pt>
              <c:pt idx="201">
                <c:v>8731</c:v>
              </c:pt>
              <c:pt idx="202">
                <c:v>8774</c:v>
              </c:pt>
              <c:pt idx="203">
                <c:v>8818</c:v>
              </c:pt>
              <c:pt idx="204">
                <c:v>8861</c:v>
              </c:pt>
              <c:pt idx="205">
                <c:v>8905</c:v>
              </c:pt>
              <c:pt idx="206">
                <c:v>8948</c:v>
              </c:pt>
              <c:pt idx="207">
                <c:v>8992</c:v>
              </c:pt>
              <c:pt idx="208">
                <c:v>9035</c:v>
              </c:pt>
              <c:pt idx="209">
                <c:v>9078</c:v>
              </c:pt>
              <c:pt idx="210">
                <c:v>9122</c:v>
              </c:pt>
              <c:pt idx="211">
                <c:v>9165</c:v>
              </c:pt>
              <c:pt idx="212">
                <c:v>9209</c:v>
              </c:pt>
              <c:pt idx="213">
                <c:v>9252</c:v>
              </c:pt>
              <c:pt idx="214">
                <c:v>9296</c:v>
              </c:pt>
              <c:pt idx="215">
                <c:v>9339</c:v>
              </c:pt>
              <c:pt idx="216">
                <c:v>9383</c:v>
              </c:pt>
              <c:pt idx="217">
                <c:v>9426</c:v>
              </c:pt>
              <c:pt idx="218">
                <c:v>9469</c:v>
              </c:pt>
              <c:pt idx="219">
                <c:v>9513</c:v>
              </c:pt>
              <c:pt idx="220">
                <c:v>9556</c:v>
              </c:pt>
              <c:pt idx="221">
                <c:v>9600</c:v>
              </c:pt>
              <c:pt idx="222">
                <c:v>9643</c:v>
              </c:pt>
              <c:pt idx="223">
                <c:v>9687</c:v>
              </c:pt>
              <c:pt idx="224">
                <c:v>9730</c:v>
              </c:pt>
              <c:pt idx="225">
                <c:v>9773</c:v>
              </c:pt>
              <c:pt idx="226">
                <c:v>9817</c:v>
              </c:pt>
              <c:pt idx="227">
                <c:v>9860</c:v>
              </c:pt>
              <c:pt idx="228">
                <c:v>9904</c:v>
              </c:pt>
              <c:pt idx="229">
                <c:v>9947</c:v>
              </c:pt>
              <c:pt idx="230">
                <c:v>9991</c:v>
              </c:pt>
              <c:pt idx="231">
                <c:v>10034</c:v>
              </c:pt>
              <c:pt idx="232">
                <c:v>10078</c:v>
              </c:pt>
              <c:pt idx="233">
                <c:v>10121</c:v>
              </c:pt>
              <c:pt idx="234">
                <c:v>10164</c:v>
              </c:pt>
              <c:pt idx="235">
                <c:v>10208</c:v>
              </c:pt>
              <c:pt idx="236">
                <c:v>10251</c:v>
              </c:pt>
              <c:pt idx="237">
                <c:v>10295</c:v>
              </c:pt>
              <c:pt idx="238">
                <c:v>10338</c:v>
              </c:pt>
              <c:pt idx="239">
                <c:v>10382</c:v>
              </c:pt>
              <c:pt idx="240">
                <c:v>10425</c:v>
              </c:pt>
              <c:pt idx="241">
                <c:v>10468</c:v>
              </c:pt>
              <c:pt idx="242">
                <c:v>10512</c:v>
              </c:pt>
              <c:pt idx="243">
                <c:v>10555</c:v>
              </c:pt>
              <c:pt idx="244">
                <c:v>10599</c:v>
              </c:pt>
              <c:pt idx="245">
                <c:v>10642</c:v>
              </c:pt>
              <c:pt idx="246">
                <c:v>10686</c:v>
              </c:pt>
              <c:pt idx="247">
                <c:v>10729</c:v>
              </c:pt>
              <c:pt idx="248">
                <c:v>10773</c:v>
              </c:pt>
              <c:pt idx="249">
                <c:v>10816</c:v>
              </c:pt>
              <c:pt idx="250">
                <c:v>10859</c:v>
              </c:pt>
              <c:pt idx="251">
                <c:v>10903</c:v>
              </c:pt>
              <c:pt idx="252">
                <c:v>10946</c:v>
              </c:pt>
              <c:pt idx="253">
                <c:v>10990</c:v>
              </c:pt>
              <c:pt idx="254">
                <c:v>11033</c:v>
              </c:pt>
              <c:pt idx="255">
                <c:v>11077</c:v>
              </c:pt>
              <c:pt idx="256">
                <c:v>11120</c:v>
              </c:pt>
              <c:pt idx="257">
                <c:v>11163</c:v>
              </c:pt>
              <c:pt idx="258">
                <c:v>11207</c:v>
              </c:pt>
              <c:pt idx="259">
                <c:v>11250</c:v>
              </c:pt>
              <c:pt idx="260">
                <c:v>11294</c:v>
              </c:pt>
              <c:pt idx="261">
                <c:v>11337</c:v>
              </c:pt>
              <c:pt idx="262">
                <c:v>11381</c:v>
              </c:pt>
              <c:pt idx="263">
                <c:v>11424</c:v>
              </c:pt>
              <c:pt idx="264">
                <c:v>11468</c:v>
              </c:pt>
              <c:pt idx="265">
                <c:v>11511</c:v>
              </c:pt>
              <c:pt idx="266">
                <c:v>11554</c:v>
              </c:pt>
              <c:pt idx="267">
                <c:v>11598</c:v>
              </c:pt>
              <c:pt idx="268">
                <c:v>11641</c:v>
              </c:pt>
              <c:pt idx="269">
                <c:v>11685</c:v>
              </c:pt>
              <c:pt idx="270">
                <c:v>11728</c:v>
              </c:pt>
              <c:pt idx="271">
                <c:v>11772</c:v>
              </c:pt>
              <c:pt idx="272">
                <c:v>11815</c:v>
              </c:pt>
              <c:pt idx="273">
                <c:v>11858</c:v>
              </c:pt>
              <c:pt idx="274">
                <c:v>11902</c:v>
              </c:pt>
              <c:pt idx="275">
                <c:v>11945</c:v>
              </c:pt>
              <c:pt idx="276">
                <c:v>11989</c:v>
              </c:pt>
              <c:pt idx="277">
                <c:v>12032</c:v>
              </c:pt>
              <c:pt idx="278">
                <c:v>12076</c:v>
              </c:pt>
              <c:pt idx="279">
                <c:v>12119</c:v>
              </c:pt>
              <c:pt idx="280">
                <c:v>12163</c:v>
              </c:pt>
              <c:pt idx="281">
                <c:v>12206</c:v>
              </c:pt>
              <c:pt idx="282">
                <c:v>12249</c:v>
              </c:pt>
              <c:pt idx="283">
                <c:v>12293</c:v>
              </c:pt>
              <c:pt idx="284">
                <c:v>12336</c:v>
              </c:pt>
              <c:pt idx="285">
                <c:v>12380</c:v>
              </c:pt>
              <c:pt idx="286">
                <c:v>12423</c:v>
              </c:pt>
              <c:pt idx="287">
                <c:v>12467</c:v>
              </c:pt>
              <c:pt idx="288">
                <c:v>12510</c:v>
              </c:pt>
              <c:pt idx="289">
                <c:v>12553</c:v>
              </c:pt>
              <c:pt idx="290">
                <c:v>12597</c:v>
              </c:pt>
              <c:pt idx="291">
                <c:v>12640</c:v>
              </c:pt>
              <c:pt idx="292">
                <c:v>12684</c:v>
              </c:pt>
              <c:pt idx="293">
                <c:v>12727</c:v>
              </c:pt>
              <c:pt idx="294">
                <c:v>12771</c:v>
              </c:pt>
              <c:pt idx="295">
                <c:v>12814</c:v>
              </c:pt>
              <c:pt idx="296">
                <c:v>12858</c:v>
              </c:pt>
              <c:pt idx="297">
                <c:v>12901</c:v>
              </c:pt>
              <c:pt idx="298">
                <c:v>12944</c:v>
              </c:pt>
              <c:pt idx="299">
                <c:v>12988</c:v>
              </c:pt>
              <c:pt idx="300">
                <c:v>13031</c:v>
              </c:pt>
              <c:pt idx="301">
                <c:v>13075</c:v>
              </c:pt>
              <c:pt idx="302">
                <c:v>13118</c:v>
              </c:pt>
              <c:pt idx="303">
                <c:v>13162</c:v>
              </c:pt>
              <c:pt idx="304">
                <c:v>13205</c:v>
              </c:pt>
              <c:pt idx="305">
                <c:v>13248</c:v>
              </c:pt>
              <c:pt idx="306">
                <c:v>13292</c:v>
              </c:pt>
              <c:pt idx="307">
                <c:v>13335</c:v>
              </c:pt>
              <c:pt idx="308">
                <c:v>13379</c:v>
              </c:pt>
              <c:pt idx="309">
                <c:v>13422</c:v>
              </c:pt>
              <c:pt idx="310">
                <c:v>13466</c:v>
              </c:pt>
              <c:pt idx="311">
                <c:v>13509</c:v>
              </c:pt>
              <c:pt idx="312">
                <c:v>13553</c:v>
              </c:pt>
              <c:pt idx="313">
                <c:v>13596</c:v>
              </c:pt>
              <c:pt idx="314">
                <c:v>13639</c:v>
              </c:pt>
              <c:pt idx="315">
                <c:v>13683</c:v>
              </c:pt>
              <c:pt idx="316">
                <c:v>13726</c:v>
              </c:pt>
              <c:pt idx="317">
                <c:v>13770</c:v>
              </c:pt>
              <c:pt idx="318">
                <c:v>13813</c:v>
              </c:pt>
              <c:pt idx="319">
                <c:v>13857</c:v>
              </c:pt>
              <c:pt idx="320">
                <c:v>13900</c:v>
              </c:pt>
              <c:pt idx="321">
                <c:v>13943</c:v>
              </c:pt>
              <c:pt idx="322">
                <c:v>13987</c:v>
              </c:pt>
              <c:pt idx="323">
                <c:v>14030</c:v>
              </c:pt>
              <c:pt idx="324">
                <c:v>14074</c:v>
              </c:pt>
              <c:pt idx="325">
                <c:v>14117</c:v>
              </c:pt>
              <c:pt idx="326">
                <c:v>14161</c:v>
              </c:pt>
              <c:pt idx="327">
                <c:v>14204</c:v>
              </c:pt>
              <c:pt idx="328">
                <c:v>14248</c:v>
              </c:pt>
              <c:pt idx="329">
                <c:v>14291</c:v>
              </c:pt>
              <c:pt idx="330">
                <c:v>14334</c:v>
              </c:pt>
              <c:pt idx="331">
                <c:v>14378</c:v>
              </c:pt>
              <c:pt idx="332">
                <c:v>14421</c:v>
              </c:pt>
              <c:pt idx="333">
                <c:v>14465</c:v>
              </c:pt>
              <c:pt idx="334">
                <c:v>14508</c:v>
              </c:pt>
              <c:pt idx="335">
                <c:v>14552</c:v>
              </c:pt>
              <c:pt idx="336">
                <c:v>14595</c:v>
              </c:pt>
              <c:pt idx="337">
                <c:v>14638</c:v>
              </c:pt>
              <c:pt idx="338">
                <c:v>14682</c:v>
              </c:pt>
              <c:pt idx="339">
                <c:v>14725</c:v>
              </c:pt>
              <c:pt idx="340">
                <c:v>14769</c:v>
              </c:pt>
              <c:pt idx="341">
                <c:v>14812</c:v>
              </c:pt>
              <c:pt idx="342">
                <c:v>14856</c:v>
              </c:pt>
              <c:pt idx="343">
                <c:v>14899</c:v>
              </c:pt>
              <c:pt idx="344">
                <c:v>14943</c:v>
              </c:pt>
              <c:pt idx="345">
                <c:v>14986</c:v>
              </c:pt>
              <c:pt idx="346">
                <c:v>15029</c:v>
              </c:pt>
              <c:pt idx="347">
                <c:v>15073</c:v>
              </c:pt>
              <c:pt idx="348">
                <c:v>15116</c:v>
              </c:pt>
              <c:pt idx="349">
                <c:v>15160</c:v>
              </c:pt>
              <c:pt idx="350">
                <c:v>15203</c:v>
              </c:pt>
              <c:pt idx="351">
                <c:v>15247</c:v>
              </c:pt>
              <c:pt idx="352">
                <c:v>15290</c:v>
              </c:pt>
              <c:pt idx="353">
                <c:v>15333</c:v>
              </c:pt>
              <c:pt idx="354">
                <c:v>15377</c:v>
              </c:pt>
              <c:pt idx="355">
                <c:v>15420</c:v>
              </c:pt>
              <c:pt idx="356">
                <c:v>15464</c:v>
              </c:pt>
              <c:pt idx="357">
                <c:v>15507</c:v>
              </c:pt>
              <c:pt idx="358">
                <c:v>15551</c:v>
              </c:pt>
              <c:pt idx="359">
                <c:v>15594</c:v>
              </c:pt>
              <c:pt idx="360">
                <c:v>15638</c:v>
              </c:pt>
              <c:pt idx="361">
                <c:v>15681</c:v>
              </c:pt>
              <c:pt idx="362">
                <c:v>15724</c:v>
              </c:pt>
              <c:pt idx="363">
                <c:v>15768</c:v>
              </c:pt>
              <c:pt idx="364">
                <c:v>15811</c:v>
              </c:pt>
              <c:pt idx="365">
                <c:v>15855</c:v>
              </c:pt>
              <c:pt idx="366">
                <c:v>15898</c:v>
              </c:pt>
              <c:pt idx="367">
                <c:v>15942</c:v>
              </c:pt>
              <c:pt idx="368">
                <c:v>15985</c:v>
              </c:pt>
              <c:pt idx="369">
                <c:v>16028</c:v>
              </c:pt>
              <c:pt idx="370">
                <c:v>16072</c:v>
              </c:pt>
              <c:pt idx="371">
                <c:v>16115</c:v>
              </c:pt>
              <c:pt idx="372">
                <c:v>16159</c:v>
              </c:pt>
              <c:pt idx="373">
                <c:v>16202</c:v>
              </c:pt>
              <c:pt idx="374">
                <c:v>16246</c:v>
              </c:pt>
              <c:pt idx="375">
                <c:v>16289</c:v>
              </c:pt>
              <c:pt idx="376">
                <c:v>16333</c:v>
              </c:pt>
              <c:pt idx="377">
                <c:v>16376</c:v>
              </c:pt>
              <c:pt idx="378">
                <c:v>16419</c:v>
              </c:pt>
              <c:pt idx="379">
                <c:v>16463</c:v>
              </c:pt>
              <c:pt idx="380">
                <c:v>16506</c:v>
              </c:pt>
              <c:pt idx="381">
                <c:v>16550</c:v>
              </c:pt>
              <c:pt idx="382">
                <c:v>16593</c:v>
              </c:pt>
              <c:pt idx="383">
                <c:v>16637</c:v>
              </c:pt>
              <c:pt idx="384">
                <c:v>16680</c:v>
              </c:pt>
              <c:pt idx="385">
                <c:v>16723</c:v>
              </c:pt>
              <c:pt idx="386">
                <c:v>16767</c:v>
              </c:pt>
              <c:pt idx="387">
                <c:v>16810</c:v>
              </c:pt>
              <c:pt idx="388">
                <c:v>16854</c:v>
              </c:pt>
              <c:pt idx="389">
                <c:v>16897</c:v>
              </c:pt>
              <c:pt idx="390">
                <c:v>16941</c:v>
              </c:pt>
              <c:pt idx="391">
                <c:v>16984</c:v>
              </c:pt>
              <c:pt idx="392">
                <c:v>17028</c:v>
              </c:pt>
              <c:pt idx="393">
                <c:v>17071</c:v>
              </c:pt>
              <c:pt idx="394">
                <c:v>17114</c:v>
              </c:pt>
              <c:pt idx="395">
                <c:v>17158</c:v>
              </c:pt>
              <c:pt idx="396">
                <c:v>17201</c:v>
              </c:pt>
              <c:pt idx="397">
                <c:v>17245</c:v>
              </c:pt>
              <c:pt idx="398">
                <c:v>17288</c:v>
              </c:pt>
              <c:pt idx="399">
                <c:v>17332</c:v>
              </c:pt>
              <c:pt idx="400">
                <c:v>17375</c:v>
              </c:pt>
            </c:numLit>
          </c:xVal>
          <c:yVal>
            <c:numLit>
              <c:formatCode>General</c:formatCode>
              <c:ptCount val="401"/>
              <c:pt idx="0">
                <c:v>11276.1517104021</c:v>
              </c:pt>
              <c:pt idx="1">
                <c:v>10953.230955852499</c:v>
              </c:pt>
              <c:pt idx="2">
                <c:v>10824.181299244299</c:v>
              </c:pt>
              <c:pt idx="3">
                <c:v>10731.8592285343</c:v>
              </c:pt>
              <c:pt idx="4">
                <c:v>10639.236594873601</c:v>
              </c:pt>
              <c:pt idx="5">
                <c:v>10579.273827629801</c:v>
              </c:pt>
              <c:pt idx="6">
                <c:v>10538.7942965114</c:v>
              </c:pt>
              <c:pt idx="7">
                <c:v>10494.5919960517</c:v>
              </c:pt>
              <c:pt idx="8">
                <c:v>10458.447289588999</c:v>
              </c:pt>
              <c:pt idx="9">
                <c:v>10427.4406819592</c:v>
              </c:pt>
              <c:pt idx="10">
                <c:v>10399.3154426278</c:v>
              </c:pt>
              <c:pt idx="11">
                <c:v>10375.7456974837</c:v>
              </c:pt>
              <c:pt idx="12">
                <c:v>10352.447236611401</c:v>
              </c:pt>
              <c:pt idx="13">
                <c:v>10315.617835978401</c:v>
              </c:pt>
              <c:pt idx="14">
                <c:v>10285.889454428199</c:v>
              </c:pt>
              <c:pt idx="15">
                <c:v>10257.049646080301</c:v>
              </c:pt>
              <c:pt idx="16">
                <c:v>10228.0267431023</c:v>
              </c:pt>
              <c:pt idx="17">
                <c:v>10204.398007699399</c:v>
              </c:pt>
              <c:pt idx="18">
                <c:v>10179.3155402755</c:v>
              </c:pt>
              <c:pt idx="19">
                <c:v>10156.676041476199</c:v>
              </c:pt>
              <c:pt idx="20">
                <c:v>10123.508139190501</c:v>
              </c:pt>
              <c:pt idx="21">
                <c:v>10107.0853895248</c:v>
              </c:pt>
              <c:pt idx="22">
                <c:v>10075.2409583801</c:v>
              </c:pt>
              <c:pt idx="23">
                <c:v>10052.891947959901</c:v>
              </c:pt>
              <c:pt idx="24">
                <c:v>10037.950442130499</c:v>
              </c:pt>
              <c:pt idx="25">
                <c:v>10015.3016770508</c:v>
              </c:pt>
              <c:pt idx="26">
                <c:v>9992.2587315085002</c:v>
              </c:pt>
              <c:pt idx="27">
                <c:v>9964.3564877000208</c:v>
              </c:pt>
              <c:pt idx="28">
                <c:v>9943.2381940052692</c:v>
              </c:pt>
              <c:pt idx="29">
                <c:v>9924.0965163588007</c:v>
              </c:pt>
              <c:pt idx="30">
                <c:v>9898.1653487124804</c:v>
              </c:pt>
              <c:pt idx="31">
                <c:v>9878.8462121518005</c:v>
              </c:pt>
              <c:pt idx="32">
                <c:v>9855.20818886501</c:v>
              </c:pt>
              <c:pt idx="33">
                <c:v>9834.5226567110094</c:v>
              </c:pt>
              <c:pt idx="34">
                <c:v>9812.1293137280609</c:v>
              </c:pt>
              <c:pt idx="35">
                <c:v>9790.6026323886108</c:v>
              </c:pt>
              <c:pt idx="36">
                <c:v>9772.4453884863597</c:v>
              </c:pt>
              <c:pt idx="37">
                <c:v>9751.54886902822</c:v>
              </c:pt>
              <c:pt idx="38">
                <c:v>9734.0611183605397</c:v>
              </c:pt>
              <c:pt idx="39">
                <c:v>9715.7750890625994</c:v>
              </c:pt>
              <c:pt idx="40">
                <c:v>9696.2460238025196</c:v>
              </c:pt>
              <c:pt idx="41">
                <c:v>9677.6798923713995</c:v>
              </c:pt>
              <c:pt idx="42">
                <c:v>9662.2160082384707</c:v>
              </c:pt>
              <c:pt idx="43">
                <c:v>9642.7698338254504</c:v>
              </c:pt>
              <c:pt idx="44">
                <c:v>9625.4388963215697</c:v>
              </c:pt>
              <c:pt idx="45">
                <c:v>9606.2260856830908</c:v>
              </c:pt>
              <c:pt idx="46">
                <c:v>9584.7964020339605</c:v>
              </c:pt>
              <c:pt idx="47">
                <c:v>9565.8817872131895</c:v>
              </c:pt>
              <c:pt idx="48">
                <c:v>9548.1948801098097</c:v>
              </c:pt>
              <c:pt idx="49">
                <c:v>9533.3235651354407</c:v>
              </c:pt>
              <c:pt idx="50">
                <c:v>9516.6167553347004</c:v>
              </c:pt>
              <c:pt idx="51">
                <c:v>9501.9256077998907</c:v>
              </c:pt>
              <c:pt idx="52">
                <c:v>9485.3695241558707</c:v>
              </c:pt>
              <c:pt idx="53">
                <c:v>9470.3907257887295</c:v>
              </c:pt>
              <c:pt idx="54">
                <c:v>9454.7266585804591</c:v>
              </c:pt>
              <c:pt idx="55">
                <c:v>9441.2836393523794</c:v>
              </c:pt>
              <c:pt idx="56">
                <c:v>9428.2293165154497</c:v>
              </c:pt>
              <c:pt idx="57">
                <c:v>9416.0164383917909</c:v>
              </c:pt>
              <c:pt idx="58">
                <c:v>9400.3440210490699</c:v>
              </c:pt>
              <c:pt idx="59">
                <c:v>9383.0260809450992</c:v>
              </c:pt>
              <c:pt idx="60">
                <c:v>9371.4199423122809</c:v>
              </c:pt>
              <c:pt idx="61">
                <c:v>9359.4199155416209</c:v>
              </c:pt>
              <c:pt idx="62">
                <c:v>9345.7727890757997</c:v>
              </c:pt>
              <c:pt idx="63">
                <c:v>9326.2291577991691</c:v>
              </c:pt>
              <c:pt idx="64">
                <c:v>9310.4898403325697</c:v>
              </c:pt>
              <c:pt idx="65">
                <c:v>9297.6167613895504</c:v>
              </c:pt>
              <c:pt idx="66">
                <c:v>9282.5003800404702</c:v>
              </c:pt>
              <c:pt idx="67">
                <c:v>9269.28288428823</c:v>
              </c:pt>
              <c:pt idx="68">
                <c:v>9258.4646797321002</c:v>
              </c:pt>
              <c:pt idx="69">
                <c:v>9244.4079438586905</c:v>
              </c:pt>
              <c:pt idx="70">
                <c:v>9230.3317090840901</c:v>
              </c:pt>
              <c:pt idx="71">
                <c:v>9217.5777310519607</c:v>
              </c:pt>
              <c:pt idx="72">
                <c:v>9204.0453121820501</c:v>
              </c:pt>
              <c:pt idx="73">
                <c:v>9192.8142428518695</c:v>
              </c:pt>
              <c:pt idx="74">
                <c:v>9177.5683603246307</c:v>
              </c:pt>
              <c:pt idx="75">
                <c:v>9167.2810895185594</c:v>
              </c:pt>
              <c:pt idx="76">
                <c:v>9157.0015544228609</c:v>
              </c:pt>
              <c:pt idx="77">
                <c:v>9144.8864375122503</c:v>
              </c:pt>
              <c:pt idx="78">
                <c:v>9133.2925276022906</c:v>
              </c:pt>
              <c:pt idx="79">
                <c:v>9116.5474077438303</c:v>
              </c:pt>
              <c:pt idx="80">
                <c:v>9105.7536900273499</c:v>
              </c:pt>
              <c:pt idx="81">
                <c:v>9093.5348956335201</c:v>
              </c:pt>
              <c:pt idx="82">
                <c:v>9080.0405592670995</c:v>
              </c:pt>
              <c:pt idx="83">
                <c:v>9067.6358171490392</c:v>
              </c:pt>
              <c:pt idx="84">
                <c:v>9055.92088501543</c:v>
              </c:pt>
              <c:pt idx="85">
                <c:v>9043.0789976168599</c:v>
              </c:pt>
              <c:pt idx="86">
                <c:v>9030.3237039704109</c:v>
              </c:pt>
              <c:pt idx="87">
                <c:v>9017.99062129716</c:v>
              </c:pt>
              <c:pt idx="88">
                <c:v>9006.5655098993502</c:v>
              </c:pt>
              <c:pt idx="89">
                <c:v>8996.8854985293601</c:v>
              </c:pt>
              <c:pt idx="90">
                <c:v>8986.2120486690292</c:v>
              </c:pt>
              <c:pt idx="91">
                <c:v>8974.6068212359405</c:v>
              </c:pt>
              <c:pt idx="92">
                <c:v>8959.5007509409297</c:v>
              </c:pt>
              <c:pt idx="93">
                <c:v>8948.9263392082303</c:v>
              </c:pt>
              <c:pt idx="94">
                <c:v>8934.9585008335707</c:v>
              </c:pt>
              <c:pt idx="95">
                <c:v>8918.4958178736906</c:v>
              </c:pt>
              <c:pt idx="96">
                <c:v>8905.8972869489498</c:v>
              </c:pt>
              <c:pt idx="97">
                <c:v>8893.7916730913093</c:v>
              </c:pt>
              <c:pt idx="98">
                <c:v>8877.7645765444504</c:v>
              </c:pt>
              <c:pt idx="99">
                <c:v>8864.1582220361306</c:v>
              </c:pt>
              <c:pt idx="100">
                <c:v>8848.9580311294994</c:v>
              </c:pt>
              <c:pt idx="101">
                <c:v>8833.6835949232409</c:v>
              </c:pt>
              <c:pt idx="102">
                <c:v>8824.0156094982995</c:v>
              </c:pt>
              <c:pt idx="103">
                <c:v>8813.8169798566105</c:v>
              </c:pt>
              <c:pt idx="104">
                <c:v>8801.0412555190996</c:v>
              </c:pt>
              <c:pt idx="105">
                <c:v>8787.0415017519099</c:v>
              </c:pt>
              <c:pt idx="106">
                <c:v>8777.2477042903192</c:v>
              </c:pt>
              <c:pt idx="107">
                <c:v>8762.8233812112103</c:v>
              </c:pt>
              <c:pt idx="108">
                <c:v>8749.0696049746002</c:v>
              </c:pt>
              <c:pt idx="109">
                <c:v>8740.68243800249</c:v>
              </c:pt>
              <c:pt idx="110">
                <c:v>8730.7637025760705</c:v>
              </c:pt>
              <c:pt idx="111">
                <c:v>8719.1427508857996</c:v>
              </c:pt>
              <c:pt idx="112">
                <c:v>8707.6736398505891</c:v>
              </c:pt>
              <c:pt idx="113">
                <c:v>8696.0471536309997</c:v>
              </c:pt>
              <c:pt idx="114">
                <c:v>8683.7539030428597</c:v>
              </c:pt>
              <c:pt idx="115">
                <c:v>8673.1102614913798</c:v>
              </c:pt>
              <c:pt idx="116">
                <c:v>8660.9828387048492</c:v>
              </c:pt>
              <c:pt idx="117">
                <c:v>8649.6575136774009</c:v>
              </c:pt>
              <c:pt idx="118">
                <c:v>8639.5940546353395</c:v>
              </c:pt>
              <c:pt idx="119">
                <c:v>8627.1731558493793</c:v>
              </c:pt>
              <c:pt idx="120">
                <c:v>8615.7701908399795</c:v>
              </c:pt>
              <c:pt idx="121">
                <c:v>8605.5775147334607</c:v>
              </c:pt>
              <c:pt idx="122">
                <c:v>8595.2545363293102</c:v>
              </c:pt>
              <c:pt idx="123">
                <c:v>8583.5651361290093</c:v>
              </c:pt>
              <c:pt idx="124">
                <c:v>8573.0328374100991</c:v>
              </c:pt>
              <c:pt idx="125">
                <c:v>8561.97076489338</c:v>
              </c:pt>
              <c:pt idx="126">
                <c:v>8554.5676046419903</c:v>
              </c:pt>
              <c:pt idx="127">
                <c:v>8542.5146939599999</c:v>
              </c:pt>
              <c:pt idx="128">
                <c:v>8534.7015904381697</c:v>
              </c:pt>
              <c:pt idx="129">
                <c:v>8524.0276900529097</c:v>
              </c:pt>
              <c:pt idx="130">
                <c:v>8514.3127498720005</c:v>
              </c:pt>
              <c:pt idx="131">
                <c:v>8503.4175069947596</c:v>
              </c:pt>
              <c:pt idx="132">
                <c:v>8493.2950626590991</c:v>
              </c:pt>
              <c:pt idx="133">
                <c:v>8484.5178474745207</c:v>
              </c:pt>
              <c:pt idx="134">
                <c:v>8471.1742633037593</c:v>
              </c:pt>
              <c:pt idx="135">
                <c:v>8461.7333163282692</c:v>
              </c:pt>
              <c:pt idx="136">
                <c:v>8453.1114636666898</c:v>
              </c:pt>
              <c:pt idx="137">
                <c:v>8440.5308069496696</c:v>
              </c:pt>
              <c:pt idx="138">
                <c:v>8429.8619038161705</c:v>
              </c:pt>
              <c:pt idx="139">
                <c:v>8420.7134663286106</c:v>
              </c:pt>
              <c:pt idx="140">
                <c:v>8411.6767849318494</c:v>
              </c:pt>
              <c:pt idx="141">
                <c:v>8402.5966826109307</c:v>
              </c:pt>
              <c:pt idx="142">
                <c:v>8390.4881371555202</c:v>
              </c:pt>
              <c:pt idx="143">
                <c:v>8377.1076016747502</c:v>
              </c:pt>
              <c:pt idx="144">
                <c:v>8363.9074767061502</c:v>
              </c:pt>
              <c:pt idx="145">
                <c:v>8354.6862198823001</c:v>
              </c:pt>
              <c:pt idx="146">
                <c:v>8343.6143400050496</c:v>
              </c:pt>
              <c:pt idx="147">
                <c:v>8331.3430690887508</c:v>
              </c:pt>
              <c:pt idx="148">
                <c:v>8318.1147675415395</c:v>
              </c:pt>
              <c:pt idx="149">
                <c:v>8306.0160588417093</c:v>
              </c:pt>
              <c:pt idx="150">
                <c:v>8295.1989276336099</c:v>
              </c:pt>
              <c:pt idx="151">
                <c:v>8286.1983553072005</c:v>
              </c:pt>
              <c:pt idx="152">
                <c:v>8275.9179462637094</c:v>
              </c:pt>
              <c:pt idx="153">
                <c:v>8265.8240061179004</c:v>
              </c:pt>
              <c:pt idx="154">
                <c:v>8255.9581370566993</c:v>
              </c:pt>
              <c:pt idx="155">
                <c:v>8248.3499912634597</c:v>
              </c:pt>
              <c:pt idx="156">
                <c:v>8238.6852439554095</c:v>
              </c:pt>
              <c:pt idx="157">
                <c:v>8229.9299443321506</c:v>
              </c:pt>
              <c:pt idx="158">
                <c:v>8219.6987479237905</c:v>
              </c:pt>
              <c:pt idx="159">
                <c:v>8210.2533929925303</c:v>
              </c:pt>
              <c:pt idx="160">
                <c:v>8203.1597295923693</c:v>
              </c:pt>
              <c:pt idx="161">
                <c:v>8192.40448102144</c:v>
              </c:pt>
              <c:pt idx="162">
                <c:v>8181.2993806157301</c:v>
              </c:pt>
              <c:pt idx="163">
                <c:v>8172.9949361290901</c:v>
              </c:pt>
              <c:pt idx="164">
                <c:v>8161.8139426503103</c:v>
              </c:pt>
              <c:pt idx="165">
                <c:v>8149.0542650198304</c:v>
              </c:pt>
              <c:pt idx="166">
                <c:v>8140.8304386155596</c:v>
              </c:pt>
              <c:pt idx="167">
                <c:v>8131.8534877829097</c:v>
              </c:pt>
              <c:pt idx="168">
                <c:v>8124.7640311474697</c:v>
              </c:pt>
              <c:pt idx="169">
                <c:v>8118.9682605449698</c:v>
              </c:pt>
              <c:pt idx="170">
                <c:v>8110.2949917366705</c:v>
              </c:pt>
              <c:pt idx="171">
                <c:v>8102.6890625975002</c:v>
              </c:pt>
              <c:pt idx="172">
                <c:v>8092.93641142868</c:v>
              </c:pt>
              <c:pt idx="173">
                <c:v>8086.0731998010197</c:v>
              </c:pt>
              <c:pt idx="174">
                <c:v>8076.5677256732697</c:v>
              </c:pt>
              <c:pt idx="175">
                <c:v>8069.0052321694902</c:v>
              </c:pt>
              <c:pt idx="176">
                <c:v>8061.8346428903396</c:v>
              </c:pt>
              <c:pt idx="177">
                <c:v>8053.6787281434699</c:v>
              </c:pt>
              <c:pt idx="178">
                <c:v>8046.9872969112303</c:v>
              </c:pt>
              <c:pt idx="179">
                <c:v>8039.8727458385401</c:v>
              </c:pt>
              <c:pt idx="180">
                <c:v>8032.0721153008899</c:v>
              </c:pt>
              <c:pt idx="181">
                <c:v>8022.8669497338797</c:v>
              </c:pt>
              <c:pt idx="182">
                <c:v>8015.8746456822</c:v>
              </c:pt>
              <c:pt idx="183">
                <c:v>8009.2966378288602</c:v>
              </c:pt>
              <c:pt idx="184">
                <c:v>8002.8353777454204</c:v>
              </c:pt>
              <c:pt idx="185">
                <c:v>7992.9514035511202</c:v>
              </c:pt>
              <c:pt idx="186">
                <c:v>7981.9849667339604</c:v>
              </c:pt>
              <c:pt idx="187">
                <c:v>7974.3963178962704</c:v>
              </c:pt>
              <c:pt idx="188">
                <c:v>7966.8571116182602</c:v>
              </c:pt>
              <c:pt idx="189">
                <c:v>7958.4388796573303</c:v>
              </c:pt>
              <c:pt idx="190">
                <c:v>7949.8849039669803</c:v>
              </c:pt>
              <c:pt idx="191">
                <c:v>7940.246846856</c:v>
              </c:pt>
              <c:pt idx="192">
                <c:v>7930.6219119070101</c:v>
              </c:pt>
              <c:pt idx="193">
                <c:v>7921.0727931173597</c:v>
              </c:pt>
              <c:pt idx="194">
                <c:v>7912.32819783383</c:v>
              </c:pt>
              <c:pt idx="195">
                <c:v>7899.5455177986096</c:v>
              </c:pt>
              <c:pt idx="196">
                <c:v>7891.4833918658896</c:v>
              </c:pt>
              <c:pt idx="197">
                <c:v>7881.2044840765302</c:v>
              </c:pt>
              <c:pt idx="198">
                <c:v>7872.1784517337901</c:v>
              </c:pt>
              <c:pt idx="199">
                <c:v>7862.1001564400603</c:v>
              </c:pt>
              <c:pt idx="200">
                <c:v>7852.4580270427095</c:v>
              </c:pt>
              <c:pt idx="201">
                <c:v>7845.2152513199098</c:v>
              </c:pt>
              <c:pt idx="202">
                <c:v>7834.9448038829696</c:v>
              </c:pt>
              <c:pt idx="203">
                <c:v>7827.3424611863102</c:v>
              </c:pt>
              <c:pt idx="204">
                <c:v>7819.3243549077997</c:v>
              </c:pt>
              <c:pt idx="205">
                <c:v>7808.0792690721901</c:v>
              </c:pt>
              <c:pt idx="206">
                <c:v>7798.9985277430596</c:v>
              </c:pt>
              <c:pt idx="207">
                <c:v>7790.02929296412</c:v>
              </c:pt>
              <c:pt idx="208">
                <c:v>7780.8323800533999</c:v>
              </c:pt>
              <c:pt idx="209">
                <c:v>7771.3323276781803</c:v>
              </c:pt>
              <c:pt idx="210">
                <c:v>7762.9508456048798</c:v>
              </c:pt>
              <c:pt idx="211">
                <c:v>7752.0586871365003</c:v>
              </c:pt>
              <c:pt idx="212">
                <c:v>7743.3784050773702</c:v>
              </c:pt>
              <c:pt idx="213">
                <c:v>7734.4876139572898</c:v>
              </c:pt>
              <c:pt idx="214">
                <c:v>7723.8503107196102</c:v>
              </c:pt>
              <c:pt idx="215">
                <c:v>7715.08982435088</c:v>
              </c:pt>
              <c:pt idx="216">
                <c:v>7705.1704200981203</c:v>
              </c:pt>
              <c:pt idx="217">
                <c:v>7694.9612133991895</c:v>
              </c:pt>
              <c:pt idx="218">
                <c:v>7683.2265657251301</c:v>
              </c:pt>
              <c:pt idx="219">
                <c:v>7674.1203584341001</c:v>
              </c:pt>
              <c:pt idx="220">
                <c:v>7663.8452287732798</c:v>
              </c:pt>
              <c:pt idx="221">
                <c:v>7652.61964728763</c:v>
              </c:pt>
              <c:pt idx="222">
                <c:v>7642.2082352341704</c:v>
              </c:pt>
              <c:pt idx="223">
                <c:v>7631.5753360466197</c:v>
              </c:pt>
              <c:pt idx="224">
                <c:v>7622.2948294263197</c:v>
              </c:pt>
              <c:pt idx="225">
                <c:v>7611.9077570935597</c:v>
              </c:pt>
              <c:pt idx="226">
                <c:v>7600.8244161715102</c:v>
              </c:pt>
              <c:pt idx="227">
                <c:v>7591.3190566427002</c:v>
              </c:pt>
              <c:pt idx="228">
                <c:v>7581.5400102357999</c:v>
              </c:pt>
              <c:pt idx="229">
                <c:v>7571.5247130022399</c:v>
              </c:pt>
              <c:pt idx="230">
                <c:v>7562.1459216112899</c:v>
              </c:pt>
              <c:pt idx="231">
                <c:v>7550.8420668559802</c:v>
              </c:pt>
              <c:pt idx="232">
                <c:v>7540.7164673695197</c:v>
              </c:pt>
              <c:pt idx="233">
                <c:v>7529.7389694469402</c:v>
              </c:pt>
              <c:pt idx="234">
                <c:v>7519.0177655918496</c:v>
              </c:pt>
              <c:pt idx="235">
                <c:v>7509.6382160701896</c:v>
              </c:pt>
              <c:pt idx="236">
                <c:v>7499.8502822252703</c:v>
              </c:pt>
              <c:pt idx="237">
                <c:v>7490.6313222576</c:v>
              </c:pt>
              <c:pt idx="238">
                <c:v>7479.90877971399</c:v>
              </c:pt>
              <c:pt idx="239">
                <c:v>7468.3793661899299</c:v>
              </c:pt>
              <c:pt idx="240">
                <c:v>7455.5721447461401</c:v>
              </c:pt>
              <c:pt idx="241">
                <c:v>7445.1559690804297</c:v>
              </c:pt>
              <c:pt idx="242">
                <c:v>7434.3178762503603</c:v>
              </c:pt>
              <c:pt idx="243">
                <c:v>7424.8907562695804</c:v>
              </c:pt>
              <c:pt idx="244">
                <c:v>7416.6079330923103</c:v>
              </c:pt>
              <c:pt idx="245">
                <c:v>7407.9156517347201</c:v>
              </c:pt>
              <c:pt idx="246">
                <c:v>7397.3392900961799</c:v>
              </c:pt>
              <c:pt idx="247">
                <c:v>7384.8010012383502</c:v>
              </c:pt>
              <c:pt idx="248">
                <c:v>7372.5989499658999</c:v>
              </c:pt>
              <c:pt idx="249">
                <c:v>7362.9301699509697</c:v>
              </c:pt>
              <c:pt idx="250">
                <c:v>7349.8950553510103</c:v>
              </c:pt>
              <c:pt idx="251">
                <c:v>7339.0840723466499</c:v>
              </c:pt>
              <c:pt idx="252">
                <c:v>7328.3087857347</c:v>
              </c:pt>
              <c:pt idx="253">
                <c:v>7316.3687331308802</c:v>
              </c:pt>
              <c:pt idx="254">
                <c:v>7308.6862284181097</c:v>
              </c:pt>
              <c:pt idx="255">
                <c:v>7297.8829370969297</c:v>
              </c:pt>
              <c:pt idx="256">
                <c:v>7287.2733879919597</c:v>
              </c:pt>
              <c:pt idx="257">
                <c:v>7278.7173254200998</c:v>
              </c:pt>
              <c:pt idx="258">
                <c:v>7269.3006132924902</c:v>
              </c:pt>
              <c:pt idx="259">
                <c:v>7258.6274319412696</c:v>
              </c:pt>
              <c:pt idx="260">
                <c:v>7250.6053780623997</c:v>
              </c:pt>
              <c:pt idx="261">
                <c:v>7242.0331913751197</c:v>
              </c:pt>
              <c:pt idx="262">
                <c:v>7230.6772425337904</c:v>
              </c:pt>
              <c:pt idx="263">
                <c:v>7218.9253065107996</c:v>
              </c:pt>
              <c:pt idx="264">
                <c:v>7207.3733894295101</c:v>
              </c:pt>
              <c:pt idx="265">
                <c:v>7195.6923121302398</c:v>
              </c:pt>
              <c:pt idx="266">
                <c:v>7187.04551334384</c:v>
              </c:pt>
              <c:pt idx="267">
                <c:v>7176.9304507975203</c:v>
              </c:pt>
              <c:pt idx="268">
                <c:v>7165.0181243958395</c:v>
              </c:pt>
              <c:pt idx="269">
                <c:v>7153.1866464342502</c:v>
              </c:pt>
              <c:pt idx="270">
                <c:v>7143.1006423456201</c:v>
              </c:pt>
              <c:pt idx="271">
                <c:v>7132.6495884796004</c:v>
              </c:pt>
              <c:pt idx="272">
                <c:v>7121.1708048150804</c:v>
              </c:pt>
              <c:pt idx="273">
                <c:v>7106.2697709458498</c:v>
              </c:pt>
              <c:pt idx="274">
                <c:v>7095.0698273936796</c:v>
              </c:pt>
              <c:pt idx="275">
                <c:v>7083.9335325257298</c:v>
              </c:pt>
              <c:pt idx="276">
                <c:v>7074.9714151561302</c:v>
              </c:pt>
              <c:pt idx="277">
                <c:v>7066.8599588429997</c:v>
              </c:pt>
              <c:pt idx="278">
                <c:v>7052.8560453975197</c:v>
              </c:pt>
              <c:pt idx="279">
                <c:v>7043.0547506406201</c:v>
              </c:pt>
              <c:pt idx="280">
                <c:v>7032.3352075119701</c:v>
              </c:pt>
              <c:pt idx="281">
                <c:v>7022.7241983219101</c:v>
              </c:pt>
              <c:pt idx="282">
                <c:v>7010.5403202011903</c:v>
              </c:pt>
              <c:pt idx="283">
                <c:v>7000.1598342986999</c:v>
              </c:pt>
              <c:pt idx="284">
                <c:v>6990.3919597609902</c:v>
              </c:pt>
              <c:pt idx="285">
                <c:v>6977.5786513351504</c:v>
              </c:pt>
              <c:pt idx="286">
                <c:v>6966.8563033422397</c:v>
              </c:pt>
              <c:pt idx="287">
                <c:v>6953.3824195449297</c:v>
              </c:pt>
              <c:pt idx="288">
                <c:v>6945.1148844814998</c:v>
              </c:pt>
              <c:pt idx="289">
                <c:v>6934.0361488767403</c:v>
              </c:pt>
              <c:pt idx="290">
                <c:v>6920.9486667322899</c:v>
              </c:pt>
              <c:pt idx="291">
                <c:v>6911.5765970680304</c:v>
              </c:pt>
              <c:pt idx="292">
                <c:v>6902.3584736730299</c:v>
              </c:pt>
              <c:pt idx="293">
                <c:v>6893.6109625765102</c:v>
              </c:pt>
              <c:pt idx="294">
                <c:v>6882.0969743906599</c:v>
              </c:pt>
              <c:pt idx="295">
                <c:v>6869.5863376748603</c:v>
              </c:pt>
              <c:pt idx="296">
                <c:v>6861.3362894276897</c:v>
              </c:pt>
              <c:pt idx="297">
                <c:v>6849.2956996814301</c:v>
              </c:pt>
              <c:pt idx="298">
                <c:v>6839.2175879306496</c:v>
              </c:pt>
              <c:pt idx="299">
                <c:v>6825.9374990774004</c:v>
              </c:pt>
              <c:pt idx="300">
                <c:v>6813.2922218084796</c:v>
              </c:pt>
              <c:pt idx="301">
                <c:v>6800.5451210381298</c:v>
              </c:pt>
              <c:pt idx="302">
                <c:v>6789.5699011812103</c:v>
              </c:pt>
              <c:pt idx="303">
                <c:v>6777.0680572028796</c:v>
              </c:pt>
              <c:pt idx="304">
                <c:v>6765.5287769086199</c:v>
              </c:pt>
              <c:pt idx="305">
                <c:v>6755.8668938173096</c:v>
              </c:pt>
              <c:pt idx="306">
                <c:v>6743.2128732432602</c:v>
              </c:pt>
              <c:pt idx="307">
                <c:v>6735.0789145093004</c:v>
              </c:pt>
              <c:pt idx="308">
                <c:v>6717.59051329263</c:v>
              </c:pt>
              <c:pt idx="309">
                <c:v>6701.65300095767</c:v>
              </c:pt>
              <c:pt idx="310">
                <c:v>6687.8925667793101</c:v>
              </c:pt>
              <c:pt idx="311">
                <c:v>6677.2067956964802</c:v>
              </c:pt>
              <c:pt idx="312">
                <c:v>6664.3494138141596</c:v>
              </c:pt>
              <c:pt idx="313">
                <c:v>6650.2281821134402</c:v>
              </c:pt>
              <c:pt idx="314">
                <c:v>6638.2009302009001</c:v>
              </c:pt>
              <c:pt idx="315">
                <c:v>6624.89465131217</c:v>
              </c:pt>
              <c:pt idx="316">
                <c:v>6612.2024087482296</c:v>
              </c:pt>
              <c:pt idx="317">
                <c:v>6596.8610215604003</c:v>
              </c:pt>
              <c:pt idx="318">
                <c:v>6585.4199963849096</c:v>
              </c:pt>
              <c:pt idx="319">
                <c:v>6571.2554618313097</c:v>
              </c:pt>
              <c:pt idx="320">
                <c:v>6562.0832575736404</c:v>
              </c:pt>
              <c:pt idx="321">
                <c:v>6547.6284000465403</c:v>
              </c:pt>
              <c:pt idx="322">
                <c:v>6533.7644095430996</c:v>
              </c:pt>
              <c:pt idx="323">
                <c:v>6517.3384633589703</c:v>
              </c:pt>
              <c:pt idx="324">
                <c:v>6503.46902102475</c:v>
              </c:pt>
              <c:pt idx="325">
                <c:v>6487.6155251669297</c:v>
              </c:pt>
              <c:pt idx="326">
                <c:v>6467.6009126549798</c:v>
              </c:pt>
              <c:pt idx="327">
                <c:v>6447.3762852508798</c:v>
              </c:pt>
              <c:pt idx="328">
                <c:v>6430.8717628457998</c:v>
              </c:pt>
              <c:pt idx="329">
                <c:v>6416.6240451813201</c:v>
              </c:pt>
              <c:pt idx="330">
                <c:v>6402.9679422924801</c:v>
              </c:pt>
              <c:pt idx="331">
                <c:v>6387.0290629522497</c:v>
              </c:pt>
              <c:pt idx="332">
                <c:v>6368.0759442301496</c:v>
              </c:pt>
              <c:pt idx="333">
                <c:v>6354.9503550757599</c:v>
              </c:pt>
              <c:pt idx="334">
                <c:v>6335.1732778415098</c:v>
              </c:pt>
              <c:pt idx="335">
                <c:v>6320.1745206420001</c:v>
              </c:pt>
              <c:pt idx="336">
                <c:v>6301.6699303046698</c:v>
              </c:pt>
              <c:pt idx="337">
                <c:v>6282.9775486223198</c:v>
              </c:pt>
              <c:pt idx="338">
                <c:v>6265.1734126806896</c:v>
              </c:pt>
              <c:pt idx="339">
                <c:v>6251.4904620234001</c:v>
              </c:pt>
              <c:pt idx="340">
                <c:v>6238.2437902394504</c:v>
              </c:pt>
              <c:pt idx="341">
                <c:v>6224.3489289863501</c:v>
              </c:pt>
              <c:pt idx="342">
                <c:v>6210.8989111055998</c:v>
              </c:pt>
              <c:pt idx="343">
                <c:v>6190.5674722672702</c:v>
              </c:pt>
              <c:pt idx="344">
                <c:v>6179.4266177203399</c:v>
              </c:pt>
              <c:pt idx="345">
                <c:v>6165.7839416427496</c:v>
              </c:pt>
              <c:pt idx="346">
                <c:v>6155.8492574905404</c:v>
              </c:pt>
              <c:pt idx="347">
                <c:v>6142.0250368516199</c:v>
              </c:pt>
              <c:pt idx="348">
                <c:v>6128.0405149793096</c:v>
              </c:pt>
              <c:pt idx="349">
                <c:v>6113.5271372056995</c:v>
              </c:pt>
              <c:pt idx="350">
                <c:v>6099.9611013080703</c:v>
              </c:pt>
              <c:pt idx="351">
                <c:v>6088.4264869549497</c:v>
              </c:pt>
              <c:pt idx="352">
                <c:v>6072.7963082797496</c:v>
              </c:pt>
              <c:pt idx="353">
                <c:v>6057.7400970691097</c:v>
              </c:pt>
              <c:pt idx="354">
                <c:v>6043.0372584250199</c:v>
              </c:pt>
              <c:pt idx="355">
                <c:v>6029.7328999956899</c:v>
              </c:pt>
              <c:pt idx="356">
                <c:v>6015.9997994985197</c:v>
              </c:pt>
              <c:pt idx="357">
                <c:v>6007.19805943555</c:v>
              </c:pt>
              <c:pt idx="358">
                <c:v>5992.3774986375302</c:v>
              </c:pt>
              <c:pt idx="359">
                <c:v>5979.2461744686898</c:v>
              </c:pt>
              <c:pt idx="360">
                <c:v>5960.1225939534897</c:v>
              </c:pt>
              <c:pt idx="361">
                <c:v>5945.0269248388904</c:v>
              </c:pt>
              <c:pt idx="362">
                <c:v>5928.0031773269102</c:v>
              </c:pt>
              <c:pt idx="363">
                <c:v>5909.0527124159998</c:v>
              </c:pt>
              <c:pt idx="364">
                <c:v>5901.5784641521996</c:v>
              </c:pt>
              <c:pt idx="365">
                <c:v>5888.5786513783196</c:v>
              </c:pt>
              <c:pt idx="366">
                <c:v>5871.68429376328</c:v>
              </c:pt>
              <c:pt idx="367">
                <c:v>5856.2402809222804</c:v>
              </c:pt>
              <c:pt idx="368">
                <c:v>5842.3478852816597</c:v>
              </c:pt>
              <c:pt idx="369">
                <c:v>5825.3918753668904</c:v>
              </c:pt>
              <c:pt idx="370">
                <c:v>5806.4422913586604</c:v>
              </c:pt>
              <c:pt idx="371">
                <c:v>5794.50765740105</c:v>
              </c:pt>
              <c:pt idx="372">
                <c:v>5778.8697623957496</c:v>
              </c:pt>
              <c:pt idx="373">
                <c:v>5764.5143869179701</c:v>
              </c:pt>
              <c:pt idx="374">
                <c:v>5746.5108254638099</c:v>
              </c:pt>
              <c:pt idx="375">
                <c:v>5730.6681410921201</c:v>
              </c:pt>
              <c:pt idx="376">
                <c:v>5717.2213185577102</c:v>
              </c:pt>
              <c:pt idx="377">
                <c:v>5698.1591681096297</c:v>
              </c:pt>
              <c:pt idx="378">
                <c:v>5677.6523041006903</c:v>
              </c:pt>
              <c:pt idx="379">
                <c:v>5657.4484581762699</c:v>
              </c:pt>
              <c:pt idx="380">
                <c:v>5640.8516789536397</c:v>
              </c:pt>
              <c:pt idx="381">
                <c:v>5622.0636557937896</c:v>
              </c:pt>
              <c:pt idx="382">
                <c:v>5598.9651481587598</c:v>
              </c:pt>
              <c:pt idx="383">
                <c:v>5574.1061388315102</c:v>
              </c:pt>
              <c:pt idx="384">
                <c:v>5554.4227749351903</c:v>
              </c:pt>
              <c:pt idx="385">
                <c:v>5529.4337063721796</c:v>
              </c:pt>
              <c:pt idx="386">
                <c:v>5489.0820195026499</c:v>
              </c:pt>
              <c:pt idx="387">
                <c:v>5441.7744332132797</c:v>
              </c:pt>
              <c:pt idx="388">
                <c:v>5410.0318566803599</c:v>
              </c:pt>
              <c:pt idx="389">
                <c:v>5360.1990136417298</c:v>
              </c:pt>
              <c:pt idx="390">
                <c:v>5283.0876709259501</c:v>
              </c:pt>
              <c:pt idx="391">
                <c:v>5202.2503781294399</c:v>
              </c:pt>
              <c:pt idx="392">
                <c:v>5150.5798343266197</c:v>
              </c:pt>
              <c:pt idx="393">
                <c:v>5082.0534677984497</c:v>
              </c:pt>
              <c:pt idx="394">
                <c:v>5025.2923306672301</c:v>
              </c:pt>
              <c:pt idx="395">
                <c:v>4975.6927024423703</c:v>
              </c:pt>
              <c:pt idx="396">
                <c:v>4914.8156470592703</c:v>
              </c:pt>
              <c:pt idx="397">
                <c:v>4871.2625938884803</c:v>
              </c:pt>
              <c:pt idx="398">
                <c:v>4805.6598355699098</c:v>
              </c:pt>
              <c:pt idx="399">
                <c:v>4717.3155122225198</c:v>
              </c:pt>
              <c:pt idx="400">
                <c:v>4545.2357467409101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22272"/>
        <c:axId val="170844928"/>
      </c:scatterChart>
      <c:valAx>
        <c:axId val="170822272"/>
        <c:scaling>
          <c:orientation val="minMax"/>
          <c:max val="18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Čtvrth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časového fondu od začátku roku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9.8657264957264956E-2"/>
              <c:y val="0.8294864132082500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44928"/>
        <c:crosses val="autoZero"/>
        <c:crossBetween val="midCat"/>
        <c:majorUnit val="2000"/>
      </c:valAx>
      <c:valAx>
        <c:axId val="17084492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222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</a:t>
            </a:r>
            <a:r>
              <a:rPr lang="en-US" sz="1000">
                <a:solidFill>
                  <a:schemeClr val="accent1"/>
                </a:solidFill>
              </a:rPr>
              <a:t> toků v rámci PS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0839099657997311E-3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'6.5'!$B$7:$M$7</c:f>
              <c:numCache>
                <c:formatCode>#\ ##0.0</c:formatCode>
                <c:ptCount val="12"/>
                <c:pt idx="0">
                  <c:v>5078.8429999999998</c:v>
                </c:pt>
                <c:pt idx="1">
                  <c:v>4424.9449999999997</c:v>
                </c:pt>
                <c:pt idx="2">
                  <c:v>4210.8440000000001</c:v>
                </c:pt>
                <c:pt idx="3">
                  <c:v>3766.5050000000001</c:v>
                </c:pt>
                <c:pt idx="4">
                  <c:v>3038.194</c:v>
                </c:pt>
                <c:pt idx="5">
                  <c:v>3388.4290000000001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'6.5'!$B$8:$M$8</c:f>
              <c:numCache>
                <c:formatCode>#\ ##0.0</c:formatCode>
                <c:ptCount val="12"/>
                <c:pt idx="0">
                  <c:v>28.306999999999999</c:v>
                </c:pt>
                <c:pt idx="1">
                  <c:v>24.446000000000002</c:v>
                </c:pt>
                <c:pt idx="2">
                  <c:v>22.202000000000002</c:v>
                </c:pt>
                <c:pt idx="3">
                  <c:v>41.929000000000002</c:v>
                </c:pt>
                <c:pt idx="4">
                  <c:v>23.594999999999999</c:v>
                </c:pt>
                <c:pt idx="5">
                  <c:v>26.131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'6.5'!$B$9:$M$9</c:f>
              <c:numCache>
                <c:formatCode>#\ ##0.0</c:formatCode>
                <c:ptCount val="12"/>
                <c:pt idx="0">
                  <c:v>1529.136</c:v>
                </c:pt>
                <c:pt idx="1">
                  <c:v>1220.922</c:v>
                </c:pt>
                <c:pt idx="2">
                  <c:v>1050.7940000000001</c:v>
                </c:pt>
                <c:pt idx="3">
                  <c:v>1048.4829999999999</c:v>
                </c:pt>
                <c:pt idx="4">
                  <c:v>1033.0719999999999</c:v>
                </c:pt>
                <c:pt idx="5">
                  <c:v>819.91700000000003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'6.5'!$B$12:$M$12</c:f>
              <c:numCache>
                <c:formatCode>#\ ##0.0</c:formatCode>
                <c:ptCount val="12"/>
                <c:pt idx="0">
                  <c:v>-3612.78</c:v>
                </c:pt>
                <c:pt idx="1">
                  <c:v>-3323.2159999999999</c:v>
                </c:pt>
                <c:pt idx="2">
                  <c:v>-3407.2139999999999</c:v>
                </c:pt>
                <c:pt idx="3">
                  <c:v>-3028.567</c:v>
                </c:pt>
                <c:pt idx="4">
                  <c:v>-2969.2939999999999</c:v>
                </c:pt>
                <c:pt idx="5">
                  <c:v>-3023.0250000000001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'6.5'!$B$13:$M$13</c:f>
              <c:numCache>
                <c:formatCode>#\ ##0.0</c:formatCode>
                <c:ptCount val="12"/>
                <c:pt idx="0">
                  <c:v>-2818.14</c:v>
                </c:pt>
                <c:pt idx="1">
                  <c:v>-2175.3389999999999</c:v>
                </c:pt>
                <c:pt idx="2">
                  <c:v>-1681.854</c:v>
                </c:pt>
                <c:pt idx="3">
                  <c:v>-1643.5219999999999</c:v>
                </c:pt>
                <c:pt idx="4">
                  <c:v>-944.23599999999999</c:v>
                </c:pt>
                <c:pt idx="5">
                  <c:v>-1075.3240000000001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'6.5'!$B$14:$M$14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'6.5'!$B$15:$M$15</c:f>
              <c:numCache>
                <c:formatCode>#\ ##0.0</c:formatCode>
                <c:ptCount val="12"/>
                <c:pt idx="0">
                  <c:v>-107.535</c:v>
                </c:pt>
                <c:pt idx="1">
                  <c:v>-80.343999999999994</c:v>
                </c:pt>
                <c:pt idx="2">
                  <c:v>-96.837999999999994</c:v>
                </c:pt>
                <c:pt idx="3">
                  <c:v>-102.036</c:v>
                </c:pt>
                <c:pt idx="4">
                  <c:v>-113.361</c:v>
                </c:pt>
                <c:pt idx="5">
                  <c:v>-67.308000000000007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'6.5'!$B$16:$M$16</c:f>
              <c:numCache>
                <c:formatCode>#\ ##0.0</c:formatCode>
                <c:ptCount val="12"/>
                <c:pt idx="0">
                  <c:v>-14.143000000000001</c:v>
                </c:pt>
                <c:pt idx="1">
                  <c:v>-15.414999999999999</c:v>
                </c:pt>
                <c:pt idx="2">
                  <c:v>-26.838000000000001</c:v>
                </c:pt>
                <c:pt idx="3">
                  <c:v>-29.012</c:v>
                </c:pt>
                <c:pt idx="4">
                  <c:v>-22.981000000000002</c:v>
                </c:pt>
                <c:pt idx="5">
                  <c:v>-16.434000000000001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'6.5'!$B$17:$M$17</c:f>
              <c:numCache>
                <c:formatCode>#\ ##0.0</c:formatCode>
                <c:ptCount val="12"/>
                <c:pt idx="0">
                  <c:v>-83.688000000000002</c:v>
                </c:pt>
                <c:pt idx="1">
                  <c:v>-75.998999999999995</c:v>
                </c:pt>
                <c:pt idx="2">
                  <c:v>-71.096000000000004</c:v>
                </c:pt>
                <c:pt idx="3">
                  <c:v>-53.780999999999999</c:v>
                </c:pt>
                <c:pt idx="4">
                  <c:v>-44.988999999999997</c:v>
                </c:pt>
                <c:pt idx="5">
                  <c:v>-52.386000000000003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534592"/>
        <c:axId val="171548672"/>
      </c:barChart>
      <c:catAx>
        <c:axId val="1715345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548672"/>
        <c:crosses val="autoZero"/>
        <c:auto val="1"/>
        <c:lblAlgn val="ctr"/>
        <c:lblOffset val="100"/>
        <c:noMultiLvlLbl val="0"/>
      </c:catAx>
      <c:valAx>
        <c:axId val="1715486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53459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 </a:t>
            </a:r>
            <a:r>
              <a:rPr lang="en-US" sz="1000">
                <a:solidFill>
                  <a:schemeClr val="accent1"/>
                </a:solidFill>
              </a:rPr>
              <a:t>toků v rámci </a:t>
            </a:r>
            <a:r>
              <a:rPr lang="cs-CZ" sz="1000">
                <a:solidFill>
                  <a:schemeClr val="accent1"/>
                </a:solidFill>
              </a:rPr>
              <a:t>RDS</a:t>
            </a:r>
            <a:r>
              <a:rPr lang="en-US" sz="1000">
                <a:solidFill>
                  <a:schemeClr val="accent1"/>
                </a:solidFill>
              </a:rPr>
              <a:t>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4.0817625069592409E-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#\ ##0.0</c:formatCode>
                <c:ptCount val="12"/>
                <c:pt idx="0">
                  <c:v>3612.7797620000001</c:v>
                </c:pt>
                <c:pt idx="1">
                  <c:v>3323.2159080000001</c:v>
                </c:pt>
                <c:pt idx="2">
                  <c:v>3407.2142470000003</c:v>
                </c:pt>
                <c:pt idx="3">
                  <c:v>3028.5668630000005</c:v>
                </c:pt>
                <c:pt idx="4">
                  <c:v>2969.2937420000003</c:v>
                </c:pt>
                <c:pt idx="5">
                  <c:v>3023.0252999999998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#\ ##0.0</c:formatCode>
                <c:ptCount val="12"/>
                <c:pt idx="0">
                  <c:v>606.46849099999997</c:v>
                </c:pt>
                <c:pt idx="1">
                  <c:v>571.83064200000001</c:v>
                </c:pt>
                <c:pt idx="2">
                  <c:v>540.39821100000006</c:v>
                </c:pt>
                <c:pt idx="3">
                  <c:v>452.08581700000002</c:v>
                </c:pt>
                <c:pt idx="4">
                  <c:v>437.35184499999997</c:v>
                </c:pt>
                <c:pt idx="5">
                  <c:v>451.00326900000005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#\ ##0.0</c:formatCode>
                <c:ptCount val="12"/>
                <c:pt idx="0">
                  <c:v>1339.2010510000002</c:v>
                </c:pt>
                <c:pt idx="1">
                  <c:v>1306.8609669999998</c:v>
                </c:pt>
                <c:pt idx="2">
                  <c:v>1392.9155190000001</c:v>
                </c:pt>
                <c:pt idx="3">
                  <c:v>1298.2550399999998</c:v>
                </c:pt>
                <c:pt idx="4">
                  <c:v>1167.190519</c:v>
                </c:pt>
                <c:pt idx="5">
                  <c:v>1026.0706580000001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#\ ##0.0</c:formatCode>
                <c:ptCount val="12"/>
                <c:pt idx="0">
                  <c:v>253.83223900000002</c:v>
                </c:pt>
                <c:pt idx="1">
                  <c:v>221.887182</c:v>
                </c:pt>
                <c:pt idx="2">
                  <c:v>230.89178899999999</c:v>
                </c:pt>
                <c:pt idx="3">
                  <c:v>211.03556899999998</c:v>
                </c:pt>
                <c:pt idx="4">
                  <c:v>130.62780899999998</c:v>
                </c:pt>
                <c:pt idx="5">
                  <c:v>102.678217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'6.5'!$B$29:$M$29</c:f>
              <c:numCache>
                <c:formatCode>#\ ##0.0</c:formatCode>
                <c:ptCount val="12"/>
                <c:pt idx="0">
                  <c:v>43.982870999999996</c:v>
                </c:pt>
                <c:pt idx="1">
                  <c:v>26.412834999999998</c:v>
                </c:pt>
                <c:pt idx="2">
                  <c:v>0.19533899999999998</c:v>
                </c:pt>
                <c:pt idx="3">
                  <c:v>0.10939399999999999</c:v>
                </c:pt>
                <c:pt idx="4">
                  <c:v>0.15961499999999998</c:v>
                </c:pt>
                <c:pt idx="5">
                  <c:v>0.136683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'6.5'!$B$32:$M$32</c:f>
              <c:numCache>
                <c:formatCode>#\ ##0.0</c:formatCode>
                <c:ptCount val="12"/>
                <c:pt idx="0">
                  <c:v>-28.307262999999999</c:v>
                </c:pt>
                <c:pt idx="1">
                  <c:v>-24.446172000000001</c:v>
                </c:pt>
                <c:pt idx="2">
                  <c:v>-22.202071</c:v>
                </c:pt>
                <c:pt idx="3">
                  <c:v>-41.929220999999998</c:v>
                </c:pt>
                <c:pt idx="4">
                  <c:v>-23.595849999999999</c:v>
                </c:pt>
                <c:pt idx="5">
                  <c:v>-26.131304999999962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#\ ##0.0</c:formatCode>
                <c:ptCount val="12"/>
                <c:pt idx="0">
                  <c:v>-606.46849800000007</c:v>
                </c:pt>
                <c:pt idx="1">
                  <c:v>-571.83063500000003</c:v>
                </c:pt>
                <c:pt idx="2">
                  <c:v>-540.39821800000004</c:v>
                </c:pt>
                <c:pt idx="3">
                  <c:v>-452.08581699999991</c:v>
                </c:pt>
                <c:pt idx="4">
                  <c:v>-437.35184499999997</c:v>
                </c:pt>
                <c:pt idx="5">
                  <c:v>-451.00326899999999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#\ ##0.0</c:formatCode>
                <c:ptCount val="12"/>
                <c:pt idx="0">
                  <c:v>-1.0468060000000001</c:v>
                </c:pt>
                <c:pt idx="1">
                  <c:v>-2.2802389999999999</c:v>
                </c:pt>
                <c:pt idx="2">
                  <c:v>-0.100428</c:v>
                </c:pt>
                <c:pt idx="3">
                  <c:v>-6.2550890000000008</c:v>
                </c:pt>
                <c:pt idx="4">
                  <c:v>-12.123691999999998</c:v>
                </c:pt>
                <c:pt idx="5">
                  <c:v>-20.022332000000002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#\ ##0.0</c:formatCode>
                <c:ptCount val="12"/>
                <c:pt idx="0">
                  <c:v>-601.75876300000004</c:v>
                </c:pt>
                <c:pt idx="1">
                  <c:v>-575.10934599999996</c:v>
                </c:pt>
                <c:pt idx="2">
                  <c:v>-614.18053399999997</c:v>
                </c:pt>
                <c:pt idx="3">
                  <c:v>-587.793409</c:v>
                </c:pt>
                <c:pt idx="4">
                  <c:v>-597.52057500000012</c:v>
                </c:pt>
                <c:pt idx="5">
                  <c:v>-626.7365870000001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#\ ##0.0</c:formatCode>
                <c:ptCount val="12"/>
                <c:pt idx="0">
                  <c:v>-284.89665300000007</c:v>
                </c:pt>
                <c:pt idx="1">
                  <c:v>-259.26116899999988</c:v>
                </c:pt>
                <c:pt idx="2">
                  <c:v>-286.19448700000004</c:v>
                </c:pt>
                <c:pt idx="3">
                  <c:v>-251.58779300000012</c:v>
                </c:pt>
                <c:pt idx="4">
                  <c:v>-261.18710500000009</c:v>
                </c:pt>
                <c:pt idx="5">
                  <c:v>-293.79868699999997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'6.5'!$B$37:$M$37</c:f>
              <c:numCache>
                <c:formatCode>#\ ##0.0</c:formatCode>
                <c:ptCount val="12"/>
                <c:pt idx="0">
                  <c:v>-6.5516529999999999</c:v>
                </c:pt>
                <c:pt idx="1">
                  <c:v>-5.1254629999999999</c:v>
                </c:pt>
                <c:pt idx="2">
                  <c:v>-6.7173729999999994</c:v>
                </c:pt>
                <c:pt idx="3">
                  <c:v>-6.5353199999999996</c:v>
                </c:pt>
                <c:pt idx="4">
                  <c:v>-6.8779750000000002</c:v>
                </c:pt>
                <c:pt idx="5">
                  <c:v>-7.2272610000000004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'6.5'!$B$38:$M$38</c:f>
              <c:numCache>
                <c:formatCode>#\ ##0.0</c:formatCode>
                <c:ptCount val="12"/>
                <c:pt idx="0">
                  <c:v>-115.03280399999998</c:v>
                </c:pt>
                <c:pt idx="1">
                  <c:v>-111.36353199999999</c:v>
                </c:pt>
                <c:pt idx="2">
                  <c:v>-134.40468099999998</c:v>
                </c:pt>
                <c:pt idx="3">
                  <c:v>-125.91285900000001</c:v>
                </c:pt>
                <c:pt idx="4">
                  <c:v>-121.295034</c:v>
                </c:pt>
                <c:pt idx="5">
                  <c:v>-117.995631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#\ ##0.0</c:formatCode>
                <c:ptCount val="12"/>
                <c:pt idx="0">
                  <c:v>-1576.1718960000001</c:v>
                </c:pt>
                <c:pt idx="1">
                  <c:v>-1466.1219209999999</c:v>
                </c:pt>
                <c:pt idx="2">
                  <c:v>-1592.9716539999999</c:v>
                </c:pt>
                <c:pt idx="3">
                  <c:v>-1416.3034069999999</c:v>
                </c:pt>
                <c:pt idx="4">
                  <c:v>-1482.6509360000002</c:v>
                </c:pt>
                <c:pt idx="5">
                  <c:v>-1489.3716429999999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#\ ##0.0</c:formatCode>
                <c:ptCount val="12"/>
                <c:pt idx="0">
                  <c:v>-759.62346595218889</c:v>
                </c:pt>
                <c:pt idx="1">
                  <c:v>-696.53910118608508</c:v>
                </c:pt>
                <c:pt idx="2">
                  <c:v>-706.75104158954014</c:v>
                </c:pt>
                <c:pt idx="3">
                  <c:v>-595.10819853034502</c:v>
                </c:pt>
                <c:pt idx="4">
                  <c:v>-544.96299137990809</c:v>
                </c:pt>
                <c:pt idx="5">
                  <c:v>-507.09262682424497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#\ ##0.0</c:formatCode>
                <c:ptCount val="12"/>
                <c:pt idx="0">
                  <c:v>-1654.2179690478099</c:v>
                </c:pt>
                <c:pt idx="1">
                  <c:v>-1530.9425458139151</c:v>
                </c:pt>
                <c:pt idx="2">
                  <c:v>-1457.5124094104599</c:v>
                </c:pt>
                <c:pt idx="3">
                  <c:v>-1318.8806724696549</c:v>
                </c:pt>
                <c:pt idx="4">
                  <c:v>-1041.7677216200921</c:v>
                </c:pt>
                <c:pt idx="5">
                  <c:v>-893.30278617575493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#\ ##0.0</c:formatCode>
                <c:ptCount val="12"/>
                <c:pt idx="0">
                  <c:v>-7.842098</c:v>
                </c:pt>
                <c:pt idx="1">
                  <c:v>-7.3181000000000003</c:v>
                </c:pt>
                <c:pt idx="2">
                  <c:v>-6.5380890000000003</c:v>
                </c:pt>
                <c:pt idx="3">
                  <c:v>-5.2177470000000001</c:v>
                </c:pt>
                <c:pt idx="4">
                  <c:v>-3.5128109999999997</c:v>
                </c:pt>
                <c:pt idx="5">
                  <c:v>-2.860112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val>
            <c:numRef>
              <c:f>'6.5'!$B$43:$M$43</c:f>
              <c:numCache>
                <c:formatCode>#\ ##0.0</c:formatCode>
                <c:ptCount val="12"/>
                <c:pt idx="0">
                  <c:v>-214.34654499999999</c:v>
                </c:pt>
                <c:pt idx="1">
                  <c:v>-199.86930999999998</c:v>
                </c:pt>
                <c:pt idx="2">
                  <c:v>-203.64411900000002</c:v>
                </c:pt>
                <c:pt idx="3">
                  <c:v>-182.44315</c:v>
                </c:pt>
                <c:pt idx="4">
                  <c:v>-171.77661900000001</c:v>
                </c:pt>
                <c:pt idx="5">
                  <c:v>-167.37188699999999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253760"/>
        <c:axId val="171255296"/>
      </c:barChart>
      <c:catAx>
        <c:axId val="1712537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255296"/>
        <c:crosses val="autoZero"/>
        <c:auto val="1"/>
        <c:lblAlgn val="ctr"/>
        <c:lblOffset val="100"/>
        <c:noMultiLvlLbl val="0"/>
      </c:catAx>
      <c:valAx>
        <c:axId val="1712552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25376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</a:t>
            </a:r>
            <a:r>
              <a:rPr lang="cs-CZ" sz="1000" b="1" i="0" u="none" strike="noStrike" baseline="0">
                <a:solidFill>
                  <a:srgbClr val="233060"/>
                </a:solidFill>
                <a:effectLst/>
              </a:rPr>
              <a:t> FVE</a:t>
            </a:r>
            <a:r>
              <a:rPr lang="cs-CZ" sz="1000">
                <a:solidFill>
                  <a:srgbClr val="233060"/>
                </a:solidFill>
              </a:rPr>
              <a:t> (MWh)</a:t>
            </a:r>
          </a:p>
        </c:rich>
      </c:tx>
      <c:layout>
        <c:manualLayout>
          <c:xMode val="edge"/>
          <c:yMode val="edge"/>
          <c:x val="3.1116019999779405E-5"/>
          <c:y val="5.0472822495011796E-2"/>
        </c:manualLayout>
      </c:layout>
      <c:overlay val="0"/>
      <c:spPr>
        <a:solidFill>
          <a:schemeClr val="bg1"/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'4.4'!$E$8:$G$8</c:f>
              <c:numCache>
                <c:formatCode>#\ ##0.0</c:formatCode>
                <c:ptCount val="3"/>
                <c:pt idx="0">
                  <c:v>7931.8620000000074</c:v>
                </c:pt>
                <c:pt idx="1">
                  <c:v>11050.781000000006</c:v>
                </c:pt>
                <c:pt idx="2">
                  <c:v>10596.129999999926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'4.4'!$E$9:$G$9</c:f>
              <c:numCache>
                <c:formatCode>#\ ##0.0</c:formatCode>
                <c:ptCount val="3"/>
                <c:pt idx="0">
                  <c:v>12987.190000000008</c:v>
                </c:pt>
                <c:pt idx="1">
                  <c:v>18550.079999999922</c:v>
                </c:pt>
                <c:pt idx="2">
                  <c:v>18303.780999999952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'4.4'!$E$10:$G$10</c:f>
              <c:numCache>
                <c:formatCode>#\ ##0.0</c:formatCode>
                <c:ptCount val="3"/>
                <c:pt idx="0">
                  <c:v>5933.2500000000036</c:v>
                </c:pt>
                <c:pt idx="1">
                  <c:v>8773.7539999999881</c:v>
                </c:pt>
                <c:pt idx="2">
                  <c:v>8883.6560000000027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'4.4'!$E$11:$G$11</c:f>
              <c:numCache>
                <c:formatCode>#\ ##0.0</c:formatCode>
                <c:ptCount val="3"/>
                <c:pt idx="0">
                  <c:v>45606.090000000106</c:v>
                </c:pt>
                <c:pt idx="1">
                  <c:v>67101.442999999985</c:v>
                </c:pt>
                <c:pt idx="2">
                  <c:v>67108.392999999953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'4.4'!$E$12:$G$12</c:f>
              <c:numCache>
                <c:formatCode>#\ ##0.0</c:formatCode>
                <c:ptCount val="3"/>
                <c:pt idx="0">
                  <c:v>96640.856000000043</c:v>
                </c:pt>
                <c:pt idx="1">
                  <c:v>141186.4059999999</c:v>
                </c:pt>
                <c:pt idx="2">
                  <c:v>139439.76499999998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'4.4'!$E$13:$G$13</c:f>
              <c:numCache>
                <c:formatCode>#\ ##0.0</c:formatCode>
                <c:ptCount val="3"/>
                <c:pt idx="0">
                  <c:v>35239.243000000002</c:v>
                </c:pt>
                <c:pt idx="1">
                  <c:v>52463.473999999995</c:v>
                </c:pt>
                <c:pt idx="2">
                  <c:v>50481.901000000005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  <c:max val="1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  <c:majorUnit val="3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</a:t>
            </a:r>
            <a:r>
              <a:rPr lang="cs-CZ" sz="1000">
                <a:solidFill>
                  <a:schemeClr val="accent1"/>
                </a:solidFill>
              </a:rPr>
              <a:t>výroby</a:t>
            </a:r>
            <a:r>
              <a:rPr lang="cs-CZ" sz="1000" baseline="0">
                <a:solidFill>
                  <a:schemeClr val="accent1"/>
                </a:solidFill>
              </a:rPr>
              <a:t> elektřiny brutto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0.24006430446194227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CE61-4F31-A927-36B89497920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CE61-4F31-A927-36B89497920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CE61-4F31-A927-36B89497920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CE61-4F31-A927-36B89497920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CE61-4F31-A927-36B89497920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CE85-42E5-B892-F2B493BDE8B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5"/>
              <c:layout>
                <c:manualLayout>
                  <c:x val="-8.0952380952380956E-2"/>
                  <c:y val="-0.1069723018147087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3.0952380952380953E-2"/>
                  <c:y val="-0.1680993314231136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4.7619047619047623E-3"/>
                  <c:y val="-0.1337153772683858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#\ ##0.0</c:formatCode>
                <c:ptCount val="8"/>
                <c:pt idx="0">
                  <c:v>6835044.2100000009</c:v>
                </c:pt>
                <c:pt idx="1">
                  <c:v>6509074.8429999994</c:v>
                </c:pt>
                <c:pt idx="2">
                  <c:v>406870.50400000002</c:v>
                </c:pt>
                <c:pt idx="3">
                  <c:v>870418.19800000009</c:v>
                </c:pt>
                <c:pt idx="4">
                  <c:v>668675.272</c:v>
                </c:pt>
                <c:pt idx="5">
                  <c:v>233989.63000000003</c:v>
                </c:pt>
                <c:pt idx="6">
                  <c:v>124711.364</c:v>
                </c:pt>
                <c:pt idx="7">
                  <c:v>798278.05500000145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instalovaného výkonu v ES ČR</a:t>
            </a:r>
          </a:p>
        </c:rich>
      </c:tx>
      <c:layout>
        <c:manualLayout>
          <c:xMode val="edge"/>
          <c:yMode val="edge"/>
          <c:x val="1.9690663667041638E-3"/>
          <c:y val="1.3055674630929014E-3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1C42-4D8B-9734-3F9AFF3EE21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1C42-4D8B-9734-3F9AFF3EE21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1C42-4D8B-9734-3F9AFF3EE21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1C42-4D8B-9734-3F9AFF3EE21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1C42-4D8B-9734-3F9AFF3EE21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6B52-4A15-9D87-EA42F1E0EA1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8.0952380952380956E-2"/>
                  <c:y val="-9.16905444126074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9434.902</c:v>
                </c:pt>
                <c:pt idx="2">
                  <c:v>1363.5</c:v>
                </c:pt>
                <c:pt idx="3">
                  <c:v>1035.181</c:v>
                </c:pt>
                <c:pt idx="4">
                  <c:v>1097.83638</c:v>
                </c:pt>
                <c:pt idx="5">
                  <c:v>1171.5</c:v>
                </c:pt>
                <c:pt idx="6">
                  <c:v>337.90180000000004</c:v>
                </c:pt>
                <c:pt idx="7">
                  <c:v>2099.7908299999972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VTE</a:t>
            </a:r>
            <a:r>
              <a:rPr lang="en-US" sz="1000">
                <a:solidFill>
                  <a:srgbClr val="233060"/>
                </a:solidFill>
              </a:rPr>
              <a:t> na </a:t>
            </a:r>
            <a:r>
              <a:rPr lang="cs-CZ" sz="1000">
                <a:solidFill>
                  <a:srgbClr val="233060"/>
                </a:solidFill>
              </a:rPr>
              <a:t>instalovaném </a:t>
            </a:r>
            <a:r>
              <a:rPr lang="en-US" sz="1000">
                <a:solidFill>
                  <a:srgbClr val="233060"/>
                </a:solidFill>
              </a:rPr>
              <a:t>vý</a:t>
            </a:r>
            <a:r>
              <a:rPr lang="cs-CZ" sz="1000">
                <a:solidFill>
                  <a:srgbClr val="233060"/>
                </a:solidFill>
              </a:rPr>
              <a:t>konu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9.700234839066136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A61D-4F79-A1CD-9DF295209C0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7BB2-4519-A237-8EE8245F6EA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7BB2-4519-A237-8EE8245F6EAF}"/>
              </c:ext>
            </c:extLst>
          </c:dPt>
          <c:dLbls>
            <c:dLbl>
              <c:idx val="0"/>
              <c:layout>
                <c:manualLayout>
                  <c:x val="-6.4326742272101015E-17"/>
                  <c:y val="-0.1750278901251166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894736842107E-2"/>
                  <c:y val="-0.1333025884966402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#\ ##0.0</c:formatCode>
                <c:ptCount val="4"/>
                <c:pt idx="0">
                  <c:v>2.0613999999999999</c:v>
                </c:pt>
                <c:pt idx="1">
                  <c:v>5.16</c:v>
                </c:pt>
                <c:pt idx="2">
                  <c:v>56.629999999999995</c:v>
                </c:pt>
                <c:pt idx="3">
                  <c:v>274.05040000000014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VTE (MWh)</a:t>
            </a:r>
          </a:p>
        </c:rich>
      </c:tx>
      <c:layout>
        <c:manualLayout>
          <c:xMode val="edge"/>
          <c:yMode val="edge"/>
          <c:x val="2.0397821620046323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'4.4'!$E$32:$G$32</c:f>
              <c:numCache>
                <c:formatCode>#\ ##0.0</c:formatCode>
                <c:ptCount val="3"/>
                <c:pt idx="0">
                  <c:v>97.867999999999995</c:v>
                </c:pt>
                <c:pt idx="1">
                  <c:v>101.334</c:v>
                </c:pt>
                <c:pt idx="2">
                  <c:v>70.041000000000011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'4.4'!$E$33:$G$33</c:f>
              <c:numCache>
                <c:formatCode>#\ ##0.0</c:formatCode>
                <c:ptCount val="3"/>
                <c:pt idx="0">
                  <c:v>698.43100000000004</c:v>
                </c:pt>
                <c:pt idx="1">
                  <c:v>735.75199999999995</c:v>
                </c:pt>
                <c:pt idx="2">
                  <c:v>476.31900000000002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'4.4'!$E$34:$G$34</c:f>
              <c:numCache>
                <c:formatCode>#\ ##0.0</c:formatCode>
                <c:ptCount val="3"/>
                <c:pt idx="0">
                  <c:v>7509.5929999999989</c:v>
                </c:pt>
                <c:pt idx="1">
                  <c:v>7671.5240000000013</c:v>
                </c:pt>
                <c:pt idx="2">
                  <c:v>5383.4539999999997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'4.4'!$E$35:$G$35</c:f>
              <c:numCache>
                <c:formatCode>#\ ##0.0</c:formatCode>
                <c:ptCount val="3"/>
                <c:pt idx="0">
                  <c:v>37012.474000000017</c:v>
                </c:pt>
                <c:pt idx="1">
                  <c:v>37403.078000000001</c:v>
                </c:pt>
                <c:pt idx="2">
                  <c:v>27551.495999999988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052160"/>
        <c:axId val="161053696"/>
      </c:barChart>
      <c:catAx>
        <c:axId val="1610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053696"/>
        <c:crossesAt val="0"/>
        <c:auto val="1"/>
        <c:lblAlgn val="ctr"/>
        <c:lblOffset val="100"/>
        <c:noMultiLvlLbl val="0"/>
      </c:catAx>
      <c:valAx>
        <c:axId val="161053696"/>
        <c:scaling>
          <c:orientation val="minMax"/>
          <c:max val="4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052160"/>
        <c:crosses val="autoZero"/>
        <c:crossBetween val="between"/>
        <c:majorUnit val="10000"/>
        <c:min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96832"/>
        <c:axId val="161098368"/>
      </c:barChart>
      <c:catAx>
        <c:axId val="16109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098368"/>
        <c:crosses val="autoZero"/>
        <c:auto val="1"/>
        <c:lblAlgn val="ctr"/>
        <c:lblOffset val="100"/>
        <c:noMultiLvlLbl val="0"/>
      </c:catAx>
      <c:valAx>
        <c:axId val="16109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09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47136"/>
        <c:axId val="161153024"/>
      </c:barChart>
      <c:catAx>
        <c:axId val="16114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153024"/>
        <c:crosses val="autoZero"/>
        <c:auto val="1"/>
        <c:lblAlgn val="ctr"/>
        <c:lblOffset val="100"/>
        <c:noMultiLvlLbl val="0"/>
      </c:catAx>
      <c:valAx>
        <c:axId val="16115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147136"/>
        <c:crosses val="autoZero"/>
        <c:crossBetween val="between"/>
      </c:valAx>
      <c:spPr>
        <a:noFill/>
      </c:spPr>
    </c:plotArea>
    <c:legend>
      <c:legendPos val="r"/>
      <c:legendEntry>
        <c:idx val="0"/>
        <c:txPr>
          <a:bodyPr/>
          <a:lstStyle/>
          <a:p>
            <a:pPr>
              <a:defRPr>
                <a:solidFill>
                  <a:schemeClr val="accent1"/>
                </a:solidFill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accent5"/>
                </a:solidFill>
              </a:defRPr>
            </a:pPr>
            <a:endParaRPr lang="cs-CZ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chemeClr val="accent2"/>
                </a:solidFill>
              </a:defRPr>
            </a:pPr>
            <a:endParaRPr lang="cs-CZ"/>
          </a:p>
        </c:txPr>
      </c:legendEntry>
      <c:legendEntry>
        <c:idx val="3"/>
        <c:txPr>
          <a:bodyPr/>
          <a:lstStyle/>
          <a:p>
            <a:pPr>
              <a:defRPr>
                <a:solidFill>
                  <a:schemeClr val="accent6"/>
                </a:solidFill>
              </a:defRPr>
            </a:pPr>
            <a:endParaRPr lang="cs-CZ"/>
          </a:p>
        </c:txPr>
      </c:legendEntry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 b="1">
                <a:solidFill>
                  <a:srgbClr val="233060"/>
                </a:solidFill>
              </a:rPr>
              <a:t>Bilance elektřiny </a:t>
            </a:r>
            <a:r>
              <a:rPr lang="cs-CZ" sz="1000" b="1">
                <a:solidFill>
                  <a:srgbClr val="233060"/>
                </a:solidFill>
              </a:rPr>
              <a:t>(</a:t>
            </a:r>
            <a:r>
              <a:rPr lang="en-US" sz="1000" b="1">
                <a:solidFill>
                  <a:srgbClr val="233060"/>
                </a:solidFill>
              </a:rPr>
              <a:t>GWh</a:t>
            </a:r>
            <a:r>
              <a:rPr lang="cs-CZ" sz="1000" b="1">
                <a:solidFill>
                  <a:srgbClr val="233060"/>
                </a:solidFill>
              </a:rPr>
              <a:t>)</a:t>
            </a:r>
            <a:endParaRPr lang="en-US" sz="1000" b="1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0050125313282852E-3"/>
          <c:y val="2.919708029197080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7734.5090189999992</c:v>
                </c:pt>
                <c:pt idx="1">
                  <c:v>6923.8548539999992</c:v>
                </c:pt>
                <c:pt idx="2">
                  <c:v>6805.2748659999979</c:v>
                </c:pt>
                <c:pt idx="3">
                  <c:v>6160.8922299999995</c:v>
                </c:pt>
                <c:pt idx="4">
                  <c:v>5097.2031560000014</c:v>
                </c:pt>
                <c:pt idx="5">
                  <c:v>5188.9666900000002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'3.2'!$B$49:$M$49</c:f>
              <c:numCache>
                <c:formatCode>#\ ##0.0</c:formatCode>
                <c:ptCount val="12"/>
                <c:pt idx="0">
                  <c:v>-5569.6220419999991</c:v>
                </c:pt>
                <c:pt idx="1">
                  <c:v>-5176.394320999987</c:v>
                </c:pt>
                <c:pt idx="2">
                  <c:v>-5374.5875869999945</c:v>
                </c:pt>
                <c:pt idx="3">
                  <c:v>-4822.5820940000012</c:v>
                </c:pt>
                <c:pt idx="4">
                  <c:v>-4552.5545880000018</c:v>
                </c:pt>
                <c:pt idx="5">
                  <c:v>-4350.9357869999994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'3.2'!$B$31:$M$31</c:f>
              <c:numCache>
                <c:formatCode>#\ ##0.0</c:formatCode>
                <c:ptCount val="12"/>
                <c:pt idx="0">
                  <c:v>-508.31314200000003</c:v>
                </c:pt>
                <c:pt idx="1">
                  <c:v>-449.84472699999992</c:v>
                </c:pt>
                <c:pt idx="2">
                  <c:v>-435.62457599999971</c:v>
                </c:pt>
                <c:pt idx="3">
                  <c:v>-410.73894799999999</c:v>
                </c:pt>
                <c:pt idx="4">
                  <c:v>-348.82938099999996</c:v>
                </c:pt>
                <c:pt idx="5">
                  <c:v>-344.09456900000009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'3.2'!$B$36:$M$36</c:f>
              <c:numCache>
                <c:formatCode>#\ ##0.0</c:formatCode>
                <c:ptCount val="12"/>
                <c:pt idx="0">
                  <c:v>-298.03454499999998</c:v>
                </c:pt>
                <c:pt idx="1">
                  <c:v>-275.86830999999995</c:v>
                </c:pt>
                <c:pt idx="2">
                  <c:v>-274.74011900000005</c:v>
                </c:pt>
                <c:pt idx="3">
                  <c:v>-236.22415000000001</c:v>
                </c:pt>
                <c:pt idx="4">
                  <c:v>-216.76561900000002</c:v>
                </c:pt>
                <c:pt idx="5">
                  <c:v>-219.75788699999998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'3.2'!$B$47:$M$47</c:f>
              <c:numCache>
                <c:formatCode>#\ ##0.0</c:formatCode>
                <c:ptCount val="12"/>
                <c:pt idx="0">
                  <c:v>-114.086653</c:v>
                </c:pt>
                <c:pt idx="1">
                  <c:v>-85.46946299999999</c:v>
                </c:pt>
                <c:pt idx="2">
                  <c:v>-103.55537299999999</c:v>
                </c:pt>
                <c:pt idx="3">
                  <c:v>-108.57132</c:v>
                </c:pt>
                <c:pt idx="4">
                  <c:v>-120.23897500000001</c:v>
                </c:pt>
                <c:pt idx="5">
                  <c:v>-74.535261000000006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'3.2'!$B$6:$M$6</c:f>
              <c:numCache>
                <c:formatCode>#\ ##0.0</c:formatCode>
                <c:ptCount val="12"/>
                <c:pt idx="0">
                  <c:v>-1226.4364940000005</c:v>
                </c:pt>
                <c:pt idx="1">
                  <c:v>-930.28540400000031</c:v>
                </c:pt>
                <c:pt idx="2">
                  <c:v>-630.96608900000024</c:v>
                </c:pt>
                <c:pt idx="3">
                  <c:v>-601.11072500000023</c:v>
                </c:pt>
                <c:pt idx="4">
                  <c:v>76.871923000000152</c:v>
                </c:pt>
                <c:pt idx="5">
                  <c:v>-275.2926490000001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846720"/>
        <c:axId val="156852608"/>
      </c:barChart>
      <c:catAx>
        <c:axId val="1568467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852608"/>
        <c:crosses val="autoZero"/>
        <c:auto val="1"/>
        <c:lblAlgn val="ctr"/>
        <c:lblOffset val="100"/>
        <c:noMultiLvlLbl val="0"/>
      </c:catAx>
      <c:valAx>
        <c:axId val="156852608"/>
        <c:scaling>
          <c:orientation val="minMax"/>
          <c:max val="8000"/>
          <c:min val="-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846720"/>
        <c:crosses val="autoZero"/>
        <c:crossBetween val="between"/>
        <c:majorUnit val="2000"/>
      </c:valAx>
    </c:plotArea>
    <c:legend>
      <c:legendPos val="b"/>
      <c:layout>
        <c:manualLayout>
          <c:xMode val="edge"/>
          <c:yMode val="edge"/>
          <c:x val="2.8759398496240737E-4"/>
          <c:y val="0.83390692951702228"/>
          <c:w val="0.91229741019214705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biomasy na výrobě elektřiny brutto</a:t>
            </a:r>
          </a:p>
        </c:rich>
      </c:tx>
      <c:layout>
        <c:manualLayout>
          <c:xMode val="edge"/>
          <c:yMode val="edge"/>
          <c:x val="1.4253072734838904E-4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0.10189629589483129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0.32018726581610901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noFill/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0.54033955238892328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3.7576885900136428E-2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180864"/>
        <c:axId val="160186752"/>
      </c:barChart>
      <c:catAx>
        <c:axId val="16018086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186752"/>
        <c:crosses val="autoZero"/>
        <c:auto val="1"/>
        <c:lblAlgn val="ctr"/>
        <c:lblOffset val="100"/>
        <c:noMultiLvlLbl val="0"/>
      </c:catAx>
      <c:valAx>
        <c:axId val="1601867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a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  <a:r>
              <a:rPr lang="cs-CZ" sz="1000">
                <a:solidFill>
                  <a:srgbClr val="233060"/>
                </a:solidFill>
              </a:rPr>
              <a:t> z biomasy (MWh)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5701017526222367E-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'4.5'!$B$8:$D$8</c:f>
              <c:numCache>
                <c:formatCode>#\ ##0.0</c:formatCode>
                <c:ptCount val="3"/>
                <c:pt idx="0">
                  <c:v>20260.924999999999</c:v>
                </c:pt>
                <c:pt idx="1">
                  <c:v>20990.402999999998</c:v>
                </c:pt>
                <c:pt idx="2">
                  <c:v>19851.359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spPr>
            <a:solidFill>
              <a:schemeClr val="accent2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'4.5'!$B$9:$D$9</c:f>
              <c:numCache>
                <c:formatCode>#\ ##0.0</c:formatCode>
                <c:ptCount val="3"/>
                <c:pt idx="0">
                  <c:v>67634.593000000008</c:v>
                </c:pt>
                <c:pt idx="1">
                  <c:v>62815.181000000004</c:v>
                </c:pt>
                <c:pt idx="2">
                  <c:v>61552.320999999996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spPr>
            <a:solidFill>
              <a:schemeClr val="accent3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spPr>
            <a:solidFill>
              <a:schemeClr val="accent4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spPr>
            <a:solidFill>
              <a:schemeClr val="accent5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spPr>
            <a:solidFill>
              <a:schemeClr val="accent6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'4.5'!$B$13:$D$13</c:f>
              <c:numCache>
                <c:formatCode>#\ ##0.0</c:formatCode>
                <c:ptCount val="3"/>
                <c:pt idx="0">
                  <c:v>116350.12899999999</c:v>
                </c:pt>
                <c:pt idx="1">
                  <c:v>113768.24299999999</c:v>
                </c:pt>
                <c:pt idx="2">
                  <c:v>93899.280000000013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spPr>
            <a:solidFill>
              <a:srgbClr val="F0948F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'4.5'!$B$14:$D$14</c:f>
              <c:numCache>
                <c:formatCode>#\ ##0.0</c:formatCode>
                <c:ptCount val="3"/>
                <c:pt idx="0">
                  <c:v>8521.9759999999987</c:v>
                </c:pt>
                <c:pt idx="1">
                  <c:v>7963.3050000000003</c:v>
                </c:pt>
                <c:pt idx="2">
                  <c:v>6047.91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253824"/>
        <c:axId val="160255360"/>
      </c:barChart>
      <c:catAx>
        <c:axId val="16025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255360"/>
        <c:crosses val="autoZero"/>
        <c:auto val="1"/>
        <c:lblAlgn val="ctr"/>
        <c:lblOffset val="100"/>
        <c:noMultiLvlLbl val="0"/>
      </c:catAx>
      <c:valAx>
        <c:axId val="160255360"/>
        <c:scaling>
          <c:orientation val="minMax"/>
          <c:max val="3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53824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bioplynu</a:t>
            </a:r>
            <a:r>
              <a:rPr lang="en-US" sz="1000">
                <a:solidFill>
                  <a:srgbClr val="233060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6.217932435864871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68-4FE2-9285-13D2D60C023A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68-4FE2-9285-13D2D60C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2.5735861929763803E-2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4.7773599613000213E-2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0.92649053845723606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392704"/>
        <c:axId val="160391168"/>
      </c:barChart>
      <c:valAx>
        <c:axId val="1603911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92704"/>
        <c:crosses val="autoZero"/>
        <c:crossBetween val="between"/>
        <c:majorUnit val="0.1"/>
      </c:valAx>
      <c:catAx>
        <c:axId val="16039270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39116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</a:t>
            </a:r>
            <a:r>
              <a:rPr lang="cs-CZ" sz="1000" baseline="0">
                <a:solidFill>
                  <a:srgbClr val="233060"/>
                </a:solidFill>
              </a:rPr>
              <a:t> brutto z bioplynu (MWh)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236095488063953E-3"/>
          <c:y val="2.26283298097251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'4.5'!$B$31:$D$31</c:f>
              <c:numCache>
                <c:formatCode>#\ ##0.0</c:formatCode>
                <c:ptCount val="3"/>
                <c:pt idx="0">
                  <c:v>5623.6440000000002</c:v>
                </c:pt>
                <c:pt idx="1">
                  <c:v>5872.8769999999995</c:v>
                </c:pt>
                <c:pt idx="2">
                  <c:v>5118.6139999999996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'4.5'!$B$32:$D$32</c:f>
              <c:numCache>
                <c:formatCode>#\ ##0.0</c:formatCode>
                <c:ptCount val="3"/>
                <c:pt idx="0">
                  <c:v>10139.215</c:v>
                </c:pt>
                <c:pt idx="1">
                  <c:v>10583.812000000002</c:v>
                </c:pt>
                <c:pt idx="2">
                  <c:v>10119.724999999999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'4.5'!$B$33:$D$33</c:f>
              <c:numCache>
                <c:formatCode>#\ ##0.0</c:formatCode>
                <c:ptCount val="3"/>
                <c:pt idx="0">
                  <c:v>198988.47599999997</c:v>
                </c:pt>
                <c:pt idx="1">
                  <c:v>203695.65000000008</c:v>
                </c:pt>
                <c:pt idx="2">
                  <c:v>195460.41699999996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415744"/>
        <c:axId val="160417280"/>
      </c:barChart>
      <c:catAx>
        <c:axId val="16041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417280"/>
        <c:crosses val="autoZero"/>
        <c:auto val="1"/>
        <c:lblAlgn val="ctr"/>
        <c:lblOffset val="100"/>
        <c:noMultiLvlLbl val="0"/>
      </c:catAx>
      <c:valAx>
        <c:axId val="1604172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41574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'4.5'!$N$7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'4.5'!$N$8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'4.5'!$N$9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'4.5'!$N$10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'4.5'!$N$11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'4.5'!$N$12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'4.5'!$N$13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85024"/>
        <c:axId val="161586560"/>
      </c:barChart>
      <c:catAx>
        <c:axId val="16158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586560"/>
        <c:crosses val="autoZero"/>
        <c:auto val="1"/>
        <c:lblAlgn val="ctr"/>
        <c:lblOffset val="100"/>
        <c:noMultiLvlLbl val="0"/>
      </c:catAx>
      <c:valAx>
        <c:axId val="161586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585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490432"/>
        <c:axId val="161491968"/>
      </c:barChart>
      <c:catAx>
        <c:axId val="16149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91968"/>
        <c:crosses val="autoZero"/>
        <c:auto val="1"/>
        <c:lblAlgn val="ctr"/>
        <c:lblOffset val="100"/>
        <c:noMultiLvlLbl val="0"/>
      </c:catAx>
      <c:valAx>
        <c:axId val="161491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4904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paliv na výro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ě elektřiny brutto KVET</a:t>
            </a:r>
            <a:r>
              <a:rPr lang="cs-CZ" sz="1000">
                <a:solidFill>
                  <a:srgbClr val="233060"/>
                </a:solidFill>
              </a:rPr>
              <a:t> (GWh)</a:t>
            </a:r>
          </a:p>
        </c:rich>
      </c:tx>
      <c:layout>
        <c:manualLayout>
          <c:xMode val="edge"/>
          <c:yMode val="edge"/>
          <c:x val="1.9209277850425466E-3"/>
          <c:y val="3.864650311118090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#\ ##0.0</c:formatCode>
                <c:ptCount val="3"/>
                <c:pt idx="0">
                  <c:v>2.2364170000000003</c:v>
                </c:pt>
                <c:pt idx="1">
                  <c:v>14.757972000000001</c:v>
                </c:pt>
                <c:pt idx="2">
                  <c:v>314.50278299999997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#\ ##0.0</c:formatCode>
                <c:ptCount val="3"/>
                <c:pt idx="0">
                  <c:v>286.48142799999994</c:v>
                </c:pt>
                <c:pt idx="1">
                  <c:v>157.70090500000001</c:v>
                </c:pt>
                <c:pt idx="2">
                  <c:v>12.050034999999999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#\ ##0.0</c:formatCode>
                <c:ptCount val="3"/>
                <c:pt idx="0">
                  <c:v>0</c:v>
                </c:pt>
                <c:pt idx="1">
                  <c:v>1.124708</c:v>
                </c:pt>
                <c:pt idx="2">
                  <c:v>119.718306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#\ ##0.0</c:formatCode>
                <c:ptCount val="3"/>
                <c:pt idx="0">
                  <c:v>2.656056</c:v>
                </c:pt>
                <c:pt idx="1">
                  <c:v>1.3691740000000001</c:v>
                </c:pt>
                <c:pt idx="2">
                  <c:v>645.57759299999998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#\ ##0.0</c:formatCode>
                <c:ptCount val="3"/>
                <c:pt idx="0">
                  <c:v>4.3968E-2</c:v>
                </c:pt>
                <c:pt idx="1">
                  <c:v>4.6856590000000002</c:v>
                </c:pt>
                <c:pt idx="2">
                  <c:v>2.2400000000000002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#\ ##0.0</c:formatCode>
                <c:ptCount val="3"/>
                <c:pt idx="0">
                  <c:v>0</c:v>
                </c:pt>
                <c:pt idx="1">
                  <c:v>2.242</c:v>
                </c:pt>
                <c:pt idx="2">
                  <c:v>0.14613400000000001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#\ ##0.0</c:formatCode>
                <c:ptCount val="3"/>
                <c:pt idx="0">
                  <c:v>0.52239100000000005</c:v>
                </c:pt>
                <c:pt idx="1">
                  <c:v>2.9011279999999999</c:v>
                </c:pt>
                <c:pt idx="2">
                  <c:v>42.109888000000005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#\ ##0.0</c:formatCode>
                <c:ptCount val="3"/>
                <c:pt idx="0">
                  <c:v>2.534322</c:v>
                </c:pt>
                <c:pt idx="1">
                  <c:v>22.824931999999997</c:v>
                </c:pt>
                <c:pt idx="2">
                  <c:v>46.561813000000008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#\ ##0.0</c:formatCode>
                <c:ptCount val="3"/>
                <c:pt idx="0">
                  <c:v>1.0634239999999999</c:v>
                </c:pt>
                <c:pt idx="1">
                  <c:v>0.55094600000000005</c:v>
                </c:pt>
                <c:pt idx="2">
                  <c:v>0.43493500000000007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#\ ##0.0</c:formatCode>
                <c:ptCount val="3"/>
                <c:pt idx="0">
                  <c:v>99.683382999999935</c:v>
                </c:pt>
                <c:pt idx="1">
                  <c:v>64.28844500000001</c:v>
                </c:pt>
                <c:pt idx="2">
                  <c:v>95.912688000000003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515392"/>
        <c:axId val="161516928"/>
      </c:barChart>
      <c:catAx>
        <c:axId val="1615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6928"/>
        <c:crosses val="autoZero"/>
        <c:auto val="1"/>
        <c:lblAlgn val="ctr"/>
        <c:lblOffset val="100"/>
        <c:noMultiLvlLbl val="0"/>
      </c:catAx>
      <c:valAx>
        <c:axId val="161516928"/>
        <c:scaling>
          <c:orientation val="minMax"/>
          <c:max val="14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5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79234753250686307"/>
          <c:w val="0.86197652889925847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elektrického výkonu KVET</a:t>
            </a:r>
          </a:p>
        </c:rich>
      </c:tx>
      <c:layout>
        <c:manualLayout>
          <c:xMode val="edge"/>
          <c:yMode val="edge"/>
          <c:x val="1.6430978479982242E-3"/>
          <c:y val="2.23893555949736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2.6234415292981082E-3"/>
                  <c:y val="-5.09019942686778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4.56733024491786E-3"/>
                  <c:y val="-1.19827125967744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#\ ##0.0</c:formatCode>
                <c:ptCount val="3"/>
                <c:pt idx="0">
                  <c:v>494.01400000000041</c:v>
                </c:pt>
                <c:pt idx="1">
                  <c:v>385.14499999999987</c:v>
                </c:pt>
                <c:pt idx="2">
                  <c:v>8987.2060000000019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47318463311"/>
          <c:w val="0.64505853536083491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tepelného výkonu KVET</a:t>
            </a:r>
          </a:p>
        </c:rich>
      </c:tx>
      <c:layout>
        <c:manualLayout>
          <c:xMode val="edge"/>
          <c:yMode val="edge"/>
          <c:x val="9.8816123987952205E-4"/>
          <c:y val="2.15108231379005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2288375137611948E-3"/>
                  <c:y val="-7.880347992876541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5.8354078437983766E-3"/>
                  <c:y val="-5.968731883940901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#\ ##0.0</c:formatCode>
                <c:ptCount val="3"/>
                <c:pt idx="0">
                  <c:v>863.18199999999979</c:v>
                </c:pt>
                <c:pt idx="1">
                  <c:v>1147.7699999999993</c:v>
                </c:pt>
                <c:pt idx="2">
                  <c:v>17372.542999999994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6.2813862688896054E-4"/>
          <c:y val="0.78865447318463311"/>
          <c:w val="0.65445796595488648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2656"/>
      </c:barChart>
      <c:catAx>
        <c:axId val="16162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22656"/>
        <c:crosses val="autoZero"/>
        <c:auto val="1"/>
        <c:lblAlgn val="ctr"/>
        <c:lblOffset val="100"/>
        <c:noMultiLvlLbl val="0"/>
      </c:catAx>
      <c:valAx>
        <c:axId val="161622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21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50912"/>
        <c:axId val="156952448"/>
      </c:barChart>
      <c:catAx>
        <c:axId val="15695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952448"/>
        <c:crosses val="autoZero"/>
        <c:auto val="1"/>
        <c:lblAlgn val="ctr"/>
        <c:lblOffset val="100"/>
        <c:noMultiLvlLbl val="0"/>
      </c:catAx>
      <c:valAx>
        <c:axId val="156952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6950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výkonu</a:t>
            </a:r>
            <a:endParaRPr lang="cs-CZ" sz="1000">
              <a:solidFill>
                <a:srgbClr val="233060"/>
              </a:solidFill>
            </a:endParaRP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 ES ČR</a:t>
            </a:r>
          </a:p>
        </c:rich>
      </c:tx>
      <c:layout>
        <c:manualLayout>
          <c:xMode val="edge"/>
          <c:yMode val="edge"/>
          <c:x val="3.5861891179430904E-5"/>
          <c:y val="1.305575958631973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71436782597916937"/>
          <c:h val="0.64401282272044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2720-431D-AAF0-50F1CCBD414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2720-431D-AAF0-50F1CCBD414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2720-431D-AAF0-50F1CCBD414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2720-431D-AAF0-50F1CCBD4142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2720-431D-AAF0-50F1CCBD4142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B81A-45F8-AF68-6522D40D827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8287745420072679"/>
                  <c:y val="-9.71494858623581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1B6-49E3-971D-10B825544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9434.902</c:v>
                </c:pt>
                <c:pt idx="2">
                  <c:v>1363.5</c:v>
                </c:pt>
                <c:pt idx="3">
                  <c:v>1035.181</c:v>
                </c:pt>
                <c:pt idx="4">
                  <c:v>1097.83638</c:v>
                </c:pt>
                <c:pt idx="5">
                  <c:v>1171.5</c:v>
                </c:pt>
                <c:pt idx="6">
                  <c:v>337.90180000000004</c:v>
                </c:pt>
                <c:pt idx="7">
                  <c:v>2099.7908299999972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Vývoj instalovaného výkonu v ES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6948559670781796E-3"/>
          <c:y val="1.2121212121212121E-2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'5'!$B$7:$M$7</c:f>
              <c:numCache>
                <c:formatCode>#\ 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'5'!$B$8:$M$8</c:f>
              <c:numCache>
                <c:formatCode>#\ ##0.0</c:formatCode>
                <c:ptCount val="12"/>
                <c:pt idx="0">
                  <c:v>9415.8970000000008</c:v>
                </c:pt>
                <c:pt idx="1">
                  <c:v>9415.8970000000008</c:v>
                </c:pt>
                <c:pt idx="2">
                  <c:v>9435.8970000000008</c:v>
                </c:pt>
                <c:pt idx="3">
                  <c:v>9434.902</c:v>
                </c:pt>
                <c:pt idx="4">
                  <c:v>9434.902</c:v>
                </c:pt>
                <c:pt idx="5">
                  <c:v>9434.902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'5'!$B$9:$M$9</c:f>
              <c:numCache>
                <c:formatCode>#\ ##0.0</c:formatCode>
                <c:ptCount val="12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'5'!$B$10:$M$10</c:f>
              <c:numCache>
                <c:formatCode>#\ ##0.0</c:formatCode>
                <c:ptCount val="12"/>
                <c:pt idx="0">
                  <c:v>1020.9540000000005</c:v>
                </c:pt>
                <c:pt idx="1">
                  <c:v>1021.9140000000003</c:v>
                </c:pt>
                <c:pt idx="2">
                  <c:v>1025.1640000000007</c:v>
                </c:pt>
                <c:pt idx="3">
                  <c:v>1027.2300000000007</c:v>
                </c:pt>
                <c:pt idx="4">
                  <c:v>1034.2590000000009</c:v>
                </c:pt>
                <c:pt idx="5">
                  <c:v>1035.1810000000009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'5'!$B$11:$M$11</c:f>
              <c:numCache>
                <c:formatCode>#\ ##0.0</c:formatCode>
                <c:ptCount val="12"/>
                <c:pt idx="0">
                  <c:v>1111.3564799999967</c:v>
                </c:pt>
                <c:pt idx="1">
                  <c:v>1110.5839799999969</c:v>
                </c:pt>
                <c:pt idx="2">
                  <c:v>1109.9989799999971</c:v>
                </c:pt>
                <c:pt idx="3">
                  <c:v>1108.733079999997</c:v>
                </c:pt>
                <c:pt idx="4">
                  <c:v>1107.2980799999973</c:v>
                </c:pt>
                <c:pt idx="5">
                  <c:v>1097.8363799999979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'5'!$B$12:$M$12</c:f>
              <c:numCache>
                <c:formatCode>#\ 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'5'!$B$13:$M$13</c:f>
              <c:numCache>
                <c:formatCode>#\ ##0.0</c:formatCode>
                <c:ptCount val="12"/>
                <c:pt idx="0">
                  <c:v>339.19180000000006</c:v>
                </c:pt>
                <c:pt idx="1">
                  <c:v>339.19180000000006</c:v>
                </c:pt>
                <c:pt idx="2">
                  <c:v>339.04180000000008</c:v>
                </c:pt>
                <c:pt idx="3">
                  <c:v>338.50180000000012</c:v>
                </c:pt>
                <c:pt idx="4">
                  <c:v>338.50180000000012</c:v>
                </c:pt>
                <c:pt idx="5">
                  <c:v>337.90180000000009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'5'!$B$14:$M$14</c:f>
              <c:numCache>
                <c:formatCode>#\ ##0.0</c:formatCode>
                <c:ptCount val="12"/>
                <c:pt idx="0">
                  <c:v>2104.5385600000959</c:v>
                </c:pt>
                <c:pt idx="1">
                  <c:v>2106.8646200000967</c:v>
                </c:pt>
                <c:pt idx="2">
                  <c:v>2111.9544400000973</c:v>
                </c:pt>
                <c:pt idx="3">
                  <c:v>2113.0576100000912</c:v>
                </c:pt>
                <c:pt idx="4">
                  <c:v>2111.7985000000876</c:v>
                </c:pt>
                <c:pt idx="5">
                  <c:v>2099.7908300000831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65184"/>
        <c:axId val="161966720"/>
      </c:barChart>
      <c:catAx>
        <c:axId val="161965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966720"/>
        <c:crosses val="autoZero"/>
        <c:auto val="1"/>
        <c:lblAlgn val="ctr"/>
        <c:lblOffset val="100"/>
        <c:noMultiLvlLbl val="0"/>
      </c:catAx>
      <c:valAx>
        <c:axId val="1619667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6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Instalovaný výkon v krajích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9201821067756427E-3"/>
          <c:y val="1.1988888749099261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363092183209829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#\ ##0.0</c:formatCode>
                <c:ptCount val="14"/>
                <c:pt idx="0">
                  <c:v>17.440000000000001</c:v>
                </c:pt>
                <c:pt idx="1">
                  <c:v>215.44500000000002</c:v>
                </c:pt>
                <c:pt idx="2">
                  <c:v>226.29999999999998</c:v>
                </c:pt>
                <c:pt idx="3">
                  <c:v>539.80600000000004</c:v>
                </c:pt>
                <c:pt idx="4">
                  <c:v>14.759</c:v>
                </c:pt>
                <c:pt idx="5">
                  <c:v>182.59900000000002</c:v>
                </c:pt>
                <c:pt idx="6">
                  <c:v>4.835</c:v>
                </c:pt>
                <c:pt idx="7">
                  <c:v>1260.1520000000003</c:v>
                </c:pt>
                <c:pt idx="8">
                  <c:v>99.436000000000007</c:v>
                </c:pt>
                <c:pt idx="9">
                  <c:v>1293.7099999999998</c:v>
                </c:pt>
                <c:pt idx="10">
                  <c:v>262.08500000000004</c:v>
                </c:pt>
                <c:pt idx="11">
                  <c:v>1151.8600000000001</c:v>
                </c:pt>
                <c:pt idx="12">
                  <c:v>4034.8129999999996</c:v>
                </c:pt>
                <c:pt idx="13">
                  <c:v>131.66200000000001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#\ ##0.0</c:formatCode>
                <c:ptCount val="14"/>
                <c:pt idx="0">
                  <c:v>32.214999999999982</c:v>
                </c:pt>
                <c:pt idx="1">
                  <c:v>53.504999999999995</c:v>
                </c:pt>
                <c:pt idx="2">
                  <c:v>84.872999999999962</c:v>
                </c:pt>
                <c:pt idx="3">
                  <c:v>22.75</c:v>
                </c:pt>
                <c:pt idx="4">
                  <c:v>88.480000000000018</c:v>
                </c:pt>
                <c:pt idx="5">
                  <c:v>61.065000000000019</c:v>
                </c:pt>
                <c:pt idx="6">
                  <c:v>41.739000000000019</c:v>
                </c:pt>
                <c:pt idx="7">
                  <c:v>96.647999999999982</c:v>
                </c:pt>
                <c:pt idx="8">
                  <c:v>122.80199999999991</c:v>
                </c:pt>
                <c:pt idx="9">
                  <c:v>67.310000000000016</c:v>
                </c:pt>
                <c:pt idx="10">
                  <c:v>71.436000000000007</c:v>
                </c:pt>
                <c:pt idx="11">
                  <c:v>212.10899999999998</c:v>
                </c:pt>
                <c:pt idx="12">
                  <c:v>45.507000000000033</c:v>
                </c:pt>
                <c:pt idx="13">
                  <c:v>34.741999999999997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174.59225000000006</c:v>
                </c:pt>
                <c:pt idx="2">
                  <c:v>34.929000000000002</c:v>
                </c:pt>
                <c:pt idx="3">
                  <c:v>6.6814999999999998</c:v>
                </c:pt>
                <c:pt idx="4">
                  <c:v>9.5750999999999866</c:v>
                </c:pt>
                <c:pt idx="5">
                  <c:v>29.610399999999967</c:v>
                </c:pt>
                <c:pt idx="6">
                  <c:v>23.339149999999979</c:v>
                </c:pt>
                <c:pt idx="7">
                  <c:v>18.136899999999986</c:v>
                </c:pt>
                <c:pt idx="8">
                  <c:v>11.625039999999997</c:v>
                </c:pt>
                <c:pt idx="9">
                  <c:v>29.332000000000019</c:v>
                </c:pt>
                <c:pt idx="10">
                  <c:v>20.180299999999988</c:v>
                </c:pt>
                <c:pt idx="11">
                  <c:v>644.0086</c:v>
                </c:pt>
                <c:pt idx="12">
                  <c:v>77.016639999999995</c:v>
                </c:pt>
                <c:pt idx="13">
                  <c:v>7.6034999999999986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8.2601999999999993</c:v>
                </c:pt>
                <c:pt idx="3">
                  <c:v>67.594999999999999</c:v>
                </c:pt>
                <c:pt idx="4">
                  <c:v>11.87</c:v>
                </c:pt>
                <c:pt idx="5">
                  <c:v>10.201000000000001</c:v>
                </c:pt>
                <c:pt idx="6">
                  <c:v>50.096199999999996</c:v>
                </c:pt>
                <c:pt idx="7">
                  <c:v>28.4</c:v>
                </c:pt>
                <c:pt idx="8">
                  <c:v>45.889999999999993</c:v>
                </c:pt>
                <c:pt idx="9">
                  <c:v>17.200399999999998</c:v>
                </c:pt>
                <c:pt idx="10">
                  <c:v>5.3199999999999994</c:v>
                </c:pt>
                <c:pt idx="11">
                  <c:v>6.0439999999999996</c:v>
                </c:pt>
                <c:pt idx="12">
                  <c:v>86.8</c:v>
                </c:pt>
                <c:pt idx="13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#\ ##0.0</c:formatCode>
                <c:ptCount val="14"/>
                <c:pt idx="0">
                  <c:v>21.320210000000021</c:v>
                </c:pt>
                <c:pt idx="1">
                  <c:v>245.91159000000027</c:v>
                </c:pt>
                <c:pt idx="2">
                  <c:v>447.49179999999939</c:v>
                </c:pt>
                <c:pt idx="3">
                  <c:v>14.25405999999999</c:v>
                </c:pt>
                <c:pt idx="4">
                  <c:v>92.705019999999905</c:v>
                </c:pt>
                <c:pt idx="5">
                  <c:v>93.614419999999711</c:v>
                </c:pt>
                <c:pt idx="6">
                  <c:v>112.84601999999995</c:v>
                </c:pt>
                <c:pt idx="7">
                  <c:v>61.551020000000278</c:v>
                </c:pt>
                <c:pt idx="8">
                  <c:v>112.14084999999989</c:v>
                </c:pt>
                <c:pt idx="9">
                  <c:v>101.40857999999982</c:v>
                </c:pt>
                <c:pt idx="10">
                  <c:v>210.93127999999859</c:v>
                </c:pt>
                <c:pt idx="11">
                  <c:v>250.38740999999899</c:v>
                </c:pt>
                <c:pt idx="12">
                  <c:v>172.94269000000003</c:v>
                </c:pt>
                <c:pt idx="13">
                  <c:v>162.2858800000005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99872"/>
        <c:axId val="162272000"/>
      </c:barChart>
      <c:catAx>
        <c:axId val="16199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850"/>
            </a:pPr>
            <a:endParaRPr lang="cs-CZ"/>
          </a:p>
        </c:txPr>
        <c:crossAx val="162272000"/>
        <c:crosses val="autoZero"/>
        <c:auto val="1"/>
        <c:lblAlgn val="ctr"/>
        <c:lblOffset val="100"/>
        <c:noMultiLvlLbl val="0"/>
      </c:catAx>
      <c:valAx>
        <c:axId val="162272000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99872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07552"/>
        <c:axId val="162409088"/>
      </c:barChart>
      <c:catAx>
        <c:axId val="16240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409088"/>
        <c:crosses val="autoZero"/>
        <c:auto val="1"/>
        <c:lblAlgn val="ctr"/>
        <c:lblOffset val="100"/>
        <c:noMultiLvlLbl val="0"/>
      </c:catAx>
      <c:valAx>
        <c:axId val="162409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4075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netto </a:t>
            </a:r>
            <a:r>
              <a:rPr lang="en-US" sz="1000">
                <a:solidFill>
                  <a:srgbClr val="233060"/>
                </a:solidFill>
              </a:rPr>
              <a:t>v krajích ČR (GWh)</a:t>
            </a:r>
          </a:p>
        </c:rich>
      </c:tx>
      <c:layout>
        <c:manualLayout>
          <c:xMode val="edge"/>
          <c:yMode val="edge"/>
          <c:x val="1.1922555482091581E-3"/>
          <c:y val="4.474374913662108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66725212558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6.2'!$B$26:$B$39</c:f>
              <c:numCache>
                <c:formatCode>#\ ##0.0</c:formatCode>
                <c:ptCount val="14"/>
                <c:pt idx="0">
                  <c:v>31209.188000000002</c:v>
                </c:pt>
                <c:pt idx="1">
                  <c:v>32752.563999999998</c:v>
                </c:pt>
                <c:pt idx="2">
                  <c:v>179602.4690000001</c:v>
                </c:pt>
                <c:pt idx="3">
                  <c:v>29234.532999999996</c:v>
                </c:pt>
                <c:pt idx="4">
                  <c:v>55999.561999999998</c:v>
                </c:pt>
                <c:pt idx="5">
                  <c:v>124626.302</c:v>
                </c:pt>
                <c:pt idx="6">
                  <c:v>9914.7380000000012</c:v>
                </c:pt>
                <c:pt idx="7">
                  <c:v>405318.39600000001</c:v>
                </c:pt>
                <c:pt idx="8">
                  <c:v>86459.199000000008</c:v>
                </c:pt>
                <c:pt idx="9">
                  <c:v>75606.040999999997</c:v>
                </c:pt>
                <c:pt idx="10">
                  <c:v>38632.774999999994</c:v>
                </c:pt>
                <c:pt idx="11">
                  <c:v>216179.80200000003</c:v>
                </c:pt>
                <c:pt idx="12">
                  <c:v>467651.98400000005</c:v>
                </c:pt>
                <c:pt idx="13">
                  <c:v>147248.152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6.2'!$C$26:$C$39</c:f>
              <c:numCache>
                <c:formatCode>#\ ##0.0</c:formatCode>
                <c:ptCount val="14"/>
                <c:pt idx="0">
                  <c:v>720956.72900000005</c:v>
                </c:pt>
                <c:pt idx="1">
                  <c:v>268121.29600000038</c:v>
                </c:pt>
                <c:pt idx="2">
                  <c:v>581792.51199999999</c:v>
                </c:pt>
                <c:pt idx="3">
                  <c:v>119184.579</c:v>
                </c:pt>
                <c:pt idx="4">
                  <c:v>293447.95599999989</c:v>
                </c:pt>
                <c:pt idx="5">
                  <c:v>317743.90100000001</c:v>
                </c:pt>
                <c:pt idx="6">
                  <c:v>317661.53500000003</c:v>
                </c:pt>
                <c:pt idx="7">
                  <c:v>589483.08100000001</c:v>
                </c:pt>
                <c:pt idx="8">
                  <c:v>365520.60599999997</c:v>
                </c:pt>
                <c:pt idx="9">
                  <c:v>229830.52</c:v>
                </c:pt>
                <c:pt idx="10">
                  <c:v>351841.74699999997</c:v>
                </c:pt>
                <c:pt idx="11">
                  <c:v>681669.95299999998</c:v>
                </c:pt>
                <c:pt idx="12">
                  <c:v>373003.565</c:v>
                </c:pt>
                <c:pt idx="13">
                  <c:v>242467.19999999981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6.2'!$D$26:$D$39</c:f>
              <c:numCache>
                <c:formatCode>#\ ##0.0</c:formatCode>
                <c:ptCount val="14"/>
                <c:pt idx="0">
                  <c:v>244400</c:v>
                </c:pt>
                <c:pt idx="1">
                  <c:v>121272.44183240589</c:v>
                </c:pt>
                <c:pt idx="2">
                  <c:v>137960.15172575589</c:v>
                </c:pt>
                <c:pt idx="3">
                  <c:v>52679.126999999993</c:v>
                </c:pt>
                <c:pt idx="4">
                  <c:v>102260.00638142641</c:v>
                </c:pt>
                <c:pt idx="5">
                  <c:v>103516.273</c:v>
                </c:pt>
                <c:pt idx="6">
                  <c:v>73899.351999999999</c:v>
                </c:pt>
                <c:pt idx="7">
                  <c:v>140841.886</c:v>
                </c:pt>
                <c:pt idx="8">
                  <c:v>86417.30163343469</c:v>
                </c:pt>
                <c:pt idx="9">
                  <c:v>81980.930999999997</c:v>
                </c:pt>
                <c:pt idx="10">
                  <c:v>101414.75599999999</c:v>
                </c:pt>
                <c:pt idx="11">
                  <c:v>218220.26699999999</c:v>
                </c:pt>
                <c:pt idx="12">
                  <c:v>115547.88999999998</c:v>
                </c:pt>
                <c:pt idx="13">
                  <c:v>87218.380326296057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6.2'!$E$26:$E$39</c:f>
              <c:numCache>
                <c:formatCode>#\ ##0.0</c:formatCode>
                <c:ptCount val="14"/>
                <c:pt idx="0">
                  <c:v>354721.21899999998</c:v>
                </c:pt>
                <c:pt idx="1">
                  <c:v>232422.48326585558</c:v>
                </c:pt>
                <c:pt idx="2">
                  <c:v>318426.19057007169</c:v>
                </c:pt>
                <c:pt idx="3">
                  <c:v>80437.318999999989</c:v>
                </c:pt>
                <c:pt idx="4">
                  <c:v>150295.32023638292</c:v>
                </c:pt>
                <c:pt idx="5">
                  <c:v>199882.05800000002</c:v>
                </c:pt>
                <c:pt idx="6">
                  <c:v>155497.94</c:v>
                </c:pt>
                <c:pt idx="7">
                  <c:v>287150.36600000004</c:v>
                </c:pt>
                <c:pt idx="8">
                  <c:v>168552.14799164591</c:v>
                </c:pt>
                <c:pt idx="9">
                  <c:v>151991.47</c:v>
                </c:pt>
                <c:pt idx="10">
                  <c:v>189241.96099999998</c:v>
                </c:pt>
                <c:pt idx="11">
                  <c:v>603359.201</c:v>
                </c:pt>
                <c:pt idx="12">
                  <c:v>223421.32</c:v>
                </c:pt>
                <c:pt idx="13">
                  <c:v>155169.454036724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028544"/>
        <c:axId val="162042624"/>
      </c:barChart>
      <c:catAx>
        <c:axId val="162028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2042624"/>
        <c:crosses val="autoZero"/>
        <c:auto val="1"/>
        <c:lblAlgn val="ctr"/>
        <c:lblOffset val="100"/>
        <c:noMultiLvlLbl val="0"/>
      </c:catAx>
      <c:valAx>
        <c:axId val="162042624"/>
        <c:scaling>
          <c:orientation val="minMax"/>
          <c:max val="20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28544"/>
        <c:crosses val="autoZero"/>
        <c:crossBetween val="between"/>
        <c:majorUnit val="500000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6.3018840202226634E-4"/>
          <c:y val="0.95128415903889429"/>
          <c:w val="0.9884172493705462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cs-CZ" sz="1000" baseline="0">
                <a:solidFill>
                  <a:srgbClr val="233060"/>
                </a:solidFill>
              </a:rPr>
              <a:t> jednotlivých sektorů národního hospodářství na celkové spotřebě elektřiny v ČR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4108926476897724E-3"/>
          <c:y val="2.15557662098937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133E-4246-993E-190682F30A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133E-4246-993E-190682F30A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0-A050-4581-B03F-AA8995B5D9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A050-4581-B03F-AA8995B5D9D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A050-4581-B03F-AA8995B5D9D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133E-4246-993E-190682F30A90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133E-4246-993E-190682F30A9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5156-484F-B397-627ADE390DB6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33E-4246-993E-190682F30A9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33E-4246-993E-190682F30A90}"/>
                </c:ext>
              </c:extLst>
            </c:dLbl>
            <c:dLbl>
              <c:idx val="2"/>
              <c:layout>
                <c:manualLayout>
                  <c:x val="8.2450701736659679E-2"/>
                  <c:y val="0.1257419695577135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6.1164307369101327E-2"/>
                  <c:y val="0.1546411233665918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4.9112292020854112E-2"/>
                  <c:y val="0.1871331877611903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133E-4246-993E-190682F30A9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33E-4246-993E-190682F30A90}"/>
                </c:ext>
              </c:extLst>
            </c:dLbl>
            <c:dLbl>
              <c:idx val="7"/>
              <c:layout>
                <c:manualLayout>
                  <c:x val="-9.298565970763022E-3"/>
                  <c:y val="-0.1257419695577136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#\ ##0.0</c:formatCode>
                <c:ptCount val="8"/>
                <c:pt idx="0">
                  <c:v>5132370.9990117783</c:v>
                </c:pt>
                <c:pt idx="1">
                  <c:v>902051.8827026264</c:v>
                </c:pt>
                <c:pt idx="2">
                  <c:v>144242.695759558</c:v>
                </c:pt>
                <c:pt idx="3">
                  <c:v>98394.62263338406</c:v>
                </c:pt>
                <c:pt idx="4">
                  <c:v>209322.66351470852</c:v>
                </c:pt>
                <c:pt idx="5">
                  <c:v>3270614.6021006801</c:v>
                </c:pt>
                <c:pt idx="6">
                  <c:v>2872094.9110814477</c:v>
                </c:pt>
                <c:pt idx="7">
                  <c:v>499956.09419581655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1.0435294245915588E-3"/>
          <c:y val="2.5477264448035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84548277579135223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#\ ##0.0</c:formatCode>
                <c:ptCount val="14"/>
                <c:pt idx="0">
                  <c:v>91968.097724292806</c:v>
                </c:pt>
                <c:pt idx="1">
                  <c:v>230214.10336046765</c:v>
                </c:pt>
                <c:pt idx="2">
                  <c:v>474723.611434858</c:v>
                </c:pt>
                <c:pt idx="3">
                  <c:v>110563.701</c:v>
                </c:pt>
                <c:pt idx="4">
                  <c:v>255262.71241196201</c:v>
                </c:pt>
                <c:pt idx="5">
                  <c:v>307046.85800000001</c:v>
                </c:pt>
                <c:pt idx="6">
                  <c:v>268460.15500000003</c:v>
                </c:pt>
                <c:pt idx="7">
                  <c:v>866645.58900000004</c:v>
                </c:pt>
                <c:pt idx="8">
                  <c:v>354887.91236269742</c:v>
                </c:pt>
                <c:pt idx="9">
                  <c:v>240950.201</c:v>
                </c:pt>
                <c:pt idx="10">
                  <c:v>286102.97600000002</c:v>
                </c:pt>
                <c:pt idx="11">
                  <c:v>696833.397</c:v>
                </c:pt>
                <c:pt idx="12">
                  <c:v>668109.05000000005</c:v>
                </c:pt>
                <c:pt idx="13">
                  <c:v>280602.63471750089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#\ ##0.0</c:formatCode>
                <c:ptCount val="14"/>
                <c:pt idx="0">
                  <c:v>50626.343863271301</c:v>
                </c:pt>
                <c:pt idx="1">
                  <c:v>11187.41052280178</c:v>
                </c:pt>
                <c:pt idx="2">
                  <c:v>28785.746783776893</c:v>
                </c:pt>
                <c:pt idx="3">
                  <c:v>62718.974000000002</c:v>
                </c:pt>
                <c:pt idx="4">
                  <c:v>11381.273495127529</c:v>
                </c:pt>
                <c:pt idx="5">
                  <c:v>72610.535999999993</c:v>
                </c:pt>
                <c:pt idx="6">
                  <c:v>22976.05</c:v>
                </c:pt>
                <c:pt idx="7">
                  <c:v>274343.01299999998</c:v>
                </c:pt>
                <c:pt idx="8">
                  <c:v>7219.7189994368055</c:v>
                </c:pt>
                <c:pt idx="9">
                  <c:v>25801.371999999999</c:v>
                </c:pt>
                <c:pt idx="10">
                  <c:v>12975.145999999999</c:v>
                </c:pt>
                <c:pt idx="11">
                  <c:v>113768.13900000001</c:v>
                </c:pt>
                <c:pt idx="12">
                  <c:v>72138.148000000001</c:v>
                </c:pt>
                <c:pt idx="13">
                  <c:v>135520.01103821219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#\ ##0.0</c:formatCode>
                <c:ptCount val="14"/>
                <c:pt idx="0">
                  <c:v>86664.583580036298</c:v>
                </c:pt>
                <c:pt idx="1">
                  <c:v>3122.1180958802747</c:v>
                </c:pt>
                <c:pt idx="2">
                  <c:v>1822.9179390931031</c:v>
                </c:pt>
                <c:pt idx="3">
                  <c:v>1742.3720000000001</c:v>
                </c:pt>
                <c:pt idx="4">
                  <c:v>982.88911609078309</c:v>
                </c:pt>
                <c:pt idx="5">
                  <c:v>4260.4490000000005</c:v>
                </c:pt>
                <c:pt idx="6">
                  <c:v>2615.3440000000001</c:v>
                </c:pt>
                <c:pt idx="7">
                  <c:v>12494.321999999998</c:v>
                </c:pt>
                <c:pt idx="8">
                  <c:v>2985.6855053835934</c:v>
                </c:pt>
                <c:pt idx="9">
                  <c:v>3589.2669999999998</c:v>
                </c:pt>
                <c:pt idx="10">
                  <c:v>6407.8059999999996</c:v>
                </c:pt>
                <c:pt idx="11">
                  <c:v>8039.3870000000006</c:v>
                </c:pt>
                <c:pt idx="12">
                  <c:v>6540.1959999999999</c:v>
                </c:pt>
                <c:pt idx="13">
                  <c:v>2975.3585230739518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#\ ##0.0</c:formatCode>
                <c:ptCount val="14"/>
                <c:pt idx="0">
                  <c:v>15517.539254127161</c:v>
                </c:pt>
                <c:pt idx="1">
                  <c:v>3401.8947555641898</c:v>
                </c:pt>
                <c:pt idx="2">
                  <c:v>8937.10948808174</c:v>
                </c:pt>
                <c:pt idx="3">
                  <c:v>4386.9340000000002</c:v>
                </c:pt>
                <c:pt idx="4">
                  <c:v>2956.9322891143975</c:v>
                </c:pt>
                <c:pt idx="5">
                  <c:v>4899.6219999999994</c:v>
                </c:pt>
                <c:pt idx="6">
                  <c:v>5214.0019999999995</c:v>
                </c:pt>
                <c:pt idx="7">
                  <c:v>10398.767999999998</c:v>
                </c:pt>
                <c:pt idx="8">
                  <c:v>7771.5737861359894</c:v>
                </c:pt>
                <c:pt idx="9">
                  <c:v>4206.3509999999997</c:v>
                </c:pt>
                <c:pt idx="10">
                  <c:v>4266.1030000000001</c:v>
                </c:pt>
                <c:pt idx="11">
                  <c:v>16432.927</c:v>
                </c:pt>
                <c:pt idx="12">
                  <c:v>7605.0640000000003</c:v>
                </c:pt>
                <c:pt idx="13">
                  <c:v>2399.802060360596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 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#\ ##0.0</c:formatCode>
                <c:ptCount val="14"/>
                <c:pt idx="0">
                  <c:v>2020.4390983208209</c:v>
                </c:pt>
                <c:pt idx="1">
                  <c:v>25530.278403174631</c:v>
                </c:pt>
                <c:pt idx="2">
                  <c:v>28722.610564877079</c:v>
                </c:pt>
                <c:pt idx="3">
                  <c:v>2724.2070000000003</c:v>
                </c:pt>
                <c:pt idx="4">
                  <c:v>23030.525090784249</c:v>
                </c:pt>
                <c:pt idx="5">
                  <c:v>14730.735000000001</c:v>
                </c:pt>
                <c:pt idx="6">
                  <c:v>4593.2910000000002</c:v>
                </c:pt>
                <c:pt idx="7">
                  <c:v>8910.393</c:v>
                </c:pt>
                <c:pt idx="8">
                  <c:v>15178.79517027333</c:v>
                </c:pt>
                <c:pt idx="9">
                  <c:v>16052.586000000001</c:v>
                </c:pt>
                <c:pt idx="10">
                  <c:v>15948.588</c:v>
                </c:pt>
                <c:pt idx="11">
                  <c:v>31451.167000000001</c:v>
                </c:pt>
                <c:pt idx="12">
                  <c:v>8173.5240000000003</c:v>
                </c:pt>
                <c:pt idx="13">
                  <c:v>12255.524187278432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#\ ##0.0</c:formatCode>
                <c:ptCount val="14"/>
                <c:pt idx="0">
                  <c:v>354721.21899999998</c:v>
                </c:pt>
                <c:pt idx="1">
                  <c:v>232422.48326585558</c:v>
                </c:pt>
                <c:pt idx="2">
                  <c:v>318427.66557007167</c:v>
                </c:pt>
                <c:pt idx="3">
                  <c:v>80438.14899999999</c:v>
                </c:pt>
                <c:pt idx="4">
                  <c:v>150300.99223638291</c:v>
                </c:pt>
                <c:pt idx="5">
                  <c:v>199888.78700000001</c:v>
                </c:pt>
                <c:pt idx="6">
                  <c:v>155497.94</c:v>
                </c:pt>
                <c:pt idx="7">
                  <c:v>287156.79800000001</c:v>
                </c:pt>
                <c:pt idx="8">
                  <c:v>168552.14799164591</c:v>
                </c:pt>
                <c:pt idx="9">
                  <c:v>151996.15299999999</c:v>
                </c:pt>
                <c:pt idx="10">
                  <c:v>189241.96099999998</c:v>
                </c:pt>
                <c:pt idx="11">
                  <c:v>603379.53200000001</c:v>
                </c:pt>
                <c:pt idx="12">
                  <c:v>223421.32</c:v>
                </c:pt>
                <c:pt idx="13">
                  <c:v>155169.454036724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#\ ##0.0</c:formatCode>
                <c:ptCount val="14"/>
                <c:pt idx="0">
                  <c:v>661661.87821013492</c:v>
                </c:pt>
                <c:pt idx="1">
                  <c:v>88329.835816974606</c:v>
                </c:pt>
                <c:pt idx="2">
                  <c:v>255404.93928674297</c:v>
                </c:pt>
                <c:pt idx="3">
                  <c:v>81535.156999999992</c:v>
                </c:pt>
                <c:pt idx="4">
                  <c:v>78287.376313196</c:v>
                </c:pt>
                <c:pt idx="5">
                  <c:v>188754.58699999997</c:v>
                </c:pt>
                <c:pt idx="6">
                  <c:v>102934.24900000001</c:v>
                </c:pt>
                <c:pt idx="7">
                  <c:v>278763.53400000004</c:v>
                </c:pt>
                <c:pt idx="8">
                  <c:v>137117.91588583527</c:v>
                </c:pt>
                <c:pt idx="9">
                  <c:v>101642.749</c:v>
                </c:pt>
                <c:pt idx="10">
                  <c:v>167104.18100000001</c:v>
                </c:pt>
                <c:pt idx="11">
                  <c:v>398453.17100000003</c:v>
                </c:pt>
                <c:pt idx="12">
                  <c:v>253773.03000000003</c:v>
                </c:pt>
                <c:pt idx="13">
                  <c:v>78332.307568563498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#\ ##0.0</c:formatCode>
                <c:ptCount val="14"/>
                <c:pt idx="0">
                  <c:v>88943.4982698167</c:v>
                </c:pt>
                <c:pt idx="1">
                  <c:v>61612.051877543105</c:v>
                </c:pt>
                <c:pt idx="2">
                  <c:v>104575.42122832699</c:v>
                </c:pt>
                <c:pt idx="3">
                  <c:v>391.77699999999999</c:v>
                </c:pt>
                <c:pt idx="4">
                  <c:v>82319.634665151301</c:v>
                </c:pt>
                <c:pt idx="5">
                  <c:v>518.18700000000001</c:v>
                </c:pt>
                <c:pt idx="6">
                  <c:v>0</c:v>
                </c:pt>
                <c:pt idx="7">
                  <c:v>484.48499999999996</c:v>
                </c:pt>
                <c:pt idx="8">
                  <c:v>13810.605923672349</c:v>
                </c:pt>
                <c:pt idx="9">
                  <c:v>1285.251</c:v>
                </c:pt>
                <c:pt idx="10">
                  <c:v>0</c:v>
                </c:pt>
                <c:pt idx="11">
                  <c:v>311.09800000000001</c:v>
                </c:pt>
                <c:pt idx="12">
                  <c:v>90036.734999999986</c:v>
                </c:pt>
                <c:pt idx="13">
                  <c:v>55667.349231306202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857472"/>
        <c:axId val="160867456"/>
      </c:barChart>
      <c:catAx>
        <c:axId val="16085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0867456"/>
        <c:crosses val="autoZero"/>
        <c:auto val="1"/>
        <c:lblAlgn val="ctr"/>
        <c:lblOffset val="100"/>
        <c:noMultiLvlLbl val="0"/>
      </c:catAx>
      <c:valAx>
        <c:axId val="160867456"/>
        <c:scaling>
          <c:orientation val="minMax"/>
          <c:max val="2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57472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netto v</a:t>
            </a:r>
            <a:r>
              <a:rPr lang="cs-CZ" sz="1000" baseline="0">
                <a:solidFill>
                  <a:srgbClr val="233060"/>
                </a:solidFill>
              </a:rPr>
              <a:t> soustavách RDS </a:t>
            </a:r>
            <a:r>
              <a:rPr lang="cs-CZ" sz="1000">
                <a:solidFill>
                  <a:srgbClr val="233060"/>
                </a:solidFill>
              </a:rPr>
              <a:t>celkem (TWh)</a:t>
            </a:r>
          </a:p>
        </c:rich>
      </c:tx>
      <c:layout>
        <c:manualLayout>
          <c:xMode val="edge"/>
          <c:yMode val="edge"/>
          <c:x val="1.1189684092035814E-4"/>
          <c:y val="1.4869657129962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#\ ##0.0</c:formatCode>
                <c:ptCount val="12"/>
                <c:pt idx="0">
                  <c:v>3244661.0389999999</c:v>
                </c:pt>
                <c:pt idx="1">
                  <c:v>3029230.1689999998</c:v>
                </c:pt>
                <c:pt idx="2">
                  <c:v>3130355.0639999998</c:v>
                </c:pt>
                <c:pt idx="3">
                  <c:v>2794964.835</c:v>
                </c:pt>
                <c:pt idx="4">
                  <c:v>2623936.9819999998</c:v>
                </c:pt>
                <c:pt idx="5">
                  <c:v>2549422.3689999999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EG.D, a.s.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#\ ##0.0</c:formatCode>
                <c:ptCount val="12"/>
                <c:pt idx="0">
                  <c:v>1200531.821</c:v>
                </c:pt>
                <c:pt idx="1">
                  <c:v>1113381.584</c:v>
                </c:pt>
                <c:pt idx="2">
                  <c:v>1144523.0109999999</c:v>
                </c:pt>
                <c:pt idx="3">
                  <c:v>1034258.606999999</c:v>
                </c:pt>
                <c:pt idx="4">
                  <c:v>980990.47100000002</c:v>
                </c:pt>
                <c:pt idx="5">
                  <c:v>941882.69100000011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#\ ##0.0</c:formatCode>
                <c:ptCount val="12"/>
                <c:pt idx="0">
                  <c:v>540670.853</c:v>
                </c:pt>
                <c:pt idx="1">
                  <c:v>496602.81199999998</c:v>
                </c:pt>
                <c:pt idx="2">
                  <c:v>517889.41700000002</c:v>
                </c:pt>
                <c:pt idx="3">
                  <c:v>467672.40900000004</c:v>
                </c:pt>
                <c:pt idx="4">
                  <c:v>445195.24600000004</c:v>
                </c:pt>
                <c:pt idx="5">
                  <c:v>438419.48099999997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#\ ##0.0</c:formatCode>
                <c:ptCount val="12"/>
                <c:pt idx="0">
                  <c:v>4971.0450000000001</c:v>
                </c:pt>
                <c:pt idx="1">
                  <c:v>4830.1629999999996</c:v>
                </c:pt>
                <c:pt idx="2">
                  <c:v>5185.0749999999998</c:v>
                </c:pt>
                <c:pt idx="3">
                  <c:v>4827.4040000000005</c:v>
                </c:pt>
                <c:pt idx="4">
                  <c:v>4922.4520000000002</c:v>
                </c:pt>
                <c:pt idx="5">
                  <c:v>4865.152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248576"/>
        <c:axId val="162250112"/>
      </c:barChart>
      <c:catAx>
        <c:axId val="1622485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50112"/>
        <c:crosses val="autoZero"/>
        <c:auto val="1"/>
        <c:lblAlgn val="ctr"/>
        <c:lblOffset val="100"/>
        <c:noMultiLvlLbl val="0"/>
      </c:catAx>
      <c:valAx>
        <c:axId val="162250112"/>
        <c:scaling>
          <c:orientation val="minMax"/>
          <c:max val="5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48576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3436538751"/>
          <c:w val="0.94684721734623933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ČEZ</a:t>
            </a:r>
            <a:r>
              <a:rPr lang="cs-CZ" sz="1000">
                <a:solidFill>
                  <a:srgbClr val="233060"/>
                </a:solidFill>
              </a:rPr>
              <a:t> </a:t>
            </a:r>
            <a:r>
              <a:rPr lang="en-US" sz="1000">
                <a:solidFill>
                  <a:srgbClr val="233060"/>
                </a:solidFill>
              </a:rPr>
              <a:t>Distribuce, a.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s.</a:t>
            </a:r>
          </a:p>
        </c:rich>
      </c:tx>
      <c:layout>
        <c:manualLayout>
          <c:xMode val="edge"/>
          <c:yMode val="edge"/>
          <c:x val="5.591262357030535E-4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0771175143990143"/>
          <c:y val="0.29186366633696015"/>
          <c:w val="0.34915366493682881"/>
          <c:h val="0.68655951203428955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C76-45BF-9E62-092D89B193B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2C76-45BF-9E62-092D89B193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#\ ##0.0</c:formatCode>
                <c:ptCount val="4"/>
                <c:pt idx="0">
                  <c:v>2954080.5809999998</c:v>
                </c:pt>
                <c:pt idx="1">
                  <c:v>6951235.3360000001</c:v>
                </c:pt>
                <c:pt idx="2">
                  <c:v>2293821.8269999996</c:v>
                </c:pt>
                <c:pt idx="3">
                  <c:v>5173432.7139999997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</a:t>
            </a:r>
            <a:r>
              <a:rPr lang="cs-CZ" sz="1000">
                <a:solidFill>
                  <a:srgbClr val="233060"/>
                </a:solidFill>
              </a:rPr>
              <a:t>PREd</a:t>
            </a:r>
            <a:r>
              <a:rPr lang="en-US" sz="1000">
                <a:solidFill>
                  <a:srgbClr val="233060"/>
                </a:solidFill>
              </a:rPr>
              <a:t>istribuce, a.s.</a:t>
            </a:r>
          </a:p>
        </c:rich>
      </c:tx>
      <c:layout>
        <c:manualLayout>
          <c:xMode val="edge"/>
          <c:yMode val="edge"/>
          <c:x val="4.3269263831104071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447412510673007"/>
          <c:y val="0.25936274509803919"/>
          <c:w val="0.36142107255298361"/>
          <c:h val="0.70444362745098044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D8F3-40B8-8631-1906F255CA2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D8F3-40B8-8631-1906F255CA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#\ ##0.0</c:formatCode>
                <c:ptCount val="4"/>
                <c:pt idx="0">
                  <c:v>58638.336000000003</c:v>
                </c:pt>
                <c:pt idx="1">
                  <c:v>1470127.4780000001</c:v>
                </c:pt>
                <c:pt idx="2">
                  <c:v>580100</c:v>
                </c:pt>
                <c:pt idx="3">
                  <c:v>797584.40399999998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'4.1'!$B$11:$D$11</c:f>
              <c:numCache>
                <c:formatCode>#\ ##0.0</c:formatCode>
                <c:ptCount val="3"/>
                <c:pt idx="0">
                  <c:v>212.67798499999998</c:v>
                </c:pt>
                <c:pt idx="1">
                  <c:v>205.45948199999995</c:v>
                </c:pt>
                <c:pt idx="2">
                  <c:v>181.26902000000004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'4.1'!$B$12:$D$12</c:f>
              <c:numCache>
                <c:formatCode>#\ ##0.0</c:formatCode>
                <c:ptCount val="3"/>
                <c:pt idx="0">
                  <c:v>0.83703800000000006</c:v>
                </c:pt>
                <c:pt idx="1">
                  <c:v>0.77647599999999994</c:v>
                </c:pt>
                <c:pt idx="2">
                  <c:v>0.83715899999999999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'4.1'!$B$13:$D$13</c:f>
              <c:numCache>
                <c:formatCode>#\ ##0.0</c:formatCode>
                <c:ptCount val="3"/>
                <c:pt idx="0">
                  <c:v>186.63021000000003</c:v>
                </c:pt>
                <c:pt idx="1">
                  <c:v>118.637265</c:v>
                </c:pt>
                <c:pt idx="2">
                  <c:v>155.30678499999999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'4.1'!$B$14:$D$14</c:f>
              <c:numCache>
                <c:formatCode>#\ ##0.0</c:formatCode>
                <c:ptCount val="3"/>
                <c:pt idx="0">
                  <c:v>2306.9616020000003</c:v>
                </c:pt>
                <c:pt idx="1">
                  <c:v>1444.8544759999997</c:v>
                </c:pt>
                <c:pt idx="2">
                  <c:v>1348.6340300000002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'4.1'!$B$16:$D$16</c:f>
              <c:numCache>
                <c:formatCode>#\ ##0.0</c:formatCode>
                <c:ptCount val="3"/>
                <c:pt idx="0">
                  <c:v>5.2455699999999998</c:v>
                </c:pt>
                <c:pt idx="1">
                  <c:v>4.9585149999999993</c:v>
                </c:pt>
                <c:pt idx="2">
                  <c:v>5.1657319999999993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'4.1'!$B$17:$D$17</c:f>
              <c:numCache>
                <c:formatCode>#\ ##0.0</c:formatCode>
                <c:ptCount val="3"/>
                <c:pt idx="0">
                  <c:v>1.5728519999999999</c:v>
                </c:pt>
                <c:pt idx="1">
                  <c:v>1.102552</c:v>
                </c:pt>
                <c:pt idx="2">
                  <c:v>0.378604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'4.1'!$B$18:$D$18</c:f>
              <c:numCache>
                <c:formatCode>#\ ##0.0</c:formatCode>
                <c:ptCount val="3"/>
                <c:pt idx="0">
                  <c:v>22.424087</c:v>
                </c:pt>
                <c:pt idx="1">
                  <c:v>21.682042999999997</c:v>
                </c:pt>
                <c:pt idx="2">
                  <c:v>21.396851999999999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'4.1'!$B$19:$D$19</c:f>
              <c:numCache>
                <c:formatCode>#\ ##0.0</c:formatCode>
                <c:ptCount val="3"/>
                <c:pt idx="0">
                  <c:v>51.89495999999999</c:v>
                </c:pt>
                <c:pt idx="1">
                  <c:v>50.457934000000002</c:v>
                </c:pt>
                <c:pt idx="2">
                  <c:v>43.924576000000002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'4.1'!$B$20:$D$20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'4.1'!$B$21:$D$21</c:f>
              <c:numCache>
                <c:formatCode>#\ ##0.0</c:formatCode>
                <c:ptCount val="3"/>
                <c:pt idx="0">
                  <c:v>0.31078999999999996</c:v>
                </c:pt>
                <c:pt idx="1">
                  <c:v>0.23411200000000001</c:v>
                </c:pt>
                <c:pt idx="2">
                  <c:v>0.90034500000000006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'4.1'!$B$22:$D$22</c:f>
              <c:numCache>
                <c:formatCode>#\ ##0.0</c:formatCode>
                <c:ptCount val="3"/>
                <c:pt idx="0">
                  <c:v>59.316073999999993</c:v>
                </c:pt>
                <c:pt idx="1">
                  <c:v>23.571489</c:v>
                </c:pt>
                <c:pt idx="2">
                  <c:v>31.656228000000006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34272"/>
        <c:axId val="158135808"/>
      </c:barChart>
      <c:catAx>
        <c:axId val="15813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35808"/>
        <c:crosses val="autoZero"/>
        <c:auto val="1"/>
        <c:lblAlgn val="ctr"/>
        <c:lblOffset val="100"/>
        <c:noMultiLvlLbl val="0"/>
      </c:catAx>
      <c:valAx>
        <c:axId val="15813580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34272"/>
        <c:crosses val="autoZero"/>
        <c:crossBetween val="between"/>
        <c:majorUnit val="10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r>
              <a:rPr lang="cs-CZ" sz="1000" baseline="0">
                <a:solidFill>
                  <a:srgbClr val="233060"/>
                </a:solidFill>
              </a:rPr>
              <a:t> </a:t>
            </a: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EG.D</a:t>
            </a:r>
            <a:r>
              <a:rPr lang="en-US" sz="1000">
                <a:solidFill>
                  <a:srgbClr val="233060"/>
                </a:solidFill>
              </a:rPr>
              <a:t>, a.s.</a:t>
            </a:r>
          </a:p>
        </c:rich>
      </c:tx>
      <c:layout>
        <c:manualLayout>
          <c:xMode val="edge"/>
          <c:yMode val="edge"/>
          <c:x val="3.5165982794132336E-3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2102184305967689"/>
          <c:w val="0.36985364396654713"/>
          <c:h val="0.71446505110451686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C91E-40A1-9A90-9679835DF15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91E-40A1-9A90-9679835DF1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#\ ##0.0</c:formatCode>
                <c:ptCount val="4"/>
                <c:pt idx="0">
                  <c:v>676781.00200000009</c:v>
                </c:pt>
                <c:pt idx="1">
                  <c:v>2783357.4360000002</c:v>
                </c:pt>
                <c:pt idx="2">
                  <c:v>987699.03540096804</c:v>
                </c:pt>
                <c:pt idx="3">
                  <c:v>1967730.711599031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br>
              <a:rPr lang="cs-CZ" sz="1000">
                <a:solidFill>
                  <a:srgbClr val="233060"/>
                </a:solidFill>
              </a:rPr>
            </a:br>
            <a:r>
              <a:rPr lang="cs-CZ" sz="1000">
                <a:solidFill>
                  <a:srgbClr val="233060"/>
                </a:solidFill>
              </a:rPr>
              <a:t>UCED Chomutov s.r.o.</a:t>
            </a:r>
          </a:p>
        </c:rich>
      </c:tx>
      <c:layout>
        <c:manualLayout>
          <c:xMode val="edge"/>
          <c:yMode val="edge"/>
          <c:x val="3.8287959530340443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282309030986976"/>
          <c:y val="0.23562312312312311"/>
          <c:w val="0.38204118824321515"/>
          <c:h val="0.74126633986928092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9276-4864-A31C-CD29F2EB5AD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9276-4864-A31C-CD29F2EB5AD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A1-4550-B953-8CF6B4D03A50}"/>
                </c:ext>
              </c:extLst>
            </c:dLbl>
            <c:dLbl>
              <c:idx val="2"/>
              <c:layout>
                <c:manualLayout>
                  <c:x val="-5.3475913311754886E-3"/>
                  <c:y val="-4.7555278524074676E-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6-4864-A31C-CD29F2EB5A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6-4864-A31C-CD29F2EB5A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#\ ##0.0</c:formatCode>
                <c:ptCount val="4"/>
                <c:pt idx="0">
                  <c:v>0</c:v>
                </c:pt>
                <c:pt idx="1">
                  <c:v>29081.735000000001</c:v>
                </c:pt>
                <c:pt idx="2">
                  <c:v>519.55599999999993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9168"/>
        <c:axId val="162840960"/>
      </c:barChart>
      <c:catAx>
        <c:axId val="16283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840960"/>
        <c:crosses val="autoZero"/>
        <c:auto val="1"/>
        <c:lblAlgn val="ctr"/>
        <c:lblOffset val="100"/>
        <c:noMultiLvlLbl val="0"/>
      </c:catAx>
      <c:valAx>
        <c:axId val="162840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839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63456"/>
        <c:axId val="162964992"/>
      </c:barChart>
      <c:catAx>
        <c:axId val="16296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964992"/>
        <c:crosses val="autoZero"/>
        <c:auto val="1"/>
        <c:lblAlgn val="ctr"/>
        <c:lblOffset val="100"/>
        <c:noMultiLvlLbl val="0"/>
      </c:catAx>
      <c:valAx>
        <c:axId val="162964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96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33248"/>
        <c:axId val="163334784"/>
      </c:barChart>
      <c:catAx>
        <c:axId val="16333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334784"/>
        <c:crosses val="autoZero"/>
        <c:auto val="1"/>
        <c:lblAlgn val="ctr"/>
        <c:lblOffset val="100"/>
        <c:noMultiLvlLbl val="0"/>
      </c:catAx>
      <c:valAx>
        <c:axId val="163334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3332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F40-4352-AF66-261BE46D9BD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F40-4352-AF66-261BE46D9BD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F40-4352-AF66-261BE46D9BD2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F40-4352-AF66-261BE46D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BFE-4C34-A2EB-08CF2FBEDC8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BFE-4C34-A2EB-08CF2FBEDC8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BFE-4C34-A2EB-08CF2FBEDC8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BFE-4C34-A2EB-08CF2FBEDC8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BFE-4C34-A2EB-08CF2FBEDC8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BFE-4C34-A2EB-08CF2FBEDC8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BFE-4C34-A2EB-08CF2FBEDC8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26937.655999999999</c:v>
                </c:pt>
                <c:pt idx="2">
                  <c:v>0</c:v>
                </c:pt>
                <c:pt idx="3">
                  <c:v>21307.092000000001</c:v>
                </c:pt>
                <c:pt idx="4">
                  <c:v>12088.155999999999</c:v>
                </c:pt>
                <c:pt idx="5">
                  <c:v>0</c:v>
                </c:pt>
                <c:pt idx="6">
                  <c:v>0</c:v>
                </c:pt>
                <c:pt idx="7">
                  <c:v>7776.595999999995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450830140486E-3"/>
          <c:y val="2.3121387283236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869173052362711"/>
          <c:y val="0.24277456647398843"/>
          <c:w val="0.59373441734417354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1.6422122525844671E-2</c:v>
                </c:pt>
                <c:pt idx="1">
                  <c:v>0.13221952421963065</c:v>
                </c:pt>
                <c:pt idx="2">
                  <c:v>0.14655539967332645</c:v>
                </c:pt>
                <c:pt idx="3">
                  <c:v>0.10845858278522817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434048"/>
        <c:axId val="163365632"/>
      </c:barChart>
      <c:catAx>
        <c:axId val="1624340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365632"/>
        <c:crosses val="autoZero"/>
        <c:auto val="1"/>
        <c:lblAlgn val="ctr"/>
        <c:lblOffset val="100"/>
        <c:noMultiLvlLbl val="0"/>
      </c:catAx>
      <c:valAx>
        <c:axId val="163365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34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1.8484558716137169E-3</c:v>
                </c:pt>
                <c:pt idx="2">
                  <c:v>0</c:v>
                </c:pt>
                <c:pt idx="3">
                  <c:v>3.1120161594928763E-2</c:v>
                </c:pt>
                <c:pt idx="4">
                  <c:v>1.0207349842059335E-2</c:v>
                </c:pt>
                <c:pt idx="5">
                  <c:v>0</c:v>
                </c:pt>
                <c:pt idx="6">
                  <c:v>0</c:v>
                </c:pt>
                <c:pt idx="7">
                  <c:v>1.0153492288562866E-2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463936"/>
        <c:axId val="163465472"/>
      </c:barChart>
      <c:catAx>
        <c:axId val="16346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65472"/>
        <c:crosses val="autoZero"/>
        <c:auto val="1"/>
        <c:lblAlgn val="ctr"/>
        <c:lblOffset val="100"/>
        <c:noMultiLvlLbl val="0"/>
      </c:catAx>
      <c:valAx>
        <c:axId val="1634654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639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JE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1.065365206979130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'4.1'!$B$8:$D$8</c:f>
              <c:numCache>
                <c:formatCode>#\ ##0.0</c:formatCode>
                <c:ptCount val="3"/>
                <c:pt idx="0">
                  <c:v>2263.9083799999999</c:v>
                </c:pt>
                <c:pt idx="1">
                  <c:v>2213.7178199999998</c:v>
                </c:pt>
                <c:pt idx="2">
                  <c:v>2357.4180099999999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52576"/>
        <c:axId val="158154112"/>
      </c:barChart>
      <c:catAx>
        <c:axId val="1581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54112"/>
        <c:crosses val="autoZero"/>
        <c:auto val="1"/>
        <c:lblAlgn val="ctr"/>
        <c:lblOffset val="100"/>
        <c:noMultiLvlLbl val="0"/>
      </c:catAx>
      <c:valAx>
        <c:axId val="15815411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525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2.72851296043656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80759424992"/>
          <c:y val="0.17189631650750342"/>
          <c:w val="0.76933281651771823"/>
          <c:h val="0.708158253751705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'7.1'!$K$32:$M$32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'7.1'!$K$33:$M$33</c:f>
              <c:numCache>
                <c:formatCode>#\ ##0.0</c:formatCode>
                <c:ptCount val="3"/>
                <c:pt idx="0">
                  <c:v>9633.19</c:v>
                </c:pt>
                <c:pt idx="1">
                  <c:v>9843.4509999999991</c:v>
                </c:pt>
                <c:pt idx="2">
                  <c:v>7461.0150000000003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'7.1'!$K$34:$M$34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'7.1'!$K$35:$M$35</c:f>
              <c:numCache>
                <c:formatCode>#\ ##0.0</c:formatCode>
                <c:ptCount val="3"/>
                <c:pt idx="0">
                  <c:v>8266.9719999999979</c:v>
                </c:pt>
                <c:pt idx="1">
                  <c:v>7109.8200000000015</c:v>
                </c:pt>
                <c:pt idx="2">
                  <c:v>5930.3000000000011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'7.1'!$K$36:$M$36</c:f>
              <c:numCache>
                <c:formatCode>#\ ##0.0</c:formatCode>
                <c:ptCount val="3"/>
                <c:pt idx="0">
                  <c:v>4352.66</c:v>
                </c:pt>
                <c:pt idx="1">
                  <c:v>4791.2369999999992</c:v>
                </c:pt>
                <c:pt idx="2">
                  <c:v>2944.2589999999996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'7.1'!$K$38:$M$38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'7.1'!$K$39:$M$39</c:f>
              <c:numCache>
                <c:formatCode>#\ ##0.0</c:formatCode>
                <c:ptCount val="3"/>
                <c:pt idx="0">
                  <c:v>1984.6830000000011</c:v>
                </c:pt>
                <c:pt idx="1">
                  <c:v>2984.5219999999945</c:v>
                </c:pt>
                <c:pt idx="2">
                  <c:v>2807.3909999999996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785344"/>
        <c:axId val="163791232"/>
      </c:barChart>
      <c:catAx>
        <c:axId val="163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91232"/>
        <c:crosses val="autoZero"/>
        <c:auto val="1"/>
        <c:lblAlgn val="ctr"/>
        <c:lblOffset val="100"/>
        <c:noMultiLvlLbl val="0"/>
      </c:catAx>
      <c:valAx>
        <c:axId val="163791232"/>
        <c:scaling>
          <c:orientation val="minMax"/>
          <c:max val="26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85344"/>
        <c:crosses val="autoZero"/>
        <c:crossBetween val="between"/>
        <c:majorUnit val="2000"/>
        <c:min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4.1384769187236096E-3</c:v>
                </c:pt>
                <c:pt idx="2">
                  <c:v>0</c:v>
                </c:pt>
                <c:pt idx="3">
                  <c:v>2.4479143530039108E-2</c:v>
                </c:pt>
                <c:pt idx="4">
                  <c:v>1.8077767350128657E-2</c:v>
                </c:pt>
                <c:pt idx="5">
                  <c:v>0</c:v>
                </c:pt>
                <c:pt idx="6">
                  <c:v>0</c:v>
                </c:pt>
                <c:pt idx="7">
                  <c:v>9.7417133682824106E-3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816192"/>
        <c:axId val="163817728"/>
      </c:barChart>
      <c:catAx>
        <c:axId val="16381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17728"/>
        <c:crosses val="autoZero"/>
        <c:auto val="1"/>
        <c:lblAlgn val="ctr"/>
        <c:lblOffset val="100"/>
        <c:noMultiLvlLbl val="0"/>
      </c:catAx>
      <c:valAx>
        <c:axId val="163817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16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43680"/>
        <c:axId val="163553664"/>
      </c:barChart>
      <c:catAx>
        <c:axId val="16354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553664"/>
        <c:crosses val="autoZero"/>
        <c:auto val="1"/>
        <c:lblAlgn val="ctr"/>
        <c:lblOffset val="100"/>
        <c:noMultiLvlLbl val="0"/>
      </c:catAx>
      <c:valAx>
        <c:axId val="163553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543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4.0136994367674676E-3"/>
          <c:y val="4.9382645351149286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F0E-4205-908D-EB66A0F4FB0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F0E-4205-908D-EB66A0F4FB01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F0E-4205-908D-EB66A0F4FB0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F0E-4205-908D-EB66A0F4FB01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F0E-4205-908D-EB66A0F4FB01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F0E-4205-908D-EB66A0F4FB01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F0E-4205-908D-EB66A0F4FB01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3082794.7700000005</c:v>
                </c:pt>
                <c:pt idx="1">
                  <c:v>115336.10600000001</c:v>
                </c:pt>
                <c:pt idx="2">
                  <c:v>0</c:v>
                </c:pt>
                <c:pt idx="3">
                  <c:v>75109.854999999996</c:v>
                </c:pt>
                <c:pt idx="4">
                  <c:v>84480.230999999971</c:v>
                </c:pt>
                <c:pt idx="5">
                  <c:v>0</c:v>
                </c:pt>
                <c:pt idx="6">
                  <c:v>0</c:v>
                </c:pt>
                <c:pt idx="7">
                  <c:v>90441.728999999905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3578302712160995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1.7234239450368564E-2</c:v>
                </c:pt>
                <c:pt idx="1">
                  <c:v>4.9171980459136268E-2</c:v>
                </c:pt>
                <c:pt idx="2">
                  <c:v>7.2721486015173809E-2</c:v>
                </c:pt>
                <c:pt idx="3">
                  <c:v>7.1064858238542833E-2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48928"/>
        <c:axId val="163150464"/>
      </c:barChart>
      <c:catAx>
        <c:axId val="1631489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50464"/>
        <c:crosses val="autoZero"/>
        <c:auto val="1"/>
        <c:lblAlgn val="ctr"/>
        <c:lblOffset val="100"/>
        <c:noMultiLvlLbl val="0"/>
      </c:catAx>
      <c:valAx>
        <c:axId val="1631504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489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2.2834895370402366E-2</c:v>
                </c:pt>
                <c:pt idx="2">
                  <c:v>0</c:v>
                </c:pt>
                <c:pt idx="3">
                  <c:v>5.1686613258937274E-2</c:v>
                </c:pt>
                <c:pt idx="4">
                  <c:v>0.15903303368394475</c:v>
                </c:pt>
                <c:pt idx="5">
                  <c:v>0</c:v>
                </c:pt>
                <c:pt idx="6">
                  <c:v>0</c:v>
                </c:pt>
                <c:pt idx="7">
                  <c:v>0.11711242209777645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70944"/>
        <c:axId val="163172736"/>
      </c:barChart>
      <c:catAx>
        <c:axId val="16317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72736"/>
        <c:crosses val="autoZero"/>
        <c:auto val="1"/>
        <c:lblAlgn val="ctr"/>
        <c:lblOffset val="100"/>
        <c:noMultiLvlLbl val="0"/>
      </c:catAx>
      <c:valAx>
        <c:axId val="1631727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709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563411896745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861249343832012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'7.2'!$K$31:$M$31</c:f>
              <c:numCache>
                <c:formatCode>#\ ##0.0</c:formatCode>
                <c:ptCount val="3"/>
                <c:pt idx="0">
                  <c:v>970679.76</c:v>
                </c:pt>
                <c:pt idx="1">
                  <c:v>814812.15</c:v>
                </c:pt>
                <c:pt idx="2">
                  <c:v>1297302.8600000001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'7.2'!$K$32:$M$32</c:f>
              <c:numCache>
                <c:formatCode>#\ ##0.0</c:formatCode>
                <c:ptCount val="3"/>
                <c:pt idx="0">
                  <c:v>48851.896000000015</c:v>
                </c:pt>
                <c:pt idx="1">
                  <c:v>38856.707999999991</c:v>
                </c:pt>
                <c:pt idx="2">
                  <c:v>27627.502000000004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'7.2'!$K$34:$M$34</c:f>
              <c:numCache>
                <c:formatCode>#\ ##0.0</c:formatCode>
                <c:ptCount val="3"/>
                <c:pt idx="0">
                  <c:v>25390.314000000013</c:v>
                </c:pt>
                <c:pt idx="1">
                  <c:v>25756.093999999986</c:v>
                </c:pt>
                <c:pt idx="2">
                  <c:v>23963.446999999996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'7.2'!$K$35:$M$35</c:f>
              <c:numCache>
                <c:formatCode>#\ ##0.0</c:formatCode>
                <c:ptCount val="3"/>
                <c:pt idx="0">
                  <c:v>39653.216</c:v>
                </c:pt>
                <c:pt idx="1">
                  <c:v>27485.663999999982</c:v>
                </c:pt>
                <c:pt idx="2">
                  <c:v>17341.350999999999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'7.2'!$K$38:$M$38</c:f>
              <c:numCache>
                <c:formatCode>#\ ##0.0</c:formatCode>
                <c:ptCount val="3"/>
                <c:pt idx="0">
                  <c:v>22518.713999999978</c:v>
                </c:pt>
                <c:pt idx="1">
                  <c:v>33322.92399999997</c:v>
                </c:pt>
                <c:pt idx="2">
                  <c:v>34600.090999999964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242752"/>
        <c:axId val="163244288"/>
      </c:barChart>
      <c:catAx>
        <c:axId val="1632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44288"/>
        <c:crosses val="autoZero"/>
        <c:auto val="1"/>
        <c:lblAlgn val="ctr"/>
        <c:lblOffset val="100"/>
        <c:noMultiLvlLbl val="0"/>
      </c:catAx>
      <c:valAx>
        <c:axId val="163244288"/>
        <c:scaling>
          <c:orientation val="minMax"/>
          <c:max val="16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42752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0.45102777323513465</c:v>
                </c:pt>
                <c:pt idx="1">
                  <c:v>1.7719277897693092E-2</c:v>
                </c:pt>
                <c:pt idx="2">
                  <c:v>0</c:v>
                </c:pt>
                <c:pt idx="3">
                  <c:v>8.62916873436049E-2</c:v>
                </c:pt>
                <c:pt idx="4">
                  <c:v>0.12633969661734398</c:v>
                </c:pt>
                <c:pt idx="5">
                  <c:v>0</c:v>
                </c:pt>
                <c:pt idx="6">
                  <c:v>0</c:v>
                </c:pt>
                <c:pt idx="7">
                  <c:v>0.11329602315073004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261056"/>
        <c:axId val="163287424"/>
      </c:barChart>
      <c:catAx>
        <c:axId val="163261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87424"/>
        <c:crosses val="autoZero"/>
        <c:auto val="1"/>
        <c:lblAlgn val="ctr"/>
        <c:lblOffset val="100"/>
        <c:noMultiLvlLbl val="0"/>
      </c:catAx>
      <c:valAx>
        <c:axId val="16328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6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34272"/>
        <c:axId val="163735808"/>
      </c:barChart>
      <c:catAx>
        <c:axId val="1637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735808"/>
        <c:crosses val="autoZero"/>
        <c:auto val="1"/>
        <c:lblAlgn val="ctr"/>
        <c:lblOffset val="100"/>
        <c:noMultiLvlLbl val="0"/>
      </c:catAx>
      <c:valAx>
        <c:axId val="163735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734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5.6565656565656569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4AC6-4336-88F6-6365B596215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4AC6-4336-88F6-6365B596215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4AC6-4336-88F6-6365B596215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4AC6-4336-88F6-6365B596215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4AC6-4336-88F6-6365B596215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4AC6-4336-88F6-6365B596215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4AC6-4336-88F6-6365B596215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67080.159</c:v>
                </c:pt>
                <c:pt idx="2">
                  <c:v>24662.923999999995</c:v>
                </c:pt>
                <c:pt idx="3">
                  <c:v>78149.787999999971</c:v>
                </c:pt>
                <c:pt idx="4">
                  <c:v>24983.007000000001</c:v>
                </c:pt>
                <c:pt idx="5">
                  <c:v>0</c:v>
                </c:pt>
                <c:pt idx="6">
                  <c:v>2996.5310000000004</c:v>
                </c:pt>
                <c:pt idx="7">
                  <c:v>173894.54299999986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PSE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'4.2'!$B$22:$D$22</c:f>
              <c:numCache>
                <c:formatCode>#\ ##0.0</c:formatCode>
                <c:ptCount val="3"/>
                <c:pt idx="0">
                  <c:v>8.9638000000000009E-2</c:v>
                </c:pt>
                <c:pt idx="1">
                  <c:v>7.7650000000000011E-2</c:v>
                </c:pt>
                <c:pt idx="2">
                  <c:v>8.1849999999999992E-2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'4.2'!$B$23:$D$23</c:f>
              <c:numCache>
                <c:formatCode>#\ ##0.0</c:formatCode>
                <c:ptCount val="3"/>
                <c:pt idx="0">
                  <c:v>213.91429699999981</c:v>
                </c:pt>
                <c:pt idx="1">
                  <c:v>219.37586300000012</c:v>
                </c:pt>
                <c:pt idx="2">
                  <c:v>209.8615969999999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'4.2'!$B$25:$D$25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'4.2'!$B$26:$D$26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'4.2'!$B$27:$D$27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'4.2'!$B$28:$D$28</c:f>
              <c:numCache>
                <c:formatCode>#\ ##0.0</c:formatCode>
                <c:ptCount val="3"/>
                <c:pt idx="0">
                  <c:v>9.1550000000000017E-3</c:v>
                </c:pt>
                <c:pt idx="1">
                  <c:v>1.0335E-2</c:v>
                </c:pt>
                <c:pt idx="2">
                  <c:v>2.3792999999999998E-2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'4.2'!$B$29:$D$29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'4.2'!$B$30:$D$30</c:f>
              <c:numCache>
                <c:formatCode>#\ ##0.0</c:formatCode>
                <c:ptCount val="3"/>
                <c:pt idx="0">
                  <c:v>20.136841000000004</c:v>
                </c:pt>
                <c:pt idx="1">
                  <c:v>21.704817000000002</c:v>
                </c:pt>
                <c:pt idx="2">
                  <c:v>20.339866999999991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'4.2'!$B$31:$D$31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'4.2'!$B$32:$D$32</c:f>
              <c:numCache>
                <c:formatCode>#\ ##0.0</c:formatCode>
                <c:ptCount val="3"/>
                <c:pt idx="0">
                  <c:v>1.2725379999999999</c:v>
                </c:pt>
                <c:pt idx="1">
                  <c:v>1.3336410000000003</c:v>
                </c:pt>
                <c:pt idx="2">
                  <c:v>1.2847209999999998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'4.2'!$B$33:$D$33</c:f>
              <c:numCache>
                <c:formatCode>#\ ##0.0</c:formatCode>
                <c:ptCount val="3"/>
                <c:pt idx="0">
                  <c:v>70.969633000000016</c:v>
                </c:pt>
                <c:pt idx="1">
                  <c:v>50.816075999999896</c:v>
                </c:pt>
                <c:pt idx="2">
                  <c:v>39.11588600000001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659840"/>
        <c:axId val="158200576"/>
      </c:barChart>
      <c:catAx>
        <c:axId val="15465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200576"/>
        <c:crosses val="autoZero"/>
        <c:auto val="1"/>
        <c:lblAlgn val="ctr"/>
        <c:lblOffset val="100"/>
        <c:noMultiLvlLbl val="0"/>
      </c:catAx>
      <c:valAx>
        <c:axId val="158200576"/>
        <c:scaling>
          <c:orientation val="minMax"/>
          <c:max val="4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659840"/>
        <c:crosses val="autoZero"/>
        <c:crossBetween val="between"/>
        <c:majorUnit val="1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5.27306967984934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9.4505943309458121E-2</c:v>
                </c:pt>
                <c:pt idx="1">
                  <c:v>0.10669756732540843</c:v>
                </c:pt>
                <c:pt idx="2">
                  <c:v>8.272833541391536E-2</c:v>
                </c:pt>
                <c:pt idx="3">
                  <c:v>9.7361114872941856E-2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74784"/>
        <c:axId val="160780672"/>
      </c:barChart>
      <c:catAx>
        <c:axId val="1607747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80672"/>
        <c:crosses val="autoZero"/>
        <c:auto val="1"/>
        <c:lblAlgn val="ctr"/>
        <c:lblOffset val="100"/>
        <c:noMultiLvlLbl val="0"/>
      </c:catAx>
      <c:valAx>
        <c:axId val="1607806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7478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2.3985410765262848E-2</c:v>
                </c:pt>
                <c:pt idx="2">
                  <c:v>8.690869086908691E-2</c:v>
                </c:pt>
                <c:pt idx="3">
                  <c:v>8.1988560454645018E-2</c:v>
                </c:pt>
                <c:pt idx="4">
                  <c:v>3.1816216547678973E-2</c:v>
                </c:pt>
                <c:pt idx="5">
                  <c:v>0</c:v>
                </c:pt>
                <c:pt idx="6">
                  <c:v>2.4445563770302482E-2</c:v>
                </c:pt>
                <c:pt idx="7">
                  <c:v>0.21311256035916654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809344"/>
        <c:axId val="160810880"/>
      </c:barChart>
      <c:catAx>
        <c:axId val="160809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10880"/>
        <c:crosses val="autoZero"/>
        <c:auto val="1"/>
        <c:lblAlgn val="ctr"/>
        <c:lblOffset val="100"/>
        <c:noMultiLvlLbl val="0"/>
      </c:catAx>
      <c:valAx>
        <c:axId val="1608108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093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02729658792652"/>
          <c:y val="0.16035353535353536"/>
          <c:w val="0.7639727034120734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'7.3'!$K$32:$M$32</c:f>
              <c:numCache>
                <c:formatCode>#\ ##0.0</c:formatCode>
                <c:ptCount val="3"/>
                <c:pt idx="0">
                  <c:v>21847.576000000001</c:v>
                </c:pt>
                <c:pt idx="1">
                  <c:v>22533.700999999997</c:v>
                </c:pt>
                <c:pt idx="2">
                  <c:v>22698.881999999998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'7.3'!$K$33:$M$33</c:f>
              <c:numCache>
                <c:formatCode>#\ ##0.0</c:formatCode>
                <c:ptCount val="3"/>
                <c:pt idx="0">
                  <c:v>24612.494999999999</c:v>
                </c:pt>
                <c:pt idx="1">
                  <c:v>20.420000000000002</c:v>
                </c:pt>
                <c:pt idx="2">
                  <c:v>30.009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'7.3'!$K$34:$M$34</c:f>
              <c:numCache>
                <c:formatCode>#\ ##0.0</c:formatCode>
                <c:ptCount val="3"/>
                <c:pt idx="0">
                  <c:v>27513.359999999993</c:v>
                </c:pt>
                <c:pt idx="1">
                  <c:v>26622.709999999988</c:v>
                </c:pt>
                <c:pt idx="2">
                  <c:v>24013.717999999993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'7.3'!$K$35:$M$35</c:f>
              <c:numCache>
                <c:formatCode>#\ ##0.0</c:formatCode>
                <c:ptCount val="3"/>
                <c:pt idx="0">
                  <c:v>11719.328000000005</c:v>
                </c:pt>
                <c:pt idx="1">
                  <c:v>8565.1809999999969</c:v>
                </c:pt>
                <c:pt idx="2">
                  <c:v>4698.4979999999987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'7.3'!$K$37:$M$37</c:f>
              <c:numCache>
                <c:formatCode>#\ ##0.0</c:formatCode>
                <c:ptCount val="3"/>
                <c:pt idx="0">
                  <c:v>1086.5210000000002</c:v>
                </c:pt>
                <c:pt idx="1">
                  <c:v>1137.905</c:v>
                </c:pt>
                <c:pt idx="2">
                  <c:v>772.1049999999999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'7.3'!$K$38:$M$38</c:f>
              <c:numCache>
                <c:formatCode>#\ ##0.0</c:formatCode>
                <c:ptCount val="3"/>
                <c:pt idx="0">
                  <c:v>45628.691999999945</c:v>
                </c:pt>
                <c:pt idx="1">
                  <c:v>63984.368999999941</c:v>
                </c:pt>
                <c:pt idx="2">
                  <c:v>64281.481999999975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698368"/>
        <c:axId val="164712448"/>
      </c:barChart>
      <c:catAx>
        <c:axId val="1646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12448"/>
        <c:crosses val="autoZero"/>
        <c:auto val="1"/>
        <c:lblAlgn val="ctr"/>
        <c:lblOffset val="100"/>
        <c:noMultiLvlLbl val="0"/>
      </c:catAx>
      <c:valAx>
        <c:axId val="16471244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698368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1.0305636456483438E-2</c:v>
                </c:pt>
                <c:pt idx="2">
                  <c:v>6.0616151226337102E-2</c:v>
                </c:pt>
                <c:pt idx="3">
                  <c:v>8.9784184406493717E-2</c:v>
                </c:pt>
                <c:pt idx="4">
                  <c:v>3.736194240483294E-2</c:v>
                </c:pt>
                <c:pt idx="5">
                  <c:v>0</c:v>
                </c:pt>
                <c:pt idx="6">
                  <c:v>2.4027730143341232E-2</c:v>
                </c:pt>
                <c:pt idx="7">
                  <c:v>0.21783705804113523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737408"/>
        <c:axId val="164738944"/>
      </c:barChart>
      <c:catAx>
        <c:axId val="16473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38944"/>
        <c:crosses val="autoZero"/>
        <c:auto val="1"/>
        <c:lblAlgn val="ctr"/>
        <c:lblOffset val="100"/>
        <c:noMultiLvlLbl val="0"/>
      </c:catAx>
      <c:valAx>
        <c:axId val="16473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3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88480"/>
        <c:axId val="164790272"/>
      </c:barChart>
      <c:catAx>
        <c:axId val="16478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790272"/>
        <c:crosses val="autoZero"/>
        <c:auto val="1"/>
        <c:lblAlgn val="ctr"/>
        <c:lblOffset val="100"/>
        <c:noMultiLvlLbl val="0"/>
      </c:catAx>
      <c:valAx>
        <c:axId val="164790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7884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CDBA-4E9B-B410-46D35594A20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CDBA-4E9B-B410-46D35594A20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CDBA-4E9B-B410-46D35594A204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CDBA-4E9B-B410-46D35594A204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CDBA-4E9B-B410-46D35594A204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CDBA-4E9B-B410-46D35594A204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CDBA-4E9B-B410-46D35594A20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348085.86800000002</c:v>
                </c:pt>
                <c:pt idx="2">
                  <c:v>43341</c:v>
                </c:pt>
                <c:pt idx="3">
                  <c:v>15317.537999999999</c:v>
                </c:pt>
                <c:pt idx="4">
                  <c:v>4754.1319999999996</c:v>
                </c:pt>
                <c:pt idx="5">
                  <c:v>0</c:v>
                </c:pt>
                <c:pt idx="6">
                  <c:v>26000.227000000003</c:v>
                </c:pt>
                <c:pt idx="7">
                  <c:v>5407.1889999999994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599898373983741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1.5383068694765441E-2</c:v>
                </c:pt>
                <c:pt idx="1">
                  <c:v>2.1857800469599308E-2</c:v>
                </c:pt>
                <c:pt idx="2">
                  <c:v>3.1589241047164165E-2</c:v>
                </c:pt>
                <c:pt idx="3">
                  <c:v>2.4594293080006883E-2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969280"/>
        <c:axId val="164073472"/>
      </c:barChart>
      <c:catAx>
        <c:axId val="1639692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73472"/>
        <c:crosses val="autoZero"/>
        <c:auto val="1"/>
        <c:lblAlgn val="ctr"/>
        <c:lblOffset val="100"/>
        <c:noMultiLvlLbl val="0"/>
      </c:catAx>
      <c:valAx>
        <c:axId val="1640734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96928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5.7213736825247365E-2</c:v>
                </c:pt>
                <c:pt idx="2">
                  <c:v>0.29336266960029334</c:v>
                </c:pt>
                <c:pt idx="3">
                  <c:v>2.1976833036927823E-2</c:v>
                </c:pt>
                <c:pt idx="4">
                  <c:v>6.0860617499303455E-3</c:v>
                </c:pt>
                <c:pt idx="5">
                  <c:v>0</c:v>
                </c:pt>
                <c:pt idx="6">
                  <c:v>0.20004332619713766</c:v>
                </c:pt>
                <c:pt idx="7">
                  <c:v>6.7883237684203002E-3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085760"/>
        <c:axId val="164087296"/>
      </c:barChart>
      <c:catAx>
        <c:axId val="16408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87296"/>
        <c:crosses val="autoZero"/>
        <c:auto val="1"/>
        <c:lblAlgn val="ctr"/>
        <c:lblOffset val="100"/>
        <c:noMultiLvlLbl val="0"/>
      </c:catAx>
      <c:valAx>
        <c:axId val="164087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085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576700502798595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'7.4'!$K$32:$M$32</c:f>
              <c:numCache>
                <c:formatCode>#\ ##0.0</c:formatCode>
                <c:ptCount val="3"/>
                <c:pt idx="0">
                  <c:v>145617.83100000001</c:v>
                </c:pt>
                <c:pt idx="1">
                  <c:v>145628.78100000002</c:v>
                </c:pt>
                <c:pt idx="2">
                  <c:v>56839.255999999994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'7.4'!$K$33:$M$33</c:f>
              <c:numCache>
                <c:formatCode>#\ ##0.0</c:formatCode>
                <c:ptCount val="3"/>
                <c:pt idx="0">
                  <c:v>17509.28</c:v>
                </c:pt>
                <c:pt idx="1">
                  <c:v>17592.41</c:v>
                </c:pt>
                <c:pt idx="2">
                  <c:v>8239.31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'7.4'!$K$34:$M$34</c:f>
              <c:numCache>
                <c:formatCode>#\ ##0.0</c:formatCode>
                <c:ptCount val="3"/>
                <c:pt idx="0">
                  <c:v>5948.5459999999994</c:v>
                </c:pt>
                <c:pt idx="1">
                  <c:v>4778.6039999999994</c:v>
                </c:pt>
                <c:pt idx="2">
                  <c:v>4590.3880000000008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'7.4'!$K$35:$M$35</c:f>
              <c:numCache>
                <c:formatCode>#\ ##0.0</c:formatCode>
                <c:ptCount val="3"/>
                <c:pt idx="0">
                  <c:v>2832.8219999999997</c:v>
                </c:pt>
                <c:pt idx="1">
                  <c:v>1340.5049999999999</c:v>
                </c:pt>
                <c:pt idx="2">
                  <c:v>580.80499999999995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'7.4'!$K$37:$M$37</c:f>
              <c:numCache>
                <c:formatCode>#\ ##0.0</c:formatCode>
                <c:ptCount val="3"/>
                <c:pt idx="0">
                  <c:v>9260.3180000000011</c:v>
                </c:pt>
                <c:pt idx="1">
                  <c:v>9608.4260000000013</c:v>
                </c:pt>
                <c:pt idx="2">
                  <c:v>7131.4830000000002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'7.4'!$K$38:$M$38</c:f>
              <c:numCache>
                <c:formatCode>#\ ##0.0</c:formatCode>
                <c:ptCount val="3"/>
                <c:pt idx="0">
                  <c:v>1325.2120000000002</c:v>
                </c:pt>
                <c:pt idx="1">
                  <c:v>2030.9209999999996</c:v>
                </c:pt>
                <c:pt idx="2">
                  <c:v>2051.0559999999996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145024"/>
        <c:axId val="164146560"/>
      </c:barChart>
      <c:catAx>
        <c:axId val="1641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146560"/>
        <c:crosses val="autoZero"/>
        <c:auto val="1"/>
        <c:lblAlgn val="ctr"/>
        <c:lblOffset val="100"/>
        <c:noMultiLvlLbl val="0"/>
      </c:catAx>
      <c:valAx>
        <c:axId val="164146560"/>
        <c:scaling>
          <c:orientation val="minMax"/>
          <c:max val="2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14502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5.3477011156868037E-2</c:v>
                </c:pt>
                <c:pt idx="2">
                  <c:v>0.10652283607169519</c:v>
                </c:pt>
                <c:pt idx="3">
                  <c:v>1.7597906426124604E-2</c:v>
                </c:pt>
                <c:pt idx="4">
                  <c:v>7.1097768963108892E-3</c:v>
                </c:pt>
                <c:pt idx="5">
                  <c:v>0</c:v>
                </c:pt>
                <c:pt idx="6">
                  <c:v>0.20848322210636716</c:v>
                </c:pt>
                <c:pt idx="7">
                  <c:v>6.7735658848845463E-3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507648"/>
        <c:axId val="164509184"/>
      </c:barChart>
      <c:catAx>
        <c:axId val="16450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09184"/>
        <c:crosses val="autoZero"/>
        <c:auto val="1"/>
        <c:lblAlgn val="ctr"/>
        <c:lblOffset val="100"/>
        <c:noMultiLvlLbl val="0"/>
      </c:catAx>
      <c:valAx>
        <c:axId val="1645091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076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'4.2'!$B$8:$D$8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'4.2'!$B$16:$D$16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'4.2'!$B$17:$D$17</c:f>
              <c:numCache>
                <c:formatCode>#\ ##0.0</c:formatCode>
                <c:ptCount val="3"/>
                <c:pt idx="0">
                  <c:v>17.50928</c:v>
                </c:pt>
                <c:pt idx="1">
                  <c:v>17.592410000000001</c:v>
                </c:pt>
                <c:pt idx="2">
                  <c:v>8.2393099999999997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'4.2'!$B$18:$D$18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'4.2'!$B$19:$D$19</c:f>
              <c:numCache>
                <c:formatCode>#\ ##0.0</c:formatCode>
                <c:ptCount val="3"/>
                <c:pt idx="0">
                  <c:v>84.087115000000011</c:v>
                </c:pt>
                <c:pt idx="1">
                  <c:v>31.48348</c:v>
                </c:pt>
                <c:pt idx="2">
                  <c:v>247.95890899999998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795392"/>
        <c:axId val="154801280"/>
      </c:barChart>
      <c:catAx>
        <c:axId val="15479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4801280"/>
        <c:crosses val="autoZero"/>
        <c:auto val="1"/>
        <c:lblAlgn val="ctr"/>
        <c:lblOffset val="100"/>
        <c:noMultiLvlLbl val="0"/>
      </c:catAx>
      <c:valAx>
        <c:axId val="1548012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7953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62816"/>
        <c:axId val="164564352"/>
      </c:barChart>
      <c:catAx>
        <c:axId val="16456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64352"/>
        <c:crosses val="autoZero"/>
        <c:auto val="1"/>
        <c:lblAlgn val="ctr"/>
        <c:lblOffset val="100"/>
        <c:noMultiLvlLbl val="0"/>
      </c:catAx>
      <c:valAx>
        <c:axId val="164564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562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680C-4634-9B55-2A6ABDEA6CB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680C-4634-9B55-2A6ABDEA6CB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680C-4634-9B55-2A6ABDEA6CB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680C-4634-9B55-2A6ABDEA6CB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680C-4634-9B55-2A6ABDEA6CB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80C-4634-9B55-2A6ABDEA6CB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680C-4634-9B55-2A6ABDEA6CB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3752249.44</c:v>
                </c:pt>
                <c:pt idx="1">
                  <c:v>14281.168000000001</c:v>
                </c:pt>
                <c:pt idx="2">
                  <c:v>0</c:v>
                </c:pt>
                <c:pt idx="3">
                  <c:v>116239.06299999995</c:v>
                </c:pt>
                <c:pt idx="4">
                  <c:v>25340.918000000001</c:v>
                </c:pt>
                <c:pt idx="5">
                  <c:v>103415.39000000001</c:v>
                </c:pt>
                <c:pt idx="6">
                  <c:v>4399.6119999999992</c:v>
                </c:pt>
                <c:pt idx="7">
                  <c:v>34828.164999999994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59018597560975605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2.9466696427912036E-2</c:v>
                </c:pt>
                <c:pt idx="1">
                  <c:v>5.3816751498193018E-2</c:v>
                </c:pt>
                <c:pt idx="2">
                  <c:v>6.1320605997654917E-2</c:v>
                </c:pt>
                <c:pt idx="3">
                  <c:v>4.5953883103029468E-2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29216"/>
        <c:axId val="165131008"/>
      </c:barChart>
      <c:catAx>
        <c:axId val="165129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31008"/>
        <c:crosses val="autoZero"/>
        <c:auto val="1"/>
        <c:lblAlgn val="ctr"/>
        <c:lblOffset val="100"/>
        <c:noMultiLvlLbl val="0"/>
      </c:catAx>
      <c:valAx>
        <c:axId val="1651310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292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1.5642981771299797E-3</c:v>
                </c:pt>
                <c:pt idx="2">
                  <c:v>0</c:v>
                </c:pt>
                <c:pt idx="3">
                  <c:v>8.5472975257466985E-2</c:v>
                </c:pt>
                <c:pt idx="4">
                  <c:v>8.721791493191345E-3</c:v>
                </c:pt>
                <c:pt idx="5">
                  <c:v>0.40546308151941957</c:v>
                </c:pt>
                <c:pt idx="6">
                  <c:v>3.5128549182040447E-2</c:v>
                </c:pt>
                <c:pt idx="7">
                  <c:v>4.4149645133939319E-2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84256"/>
        <c:axId val="165185792"/>
      </c:barChart>
      <c:catAx>
        <c:axId val="16518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85792"/>
        <c:crosses val="autoZero"/>
        <c:auto val="1"/>
        <c:lblAlgn val="ctr"/>
        <c:lblOffset val="100"/>
        <c:noMultiLvlLbl val="0"/>
      </c:catAx>
      <c:valAx>
        <c:axId val="1651857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842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63525527051054"/>
          <c:y val="0.16035353535353536"/>
          <c:w val="0.7163432393531453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'7.5'!$K$31:$M$31</c:f>
              <c:numCache>
                <c:formatCode>#\ ##0.0</c:formatCode>
                <c:ptCount val="3"/>
                <c:pt idx="0">
                  <c:v>1293228.6200000001</c:v>
                </c:pt>
                <c:pt idx="1">
                  <c:v>1398905.67</c:v>
                </c:pt>
                <c:pt idx="2">
                  <c:v>1060115.1499999999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'7.5'!$K$32:$M$32</c:f>
              <c:numCache>
                <c:formatCode>#\ ##0.0</c:formatCode>
                <c:ptCount val="3"/>
                <c:pt idx="0">
                  <c:v>6128.5349999999999</c:v>
                </c:pt>
                <c:pt idx="1">
                  <c:v>4329.915</c:v>
                </c:pt>
                <c:pt idx="2">
                  <c:v>3822.7180000000003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'7.5'!$K$34:$M$34</c:f>
              <c:numCache>
                <c:formatCode>#\ ##0.0</c:formatCode>
                <c:ptCount val="3"/>
                <c:pt idx="0">
                  <c:v>39729.409999999982</c:v>
                </c:pt>
                <c:pt idx="1">
                  <c:v>39062.590999999971</c:v>
                </c:pt>
                <c:pt idx="2">
                  <c:v>37447.061999999991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'7.5'!$K$35:$M$35</c:f>
              <c:numCache>
                <c:formatCode>#\ ##0.0</c:formatCode>
                <c:ptCount val="3"/>
                <c:pt idx="0">
                  <c:v>13493.133000000002</c:v>
                </c:pt>
                <c:pt idx="1">
                  <c:v>6863.9480000000003</c:v>
                </c:pt>
                <c:pt idx="2">
                  <c:v>4983.8369999999995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'7.5'!$K$36:$M$36</c:f>
              <c:numCache>
                <c:formatCode>#\ ##0.0</c:formatCode>
                <c:ptCount val="3"/>
                <c:pt idx="0">
                  <c:v>30181.119999999999</c:v>
                </c:pt>
                <c:pt idx="1">
                  <c:v>38248.620000000003</c:v>
                </c:pt>
                <c:pt idx="2">
                  <c:v>34985.65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'7.5'!$K$37:$M$37</c:f>
              <c:numCache>
                <c:formatCode>#\ ##0.0</c:formatCode>
                <c:ptCount val="3"/>
                <c:pt idx="0">
                  <c:v>1597.047</c:v>
                </c:pt>
                <c:pt idx="1">
                  <c:v>1739.617</c:v>
                </c:pt>
                <c:pt idx="2">
                  <c:v>1062.9479999999999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'7.5'!$K$38:$M$38</c:f>
              <c:numCache>
                <c:formatCode>#\ ##0.0</c:formatCode>
                <c:ptCount val="3"/>
                <c:pt idx="0">
                  <c:v>8774.3350000000046</c:v>
                </c:pt>
                <c:pt idx="1">
                  <c:v>13217.51299999999</c:v>
                </c:pt>
                <c:pt idx="2">
                  <c:v>12836.316999999995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493376"/>
        <c:axId val="165507456"/>
      </c:barChart>
      <c:catAx>
        <c:axId val="1654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07456"/>
        <c:crosses val="autoZero"/>
        <c:auto val="1"/>
        <c:lblAlgn val="ctr"/>
        <c:lblOffset val="100"/>
        <c:noMultiLvlLbl val="0"/>
      </c:catAx>
      <c:valAx>
        <c:axId val="165507456"/>
        <c:scaling>
          <c:orientation val="minMax"/>
          <c:max val="16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93376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0.54897222676486523</c:v>
                </c:pt>
                <c:pt idx="1">
                  <c:v>2.1940396053915833E-3</c:v>
                </c:pt>
                <c:pt idx="2">
                  <c:v>0</c:v>
                </c:pt>
                <c:pt idx="3">
                  <c:v>0.13354392551429622</c:v>
                </c:pt>
                <c:pt idx="4">
                  <c:v>3.7897196234288145E-2</c:v>
                </c:pt>
                <c:pt idx="5">
                  <c:v>0.44196569736872526</c:v>
                </c:pt>
                <c:pt idx="6">
                  <c:v>3.5278356830416829E-2</c:v>
                </c:pt>
                <c:pt idx="7">
                  <c:v>4.3629114920364344E-2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32416"/>
        <c:axId val="165533952"/>
      </c:barChart>
      <c:catAx>
        <c:axId val="165532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33952"/>
        <c:crosses val="autoZero"/>
        <c:auto val="1"/>
        <c:lblAlgn val="ctr"/>
        <c:lblOffset val="100"/>
        <c:noMultiLvlLbl val="0"/>
      </c:catAx>
      <c:valAx>
        <c:axId val="1655339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324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5440"/>
        <c:axId val="165331328"/>
      </c:barChart>
      <c:catAx>
        <c:axId val="16532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331328"/>
        <c:crosses val="autoZero"/>
        <c:auto val="1"/>
        <c:lblAlgn val="ctr"/>
        <c:lblOffset val="100"/>
        <c:noMultiLvlLbl val="0"/>
      </c:catAx>
      <c:valAx>
        <c:axId val="165331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3254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4780-46BC-9DD0-B733C692775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780-46BC-9DD0-B733C692775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4780-46BC-9DD0-B733C692775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780-46BC-9DD0-B733C692775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4780-46BC-9DD0-B733C692775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780-46BC-9DD0-B733C692775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80903.670000000013</c:v>
                </c:pt>
                <c:pt idx="2">
                  <c:v>0</c:v>
                </c:pt>
                <c:pt idx="3">
                  <c:v>80730.592000000033</c:v>
                </c:pt>
                <c:pt idx="4">
                  <c:v>28235.602999999992</c:v>
                </c:pt>
                <c:pt idx="5">
                  <c:v>0</c:v>
                </c:pt>
                <c:pt idx="6">
                  <c:v>4418.7459999999992</c:v>
                </c:pt>
                <c:pt idx="7">
                  <c:v>36300.127000000008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6.5577752339693055E-2</c:v>
                </c:pt>
                <c:pt idx="1">
                  <c:v>5.8272495038893549E-2</c:v>
                </c:pt>
                <c:pt idx="2">
                  <c:v>6.2073931105598085E-2</c:v>
                </c:pt>
                <c:pt idx="3">
                  <c:v>6.1115387447049745E-2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450496"/>
        <c:axId val="165452032"/>
      </c:barChart>
      <c:catAx>
        <c:axId val="1654504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452032"/>
        <c:crosses val="autoZero"/>
        <c:auto val="1"/>
        <c:lblAlgn val="ctr"/>
        <c:lblOffset val="100"/>
        <c:noMultiLvlLbl val="0"/>
      </c:catAx>
      <c:valAx>
        <c:axId val="1654520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5049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1.9353566152568412E-2</c:v>
                </c:pt>
                <c:pt idx="2">
                  <c:v>0</c:v>
                </c:pt>
                <c:pt idx="3">
                  <c:v>5.8989683929670238E-2</c:v>
                </c:pt>
                <c:pt idx="4">
                  <c:v>2.6971596623533236E-2</c:v>
                </c:pt>
                <c:pt idx="5">
                  <c:v>0</c:v>
                </c:pt>
                <c:pt idx="6">
                  <c:v>3.0189244330749335E-2</c:v>
                </c:pt>
                <c:pt idx="7">
                  <c:v>4.4582735890888577E-2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808384"/>
        <c:axId val="165814272"/>
      </c:barChart>
      <c:catAx>
        <c:axId val="165808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14272"/>
        <c:crosses val="autoZero"/>
        <c:auto val="1"/>
        <c:lblAlgn val="ctr"/>
        <c:lblOffset val="100"/>
        <c:noMultiLvlLbl val="0"/>
      </c:catAx>
      <c:valAx>
        <c:axId val="1658142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08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55680"/>
        <c:axId val="158285824"/>
      </c:barChart>
      <c:catAx>
        <c:axId val="1548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85824"/>
        <c:crosses val="autoZero"/>
        <c:auto val="1"/>
        <c:lblAlgn val="ctr"/>
        <c:lblOffset val="100"/>
        <c:noMultiLvlLbl val="0"/>
      </c:catAx>
      <c:valAx>
        <c:axId val="158285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4855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469605455944512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'7.6'!$K$32:$M$32</c:f>
              <c:numCache>
                <c:formatCode>#\ ##0.0</c:formatCode>
                <c:ptCount val="3"/>
                <c:pt idx="0">
                  <c:v>27001.349000000002</c:v>
                </c:pt>
                <c:pt idx="1">
                  <c:v>27492.120000000003</c:v>
                </c:pt>
                <c:pt idx="2">
                  <c:v>26410.201000000001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'7.6'!$K$34:$M$34</c:f>
              <c:numCache>
                <c:formatCode>#\ ##0.0</c:formatCode>
                <c:ptCount val="3"/>
                <c:pt idx="0">
                  <c:v>29122.85400000001</c:v>
                </c:pt>
                <c:pt idx="1">
                  <c:v>27476.904000000017</c:v>
                </c:pt>
                <c:pt idx="2">
                  <c:v>24130.83400000001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'7.6'!$K$35:$M$35</c:f>
              <c:numCache>
                <c:formatCode>#\ ##0.0</c:formatCode>
                <c:ptCount val="3"/>
                <c:pt idx="0">
                  <c:v>15149.848999999991</c:v>
                </c:pt>
                <c:pt idx="1">
                  <c:v>9842.6940000000013</c:v>
                </c:pt>
                <c:pt idx="2">
                  <c:v>3243.0600000000013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'7.6'!$K$37:$M$37</c:f>
              <c:numCache>
                <c:formatCode>#\ ##0.0</c:formatCode>
                <c:ptCount val="3"/>
                <c:pt idx="0">
                  <c:v>1804.6519999999998</c:v>
                </c:pt>
                <c:pt idx="1">
                  <c:v>1529.9939999999999</c:v>
                </c:pt>
                <c:pt idx="2">
                  <c:v>1084.0999999999999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'7.6'!$K$38:$M$38</c:f>
              <c:numCache>
                <c:formatCode>#\ ##0.0</c:formatCode>
                <c:ptCount val="3"/>
                <c:pt idx="0">
                  <c:v>9729.2499999999964</c:v>
                </c:pt>
                <c:pt idx="1">
                  <c:v>13621.011000000015</c:v>
                </c:pt>
                <c:pt idx="2">
                  <c:v>12949.865999999996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867904"/>
        <c:axId val="165869440"/>
      </c:barChart>
      <c:catAx>
        <c:axId val="1658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69440"/>
        <c:crosses val="autoZero"/>
        <c:auto val="1"/>
        <c:lblAlgn val="ctr"/>
        <c:lblOffset val="100"/>
        <c:noMultiLvlLbl val="0"/>
      </c:catAx>
      <c:valAx>
        <c:axId val="165869440"/>
        <c:scaling>
          <c:orientation val="minMax"/>
          <c:max val="1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67904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1.2429365455369679E-2</c:v>
                </c:pt>
                <c:pt idx="2">
                  <c:v>0</c:v>
                </c:pt>
                <c:pt idx="3">
                  <c:v>9.2749200540037449E-2</c:v>
                </c:pt>
                <c:pt idx="4">
                  <c:v>4.2226180901751655E-2</c:v>
                </c:pt>
                <c:pt idx="5">
                  <c:v>0</c:v>
                </c:pt>
                <c:pt idx="6">
                  <c:v>3.5431783105186784E-2</c:v>
                </c:pt>
                <c:pt idx="7">
                  <c:v>4.5473036334438562E-2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87200"/>
        <c:axId val="165593088"/>
      </c:barChart>
      <c:catAx>
        <c:axId val="16558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93088"/>
        <c:crosses val="autoZero"/>
        <c:auto val="1"/>
        <c:lblAlgn val="ctr"/>
        <c:lblOffset val="100"/>
        <c:noMultiLvlLbl val="0"/>
      </c:catAx>
      <c:valAx>
        <c:axId val="1655930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72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50816"/>
        <c:axId val="165652352"/>
      </c:barChart>
      <c:catAx>
        <c:axId val="16565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652352"/>
        <c:crosses val="autoZero"/>
        <c:auto val="1"/>
        <c:lblAlgn val="ctr"/>
        <c:lblOffset val="100"/>
        <c:noMultiLvlLbl val="0"/>
      </c:catAx>
      <c:valAx>
        <c:axId val="165652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650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9EC2-4D2F-9038-D38118ADCCF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9EC2-4D2F-9038-D38118ADCCF5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9EC2-4D2F-9038-D38118ADCCF5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9EC2-4D2F-9038-D38118ADCCF5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9EC2-4D2F-9038-D38118ADCCF5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9EC2-4D2F-9038-D38118ADCCF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5005.2649999999994</c:v>
                </c:pt>
                <c:pt idx="2">
                  <c:v>0</c:v>
                </c:pt>
                <c:pt idx="3">
                  <c:v>19270.311999999998</c:v>
                </c:pt>
                <c:pt idx="4">
                  <c:v>17759.979000000003</c:v>
                </c:pt>
                <c:pt idx="5">
                  <c:v>0</c:v>
                </c:pt>
                <c:pt idx="6">
                  <c:v>14802.471999999998</c:v>
                </c:pt>
                <c:pt idx="7">
                  <c:v>42538.796000000009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599898373983741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5.2170867837909828E-3</c:v>
                </c:pt>
                <c:pt idx="1">
                  <c:v>5.8257389564606653E-2</c:v>
                </c:pt>
                <c:pt idx="2">
                  <c:v>4.4314030556300475E-2</c:v>
                </c:pt>
                <c:pt idx="3">
                  <c:v>4.7544621790506544E-2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787520"/>
        <c:axId val="165789056"/>
      </c:barChart>
      <c:catAx>
        <c:axId val="1657875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89056"/>
        <c:crosses val="autoZero"/>
        <c:auto val="1"/>
        <c:lblAlgn val="ctr"/>
        <c:lblOffset val="100"/>
        <c:noMultiLvlLbl val="0"/>
      </c:catAx>
      <c:valAx>
        <c:axId val="1657890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875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5.1245895293877989E-4</c:v>
                </c:pt>
                <c:pt idx="2">
                  <c:v>0</c:v>
                </c:pt>
                <c:pt idx="3">
                  <c:v>4.0320485016629923E-2</c:v>
                </c:pt>
                <c:pt idx="4">
                  <c:v>2.125922443925566E-2</c:v>
                </c:pt>
                <c:pt idx="5">
                  <c:v>0</c:v>
                </c:pt>
                <c:pt idx="6">
                  <c:v>0.14825668285874763</c:v>
                </c:pt>
                <c:pt idx="7">
                  <c:v>5.3741552914582429E-2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80576"/>
        <c:axId val="166282368"/>
      </c:barChart>
      <c:catAx>
        <c:axId val="16628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82368"/>
        <c:crosses val="autoZero"/>
        <c:auto val="1"/>
        <c:lblAlgn val="ctr"/>
        <c:lblOffset val="100"/>
        <c:noMultiLvlLbl val="0"/>
      </c:catAx>
      <c:valAx>
        <c:axId val="166282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80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7532808399"/>
          <c:y val="0.16035353535353536"/>
          <c:w val="0.75866624671916005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'7.7'!$K$32:$M$32</c:f>
              <c:numCache>
                <c:formatCode>#\ ##0.0</c:formatCode>
                <c:ptCount val="3"/>
                <c:pt idx="0">
                  <c:v>2181.3509999999997</c:v>
                </c:pt>
                <c:pt idx="1">
                  <c:v>964.38599999999997</c:v>
                </c:pt>
                <c:pt idx="2">
                  <c:v>1859.528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'7.7'!$K$34:$M$34</c:f>
              <c:numCache>
                <c:formatCode>#\ ##0.0</c:formatCode>
                <c:ptCount val="3"/>
                <c:pt idx="0">
                  <c:v>7548.8569999999991</c:v>
                </c:pt>
                <c:pt idx="1">
                  <c:v>6326.7649999999994</c:v>
                </c:pt>
                <c:pt idx="2">
                  <c:v>5394.6899999999987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'7.7'!$K$35:$M$35</c:f>
              <c:numCache>
                <c:formatCode>#\ ##0.0</c:formatCode>
                <c:ptCount val="3"/>
                <c:pt idx="0">
                  <c:v>11074.597000000005</c:v>
                </c:pt>
                <c:pt idx="1">
                  <c:v>4859.7699999999986</c:v>
                </c:pt>
                <c:pt idx="2">
                  <c:v>1825.6119999999999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'7.7'!$K$37:$M$37</c:f>
              <c:numCache>
                <c:formatCode>#\ ##0.0</c:formatCode>
                <c:ptCount val="3"/>
                <c:pt idx="0">
                  <c:v>6316.8039999999992</c:v>
                </c:pt>
                <c:pt idx="1">
                  <c:v>5137.329999999999</c:v>
                </c:pt>
                <c:pt idx="2">
                  <c:v>3348.3379999999988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'7.7'!$K$38:$M$38</c:f>
              <c:numCache>
                <c:formatCode>#\ ##0.0</c:formatCode>
                <c:ptCount val="3"/>
                <c:pt idx="0">
                  <c:v>10703.432999999995</c:v>
                </c:pt>
                <c:pt idx="1">
                  <c:v>17013.349000000009</c:v>
                </c:pt>
                <c:pt idx="2">
                  <c:v>14822.014000000003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352384"/>
        <c:axId val="166353920"/>
      </c:barChart>
      <c:catAx>
        <c:axId val="16635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53920"/>
        <c:crosses val="autoZero"/>
        <c:auto val="1"/>
        <c:lblAlgn val="ctr"/>
        <c:lblOffset val="100"/>
        <c:noMultiLvlLbl val="0"/>
      </c:catAx>
      <c:valAx>
        <c:axId val="166353920"/>
        <c:scaling>
          <c:orientation val="minMax"/>
          <c:max val="4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5238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7.6896719130258126E-4</c:v>
                </c:pt>
                <c:pt idx="2">
                  <c:v>0</c:v>
                </c:pt>
                <c:pt idx="3">
                  <c:v>2.2139141902453648E-2</c:v>
                </c:pt>
                <c:pt idx="4">
                  <c:v>2.6559945826739057E-2</c:v>
                </c:pt>
                <c:pt idx="5">
                  <c:v>0</c:v>
                </c:pt>
                <c:pt idx="6">
                  <c:v>0.11869385054596947</c:v>
                </c:pt>
                <c:pt idx="7">
                  <c:v>5.3288194174396952E-2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366592"/>
        <c:axId val="166380672"/>
      </c:barChart>
      <c:catAx>
        <c:axId val="166366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80672"/>
        <c:crosses val="autoZero"/>
        <c:auto val="1"/>
        <c:lblAlgn val="ctr"/>
        <c:lblOffset val="100"/>
        <c:noMultiLvlLbl val="0"/>
      </c:catAx>
      <c:valAx>
        <c:axId val="166380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665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2016"/>
        <c:axId val="166423552"/>
      </c:barChart>
      <c:catAx>
        <c:axId val="16642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423552"/>
        <c:crosses val="autoZero"/>
        <c:auto val="1"/>
        <c:lblAlgn val="ctr"/>
        <c:lblOffset val="100"/>
        <c:noMultiLvlLbl val="0"/>
      </c:catAx>
      <c:valAx>
        <c:axId val="166423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4220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B570-4F2A-B9BD-2473B557D6C6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B570-4F2A-B9BD-2473B557D6C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B570-4F2A-B9BD-2473B557D6C6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570-4F2A-B9BD-2473B557D6C6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B570-4F2A-B9BD-2473B557D6C6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570-4F2A-B9BD-2473B557D6C6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735947.74600000004</c:v>
                </c:pt>
                <c:pt idx="2">
                  <c:v>0</c:v>
                </c:pt>
                <c:pt idx="3">
                  <c:v>111050.03900000002</c:v>
                </c:pt>
                <c:pt idx="4">
                  <c:v>19598.630000000005</c:v>
                </c:pt>
                <c:pt idx="5">
                  <c:v>0</c:v>
                </c:pt>
                <c:pt idx="6">
                  <c:v>14774.25</c:v>
                </c:pt>
                <c:pt idx="7">
                  <c:v>21045.393999999978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99296"/>
        <c:axId val="159409280"/>
      </c:barChart>
      <c:catAx>
        <c:axId val="15939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409280"/>
        <c:crosses val="autoZero"/>
        <c:auto val="1"/>
        <c:lblAlgn val="ctr"/>
        <c:lblOffset val="100"/>
        <c:noMultiLvlLbl val="0"/>
      </c:catAx>
      <c:valAx>
        <c:axId val="159409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399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0.21327656333419601</c:v>
                </c:pt>
                <c:pt idx="1">
                  <c:v>0.10810797565264418</c:v>
                </c:pt>
                <c:pt idx="2">
                  <c:v>8.4456378451207376E-2</c:v>
                </c:pt>
                <c:pt idx="3">
                  <c:v>8.7798304906647195E-2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13728"/>
        <c:axId val="160719616"/>
      </c:barChart>
      <c:catAx>
        <c:axId val="160713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19616"/>
        <c:crosses val="autoZero"/>
        <c:auto val="1"/>
        <c:lblAlgn val="ctr"/>
        <c:lblOffset val="100"/>
        <c:noMultiLvlLbl val="0"/>
      </c:catAx>
      <c:valAx>
        <c:axId val="1607196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137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0.1335628075416152</c:v>
                </c:pt>
                <c:pt idx="2">
                  <c:v>0</c:v>
                </c:pt>
                <c:pt idx="3">
                  <c:v>9.3363382828703281E-2</c:v>
                </c:pt>
                <c:pt idx="4">
                  <c:v>1.6520585699664986E-2</c:v>
                </c:pt>
                <c:pt idx="5">
                  <c:v>0</c:v>
                </c:pt>
                <c:pt idx="6">
                  <c:v>8.4048087343719352E-2</c:v>
                </c:pt>
                <c:pt idx="7">
                  <c:v>2.9312929231146458E-2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48288"/>
        <c:axId val="160749824"/>
      </c:barChart>
      <c:catAx>
        <c:axId val="16074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49824"/>
        <c:crosses val="autoZero"/>
        <c:auto val="1"/>
        <c:lblAlgn val="ctr"/>
        <c:lblOffset val="100"/>
        <c:noMultiLvlLbl val="0"/>
      </c:catAx>
      <c:valAx>
        <c:axId val="16074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4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405638811277622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'7.8'!$K$32:$M$32</c:f>
              <c:numCache>
                <c:formatCode>#\ ##0.0</c:formatCode>
                <c:ptCount val="3"/>
                <c:pt idx="0">
                  <c:v>280015.82800000004</c:v>
                </c:pt>
                <c:pt idx="1">
                  <c:v>216493.38299999994</c:v>
                </c:pt>
                <c:pt idx="2">
                  <c:v>239438.53499999997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'7.8'!$K$34:$M$34</c:f>
              <c:numCache>
                <c:formatCode>#\ ##0.0</c:formatCode>
                <c:ptCount val="3"/>
                <c:pt idx="0">
                  <c:v>37093.669000000024</c:v>
                </c:pt>
                <c:pt idx="1">
                  <c:v>37677.487999999983</c:v>
                </c:pt>
                <c:pt idx="2">
                  <c:v>36278.882000000012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'7.8'!$K$35:$M$35</c:f>
              <c:numCache>
                <c:formatCode>#\ ##0.0</c:formatCode>
                <c:ptCount val="3"/>
                <c:pt idx="0">
                  <c:v>7994.9800000000041</c:v>
                </c:pt>
                <c:pt idx="1">
                  <c:v>7750.1010000000006</c:v>
                </c:pt>
                <c:pt idx="2">
                  <c:v>3853.5490000000009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'7.8'!$K$37:$M$37</c:f>
              <c:numCache>
                <c:formatCode>#\ ##0.0</c:formatCode>
                <c:ptCount val="3"/>
                <c:pt idx="0">
                  <c:v>5371.637999999999</c:v>
                </c:pt>
                <c:pt idx="1">
                  <c:v>5754.0010000000011</c:v>
                </c:pt>
                <c:pt idx="2">
                  <c:v>3648.6109999999999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'7.8'!$K$38:$M$38</c:f>
              <c:numCache>
                <c:formatCode>#\ ##0.0</c:formatCode>
                <c:ptCount val="3"/>
                <c:pt idx="0">
                  <c:v>5306.8499999999995</c:v>
                </c:pt>
                <c:pt idx="1">
                  <c:v>7464.6709999999903</c:v>
                </c:pt>
                <c:pt idx="2">
                  <c:v>8273.8729999999905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252288"/>
        <c:axId val="164262272"/>
      </c:barChart>
      <c:catAx>
        <c:axId val="164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62272"/>
        <c:crosses val="autoZero"/>
        <c:auto val="1"/>
        <c:lblAlgn val="ctr"/>
        <c:lblOffset val="100"/>
        <c:noMultiLvlLbl val="0"/>
      </c:catAx>
      <c:valAx>
        <c:axId val="164262272"/>
        <c:scaling>
          <c:orientation val="minMax"/>
          <c:max val="4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52288"/>
        <c:crosses val="autoZero"/>
        <c:crossBetween val="between"/>
        <c:majorUnit val="1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0.11306487692201822</c:v>
                </c:pt>
                <c:pt idx="2">
                  <c:v>0</c:v>
                </c:pt>
                <c:pt idx="3">
                  <c:v>0.12758239574398236</c:v>
                </c:pt>
                <c:pt idx="4">
                  <c:v>2.9309637757922061E-2</c:v>
                </c:pt>
                <c:pt idx="5">
                  <c:v>0</c:v>
                </c:pt>
                <c:pt idx="6">
                  <c:v>0.11846755200271886</c:v>
                </c:pt>
                <c:pt idx="7">
                  <c:v>2.6363488095635976E-2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91328"/>
        <c:axId val="164292864"/>
      </c:barChart>
      <c:catAx>
        <c:axId val="16429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92864"/>
        <c:crosses val="autoZero"/>
        <c:auto val="1"/>
        <c:lblAlgn val="ctr"/>
        <c:lblOffset val="100"/>
        <c:noMultiLvlLbl val="0"/>
      </c:catAx>
      <c:valAx>
        <c:axId val="1642928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913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71488"/>
        <c:axId val="166134144"/>
      </c:barChart>
      <c:catAx>
        <c:axId val="16507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134144"/>
        <c:crosses val="autoZero"/>
        <c:auto val="1"/>
        <c:lblAlgn val="ctr"/>
        <c:lblOffset val="100"/>
        <c:noMultiLvlLbl val="0"/>
      </c:catAx>
      <c:valAx>
        <c:axId val="166134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0714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C7D9-43ED-9D14-83B747EDF0FF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7D9-43ED-9D14-83B747EDF0F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C7D9-43ED-9D14-83B747EDF0FF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7D9-43ED-9D14-83B747EDF0FF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C7D9-43ED-9D14-83B747EDF0FF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7D9-43ED-9D14-83B747EDF0FF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32762.429000000004</c:v>
                </c:pt>
                <c:pt idx="2">
                  <c:v>0</c:v>
                </c:pt>
                <c:pt idx="3">
                  <c:v>67557.593000000008</c:v>
                </c:pt>
                <c:pt idx="4">
                  <c:v>10852.760999999999</c:v>
                </c:pt>
                <c:pt idx="5">
                  <c:v>115411.14</c:v>
                </c:pt>
                <c:pt idx="6">
                  <c:v>22126.828999999998</c:v>
                </c:pt>
                <c:pt idx="7">
                  <c:v>42719.250999999989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4.5494408872937903E-2</c:v>
                </c:pt>
                <c:pt idx="1">
                  <c:v>6.7034481646111477E-2</c:v>
                </c:pt>
                <c:pt idx="2">
                  <c:v>5.182046718321779E-2</c:v>
                </c:pt>
                <c:pt idx="3">
                  <c:v>5.1536040466132811E-2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41024"/>
        <c:axId val="166242560"/>
      </c:barChart>
      <c:catAx>
        <c:axId val="166241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42560"/>
        <c:crosses val="autoZero"/>
        <c:auto val="1"/>
        <c:lblAlgn val="ctr"/>
        <c:lblOffset val="100"/>
        <c:noMultiLvlLbl val="0"/>
      </c:catAx>
      <c:valAx>
        <c:axId val="1662425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4102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1.0539166172579217E-2</c:v>
                </c:pt>
                <c:pt idx="2">
                  <c:v>0</c:v>
                </c:pt>
                <c:pt idx="3">
                  <c:v>0.11862852969673883</c:v>
                </c:pt>
                <c:pt idx="4">
                  <c:v>1.0589046065316209E-2</c:v>
                </c:pt>
                <c:pt idx="5">
                  <c:v>0.55484421681604779</c:v>
                </c:pt>
                <c:pt idx="6">
                  <c:v>0.13580868761279158</c:v>
                </c:pt>
                <c:pt idx="7">
                  <c:v>5.3405724226350627E-2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63040"/>
        <c:axId val="166723584"/>
      </c:barChart>
      <c:catAx>
        <c:axId val="1662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3584"/>
        <c:crosses val="autoZero"/>
        <c:auto val="1"/>
        <c:lblAlgn val="ctr"/>
        <c:lblOffset val="100"/>
        <c:noMultiLvlLbl val="0"/>
      </c:catAx>
      <c:valAx>
        <c:axId val="1667235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63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489767962271648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'7.9'!$K$32:$M$32</c:f>
              <c:numCache>
                <c:formatCode>#\ ##0.0</c:formatCode>
                <c:ptCount val="3"/>
                <c:pt idx="0">
                  <c:v>15824.065000000001</c:v>
                </c:pt>
                <c:pt idx="1">
                  <c:v>10833.646000000001</c:v>
                </c:pt>
                <c:pt idx="2">
                  <c:v>6104.7179999999998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'7.9'!$K$34:$M$34</c:f>
              <c:numCache>
                <c:formatCode>#\ ##0.0</c:formatCode>
                <c:ptCount val="3"/>
                <c:pt idx="0">
                  <c:v>24440.716000000011</c:v>
                </c:pt>
                <c:pt idx="1">
                  <c:v>22401.879999999997</c:v>
                </c:pt>
                <c:pt idx="2">
                  <c:v>20714.996999999999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'7.9'!$K$35:$M$35</c:f>
              <c:numCache>
                <c:formatCode>#\ ##0.0</c:formatCode>
                <c:ptCount val="3"/>
                <c:pt idx="0">
                  <c:v>4892.5699999999988</c:v>
                </c:pt>
                <c:pt idx="1">
                  <c:v>4162.632999999998</c:v>
                </c:pt>
                <c:pt idx="2">
                  <c:v>1797.5580000000004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'7.9'!$K$36:$M$36</c:f>
              <c:numCache>
                <c:formatCode>#\ ##0.0</c:formatCode>
                <c:ptCount val="3"/>
                <c:pt idx="0">
                  <c:v>46728.14</c:v>
                </c:pt>
                <c:pt idx="1">
                  <c:v>49483.75</c:v>
                </c:pt>
                <c:pt idx="2">
                  <c:v>19199.25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'7.9'!$K$37:$M$37</c:f>
              <c:numCache>
                <c:formatCode>#\ ##0.0</c:formatCode>
                <c:ptCount val="3"/>
                <c:pt idx="0">
                  <c:v>7691.7209999999995</c:v>
                </c:pt>
                <c:pt idx="1">
                  <c:v>8628.9739999999983</c:v>
                </c:pt>
                <c:pt idx="2">
                  <c:v>5806.134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'7.9'!$K$38:$M$38</c:f>
              <c:numCache>
                <c:formatCode>#\ ##0.0</c:formatCode>
                <c:ptCount val="3"/>
                <c:pt idx="0">
                  <c:v>11229.533999999996</c:v>
                </c:pt>
                <c:pt idx="1">
                  <c:v>15529.339999999987</c:v>
                </c:pt>
                <c:pt idx="2">
                  <c:v>15960.377000000004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93600"/>
        <c:axId val="166795136"/>
      </c:barChart>
      <c:catAx>
        <c:axId val="1667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95136"/>
        <c:crosses val="autoZero"/>
        <c:auto val="1"/>
        <c:lblAlgn val="ctr"/>
        <c:lblOffset val="100"/>
        <c:noMultiLvlLbl val="0"/>
      </c:catAx>
      <c:valAx>
        <c:axId val="166795136"/>
        <c:scaling>
          <c:orientation val="minMax"/>
          <c:max val="12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93600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5.0333464878243687E-3</c:v>
                </c:pt>
                <c:pt idx="2">
                  <c:v>0</c:v>
                </c:pt>
                <c:pt idx="3">
                  <c:v>7.7615097151266133E-2</c:v>
                </c:pt>
                <c:pt idx="4">
                  <c:v>1.6230241276216955E-2</c:v>
                </c:pt>
                <c:pt idx="5">
                  <c:v>0.49323185818106546</c:v>
                </c:pt>
                <c:pt idx="6">
                  <c:v>0.17742432036907235</c:v>
                </c:pt>
                <c:pt idx="7">
                  <c:v>5.3514249492928767E-2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824192"/>
        <c:axId val="166830080"/>
      </c:barChart>
      <c:catAx>
        <c:axId val="16682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830080"/>
        <c:crosses val="autoZero"/>
        <c:auto val="1"/>
        <c:lblAlgn val="ctr"/>
        <c:lblOffset val="100"/>
        <c:noMultiLvlLbl val="0"/>
      </c:catAx>
      <c:valAx>
        <c:axId val="1668300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824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7" Type="http://schemas.openxmlformats.org/officeDocument/2006/relationships/image" Target="../media/image4.png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7" Type="http://schemas.openxmlformats.org/officeDocument/2006/relationships/image" Target="../media/image5.png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7" Type="http://schemas.openxmlformats.org/officeDocument/2006/relationships/image" Target="../media/image6.pn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7" Type="http://schemas.openxmlformats.org/officeDocument/2006/relationships/image" Target="../media/image7.png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image" Target="../media/image8.png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7" Type="http://schemas.openxmlformats.org/officeDocument/2006/relationships/image" Target="../media/image9.png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7" Type="http://schemas.openxmlformats.org/officeDocument/2006/relationships/image" Target="../media/image10.png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7" Type="http://schemas.openxmlformats.org/officeDocument/2006/relationships/image" Target="../media/image11.png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7" Type="http://schemas.openxmlformats.org/officeDocument/2006/relationships/image" Target="../media/image12.png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5" Type="http://schemas.openxmlformats.org/officeDocument/2006/relationships/chart" Target="../charts/chart99.xml"/><Relationship Id="rId4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7" Type="http://schemas.openxmlformats.org/officeDocument/2006/relationships/image" Target="../media/image13.png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7" Type="http://schemas.openxmlformats.org/officeDocument/2006/relationships/image" Target="../media/image14.png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chart" Target="../charts/chart112.xml"/><Relationship Id="rId5" Type="http://schemas.openxmlformats.org/officeDocument/2006/relationships/chart" Target="../charts/chart111.xml"/><Relationship Id="rId4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image" Target="../media/image15.png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7" Type="http://schemas.openxmlformats.org/officeDocument/2006/relationships/image" Target="../media/image16.png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5" Type="http://schemas.openxmlformats.org/officeDocument/2006/relationships/chart" Target="../charts/chart123.xml"/><Relationship Id="rId4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7" Type="http://schemas.openxmlformats.org/officeDocument/2006/relationships/image" Target="../media/image17.png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5" Type="http://schemas.openxmlformats.org/officeDocument/2006/relationships/chart" Target="../charts/chart129.xml"/><Relationship Id="rId4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8.png"/><Relationship Id="rId1" Type="http://schemas.openxmlformats.org/officeDocument/2006/relationships/chart" Target="../charts/chart131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9.xml"/><Relationship Id="rId3" Type="http://schemas.openxmlformats.org/officeDocument/2006/relationships/chart" Target="../charts/chart134.xml"/><Relationship Id="rId7" Type="http://schemas.openxmlformats.org/officeDocument/2006/relationships/chart" Target="../charts/chart138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6" Type="http://schemas.openxmlformats.org/officeDocument/2006/relationships/chart" Target="../charts/chart137.xml"/><Relationship Id="rId5" Type="http://schemas.openxmlformats.org/officeDocument/2006/relationships/chart" Target="../charts/chart136.xml"/><Relationship Id="rId4" Type="http://schemas.openxmlformats.org/officeDocument/2006/relationships/chart" Target="../charts/chart13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5.xml"/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1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2051763</xdr:colOff>
      <xdr:row>0</xdr:row>
      <xdr:rowOff>890835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2304B669-5E23-48F9-A4B2-D79CE4D81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51763" cy="890835"/>
        </a:xfrm>
        <a:prstGeom prst="rect">
          <a:avLst/>
        </a:prstGeom>
      </xdr:spPr>
    </xdr:pic>
    <xdr:clientData/>
  </xdr:twoCellAnchor>
  <xdr:twoCellAnchor editAs="oneCell">
    <xdr:from>
      <xdr:col>1</xdr:col>
      <xdr:colOff>2272393</xdr:colOff>
      <xdr:row>1</xdr:row>
      <xdr:rowOff>4476751</xdr:rowOff>
    </xdr:from>
    <xdr:to>
      <xdr:col>2</xdr:col>
      <xdr:colOff>59509</xdr:colOff>
      <xdr:row>2</xdr:row>
      <xdr:rowOff>32289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23D06C9-4775-4CCB-89C8-8BB27A0A9A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64" b="10564"/>
        <a:stretch>
          <a:fillRect/>
        </a:stretch>
      </xdr:blipFill>
      <xdr:spPr bwMode="auto">
        <a:xfrm>
          <a:off x="5048250" y="9552215"/>
          <a:ext cx="1148080" cy="6310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3048000</xdr:rowOff>
    </xdr:from>
    <xdr:to>
      <xdr:col>2</xdr:col>
      <xdr:colOff>368119</xdr:colOff>
      <xdr:row>1</xdr:row>
      <xdr:rowOff>4477476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A6DC5B9-D610-4C24-BFEC-685F8D4C2EF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0"/>
          <a:ext cx="6504940" cy="6504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22</xdr:row>
      <xdr:rowOff>38100</xdr:rowOff>
    </xdr:from>
    <xdr:to>
      <xdr:col>9</xdr:col>
      <xdr:colOff>1038224</xdr:colOff>
      <xdr:row>44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8284</xdr:colOff>
      <xdr:row>19</xdr:row>
      <xdr:rowOff>85310</xdr:rowOff>
    </xdr:from>
    <xdr:to>
      <xdr:col>6</xdr:col>
      <xdr:colOff>171450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187599</xdr:colOff>
      <xdr:row>30</xdr:row>
      <xdr:rowOff>11184</xdr:rowOff>
    </xdr:from>
    <xdr:to>
      <xdr:col>10</xdr:col>
      <xdr:colOff>20479</xdr:colOff>
      <xdr:row>38</xdr:row>
      <xdr:rowOff>5184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161926</xdr:colOff>
      <xdr:row>37</xdr:row>
      <xdr:rowOff>144532</xdr:rowOff>
    </xdr:from>
    <xdr:to>
      <xdr:col>9</xdr:col>
      <xdr:colOff>633092</xdr:colOff>
      <xdr:row>45</xdr:row>
      <xdr:rowOff>149332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62111</xdr:colOff>
      <xdr:row>30</xdr:row>
      <xdr:rowOff>39759</xdr:rowOff>
    </xdr:from>
    <xdr:to>
      <xdr:col>13</xdr:col>
      <xdr:colOff>519761</xdr:colOff>
      <xdr:row>38</xdr:row>
      <xdr:rowOff>33759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24433</xdr:colOff>
      <xdr:row>37</xdr:row>
      <xdr:rowOff>135007</xdr:rowOff>
    </xdr:from>
    <xdr:to>
      <xdr:col>13</xdr:col>
      <xdr:colOff>513384</xdr:colOff>
      <xdr:row>45</xdr:row>
      <xdr:rowOff>139807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10</xdr:row>
      <xdr:rowOff>10767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B473507F-9D3B-49DD-A6FC-187715B05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114300</xdr:rowOff>
    </xdr:from>
    <xdr:to>
      <xdr:col>13</xdr:col>
      <xdr:colOff>295272</xdr:colOff>
      <xdr:row>27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18</xdr:row>
      <xdr:rowOff>0</xdr:rowOff>
    </xdr:from>
    <xdr:to>
      <xdr:col>10</xdr:col>
      <xdr:colOff>561225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885824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18</xdr:row>
      <xdr:rowOff>114300</xdr:rowOff>
    </xdr:from>
    <xdr:to>
      <xdr:col>1</xdr:col>
      <xdr:colOff>114729</xdr:colOff>
      <xdr:row>22</xdr:row>
      <xdr:rowOff>30300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2942DF7-32DB-4EBB-A224-5B30217B4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981325"/>
          <a:ext cx="743379" cy="525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122405</xdr:rowOff>
    </xdr:from>
    <xdr:to>
      <xdr:col>1</xdr:col>
      <xdr:colOff>114300</xdr:colOff>
      <xdr:row>7</xdr:row>
      <xdr:rowOff>19051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7F02272F-EAE9-4D76-9201-0836899A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684380"/>
          <a:ext cx="742950" cy="525296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17</xdr:row>
      <xdr:rowOff>9525</xdr:rowOff>
    </xdr:from>
    <xdr:to>
      <xdr:col>13</xdr:col>
      <xdr:colOff>266697</xdr:colOff>
      <xdr:row>27</xdr:row>
      <xdr:rowOff>19050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66674</xdr:colOff>
      <xdr:row>17</xdr:row>
      <xdr:rowOff>0</xdr:rowOff>
    </xdr:from>
    <xdr:to>
      <xdr:col>11</xdr:col>
      <xdr:colOff>27824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B54E4F49-4A66-43AC-A654-883B97487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3F071080-E920-4141-8FD9-A25F515C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17</xdr:row>
      <xdr:rowOff>9525</xdr:rowOff>
    </xdr:from>
    <xdr:to>
      <xdr:col>13</xdr:col>
      <xdr:colOff>276222</xdr:colOff>
      <xdr:row>27</xdr:row>
      <xdr:rowOff>19050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47624</xdr:colOff>
      <xdr:row>17</xdr:row>
      <xdr:rowOff>0</xdr:rowOff>
    </xdr:from>
    <xdr:to>
      <xdr:col>11</xdr:col>
      <xdr:colOff>8774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47F5AF0-7D76-4CA8-9E50-065BEEDD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BDBDBFA5-5397-4F12-89E4-09ECEC95B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16</xdr:row>
      <xdr:rowOff>133350</xdr:rowOff>
    </xdr:from>
    <xdr:to>
      <xdr:col>13</xdr:col>
      <xdr:colOff>285747</xdr:colOff>
      <xdr:row>26</xdr:row>
      <xdr:rowOff>142875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0</xdr:rowOff>
    </xdr:from>
    <xdr:to>
      <xdr:col>10</xdr:col>
      <xdr:colOff>599324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210CBA1-8385-4E15-BD19-C3C314CE1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6932591-9D78-4C65-BABE-FD59382B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0</xdr:rowOff>
    </xdr:from>
    <xdr:to>
      <xdr:col>13</xdr:col>
      <xdr:colOff>285747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85724</xdr:colOff>
      <xdr:row>17</xdr:row>
      <xdr:rowOff>9525</xdr:rowOff>
    </xdr:from>
    <xdr:to>
      <xdr:col>11</xdr:col>
      <xdr:colOff>46874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65F6ACBB-8310-4F52-8538-A4A0DAF7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B28487CB-0827-4B29-B30F-83951B891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19050</xdr:rowOff>
    </xdr:from>
    <xdr:to>
      <xdr:col>13</xdr:col>
      <xdr:colOff>285747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57149</xdr:colOff>
      <xdr:row>17</xdr:row>
      <xdr:rowOff>9525</xdr:rowOff>
    </xdr:from>
    <xdr:to>
      <xdr:col>11</xdr:col>
      <xdr:colOff>18299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5BA76D2D-0F5F-4B37-98BF-CC09A2CB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715B4CA-87D5-4EDD-85BB-5FF294D0A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295275</xdr:colOff>
      <xdr:row>17</xdr:row>
      <xdr:rowOff>19050</xdr:rowOff>
    </xdr:from>
    <xdr:to>
      <xdr:col>13</xdr:col>
      <xdr:colOff>323847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4E7B8A91-DBD0-4035-B86E-6CAE0FD3C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243D41E-BFE6-46DB-9A1F-C60D6E3F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95250</xdr:rowOff>
    </xdr:from>
    <xdr:to>
      <xdr:col>5</xdr:col>
      <xdr:colOff>479475</xdr:colOff>
      <xdr:row>45</xdr:row>
      <xdr:rowOff>133500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</xdr:colOff>
      <xdr:row>29</xdr:row>
      <xdr:rowOff>85725</xdr:rowOff>
    </xdr:from>
    <xdr:to>
      <xdr:col>13</xdr:col>
      <xdr:colOff>588036</xdr:colOff>
      <xdr:row>45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17</xdr:row>
      <xdr:rowOff>9525</xdr:rowOff>
    </xdr:from>
    <xdr:to>
      <xdr:col>13</xdr:col>
      <xdr:colOff>266697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28574</xdr:colOff>
      <xdr:row>17</xdr:row>
      <xdr:rowOff>0</xdr:rowOff>
    </xdr:from>
    <xdr:to>
      <xdr:col>10</xdr:col>
      <xdr:colOff>589799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7AFE270-79DF-4FD0-BC5C-73066522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E3F2293-9C7A-4500-8C43-EE2B7BD2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9525</xdr:rowOff>
    </xdr:from>
    <xdr:to>
      <xdr:col>13</xdr:col>
      <xdr:colOff>285747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599324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E922BFB-524F-4436-BA37-7E59F4B06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46C08C7-9D15-4914-925B-297732FDA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19050</xdr:rowOff>
    </xdr:from>
    <xdr:to>
      <xdr:col>13</xdr:col>
      <xdr:colOff>295272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599324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316C019-B528-4628-BBCD-27F43B1F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6850A5F-8E2E-4A74-9A12-0AF58746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0</xdr:rowOff>
    </xdr:from>
    <xdr:to>
      <xdr:col>13</xdr:col>
      <xdr:colOff>295272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9524</xdr:colOff>
      <xdr:row>17</xdr:row>
      <xdr:rowOff>9525</xdr:rowOff>
    </xdr:from>
    <xdr:to>
      <xdr:col>10</xdr:col>
      <xdr:colOff>570749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142867</xdr:rowOff>
    </xdr:from>
    <xdr:to>
      <xdr:col>1</xdr:col>
      <xdr:colOff>111966</xdr:colOff>
      <xdr:row>6</xdr:row>
      <xdr:rowOff>39024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156535E-D13F-4DD4-984B-201ECC2DB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4766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1F7BE17E-DE8B-4CDB-9AEA-383411D9B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17</xdr:row>
      <xdr:rowOff>0</xdr:rowOff>
    </xdr:from>
    <xdr:to>
      <xdr:col>13</xdr:col>
      <xdr:colOff>247647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1CA908E-A15C-4063-ABEA-3C677FC71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F3996AC-E47D-489B-92AF-146C2E8BC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17</xdr:row>
      <xdr:rowOff>9525</xdr:rowOff>
    </xdr:from>
    <xdr:to>
      <xdr:col>13</xdr:col>
      <xdr:colOff>257172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19050</xdr:rowOff>
    </xdr:from>
    <xdr:to>
      <xdr:col>10</xdr:col>
      <xdr:colOff>599324</xdr:colOff>
      <xdr:row>27</xdr:row>
      <xdr:rowOff>142875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00D1852-923D-416A-8986-442B1433A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5897BD8-C50C-4767-9BAE-5E9CBE013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28575</xdr:rowOff>
    </xdr:from>
    <xdr:to>
      <xdr:col>13</xdr:col>
      <xdr:colOff>295272</xdr:colOff>
      <xdr:row>27</xdr:row>
      <xdr:rowOff>38100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9525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26FE94A-E829-4D5C-B708-D9832993A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114301</xdr:rowOff>
    </xdr:from>
    <xdr:to>
      <xdr:col>1</xdr:col>
      <xdr:colOff>111966</xdr:colOff>
      <xdr:row>21</xdr:row>
      <xdr:rowOff>29508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609225D-5ADB-4A29-9A79-C8F8569A7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1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214697</xdr:colOff>
      <xdr:row>30</xdr:row>
      <xdr:rowOff>47737</xdr:rowOff>
    </xdr:from>
    <xdr:to>
      <xdr:col>13</xdr:col>
      <xdr:colOff>145823</xdr:colOff>
      <xdr:row>46</xdr:row>
      <xdr:rowOff>107951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24847" y="4676887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57151</xdr:rowOff>
    </xdr:from>
    <xdr:to>
      <xdr:col>13</xdr:col>
      <xdr:colOff>663997</xdr:colOff>
      <xdr:row>44</xdr:row>
      <xdr:rowOff>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10667" y="1668781"/>
          <a:ext cx="10078508" cy="5111495"/>
          <a:chOff x="9524" y="1427907"/>
          <a:chExt cx="9465098" cy="530619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33321"/>
          <a:ext cx="3023489" cy="21007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2966504"/>
          <a:ext cx="3023489" cy="18048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2976368"/>
          <a:ext cx="3024000" cy="180489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2976368"/>
          <a:ext cx="3021802" cy="17950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427907"/>
          <a:ext cx="9426388" cy="15349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121651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75514C0A-F119-43A6-B761-C0EA647CD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4C56B82B-C9C9-4509-BA75-4BB91369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247650</xdr:colOff>
      <xdr:row>31</xdr:row>
      <xdr:rowOff>0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6B16029E-F136-409B-99B2-AC94FD8AB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140701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681B8F6-9658-4EA3-AF04-6D855121C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6492D6D0-6E25-47C5-8B84-39E829193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31</xdr:row>
      <xdr:rowOff>9525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2386499-8F52-45A6-97DC-FE5F099F5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16</xdr:col>
      <xdr:colOff>108000</xdr:colOff>
      <xdr:row>22</xdr:row>
      <xdr:rowOff>76201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0</xdr:rowOff>
    </xdr:from>
    <xdr:to>
      <xdr:col>33</xdr:col>
      <xdr:colOff>165150</xdr:colOff>
      <xdr:row>22</xdr:row>
      <xdr:rowOff>76199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23812</xdr:rowOff>
    </xdr:from>
    <xdr:to>
      <xdr:col>5</xdr:col>
      <xdr:colOff>423393</xdr:colOff>
      <xdr:row>57</xdr:row>
      <xdr:rowOff>155878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02C8D10-4E73-4874-8A96-FAEF43B9E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10587"/>
          <a:ext cx="3471393" cy="9416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15</xdr:row>
      <xdr:rowOff>19050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</xdr:row>
      <xdr:rowOff>142875</xdr:rowOff>
    </xdr:from>
    <xdr:to>
      <xdr:col>0</xdr:col>
      <xdr:colOff>143608</xdr:colOff>
      <xdr:row>13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21</xdr:row>
      <xdr:rowOff>98885</xdr:rowOff>
    </xdr:from>
    <xdr:to>
      <xdr:col>12</xdr:col>
      <xdr:colOff>604631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92015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185115</xdr:colOff>
      <xdr:row>21</xdr:row>
      <xdr:rowOff>41412</xdr:rowOff>
    </xdr:from>
    <xdr:to>
      <xdr:col>6</xdr:col>
      <xdr:colOff>161925</xdr:colOff>
      <xdr:row>43</xdr:row>
      <xdr:rowOff>92015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85727</xdr:colOff>
      <xdr:row>15</xdr:row>
      <xdr:rowOff>38101</xdr:rowOff>
    </xdr:from>
    <xdr:to>
      <xdr:col>13</xdr:col>
      <xdr:colOff>323849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38100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32</xdr:row>
      <xdr:rowOff>57149</xdr:rowOff>
    </xdr:from>
    <xdr:to>
      <xdr:col>12</xdr:col>
      <xdr:colOff>666750</xdr:colOff>
      <xdr:row>47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RU">
  <a:themeElements>
    <a:clrScheme name="ERU">
      <a:dk1>
        <a:srgbClr val="262626"/>
      </a:dk1>
      <a:lt1>
        <a:sysClr val="window" lastClr="FFFFFF"/>
      </a:lt1>
      <a:dk2>
        <a:srgbClr val="23315F"/>
      </a:dk2>
      <a:lt2>
        <a:srgbClr val="D0D0D0"/>
      </a:lt2>
      <a:accent1>
        <a:srgbClr val="23315F"/>
      </a:accent1>
      <a:accent2>
        <a:srgbClr val="5A6588"/>
      </a:accent2>
      <a:accent3>
        <a:srgbClr val="9198B0"/>
      </a:accent3>
      <a:accent4>
        <a:srgbClr val="C8CBD7"/>
      </a:accent4>
      <a:accent5>
        <a:srgbClr val="E02C1F"/>
      </a:accent5>
      <a:accent6>
        <a:srgbClr val="E86158"/>
      </a:accent6>
      <a:hlink>
        <a:srgbClr val="0563C1"/>
      </a:hlink>
      <a:folHlink>
        <a:srgbClr val="E02C1F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00531-99D7-4081-9954-8B62893A8138}">
  <dimension ref="A1:K50"/>
  <sheetViews>
    <sheetView showGridLines="0" tabSelected="1" showWhiteSpace="0" zoomScaleNormal="100" zoomScaleSheetLayoutView="70" zoomScalePageLayoutView="70" workbookViewId="0">
      <selection sqref="A1:B1"/>
    </sheetView>
  </sheetViews>
  <sheetFormatPr defaultColWidth="9.140625" defaultRowHeight="12.75"/>
  <cols>
    <col min="1" max="1" width="41.5703125" style="171" customWidth="1"/>
    <col min="2" max="2" width="50.42578125" style="171" customWidth="1"/>
    <col min="3" max="9" width="9.85546875" style="171" customWidth="1"/>
    <col min="10" max="10" width="10.28515625" style="171" customWidth="1"/>
    <col min="11" max="16384" width="9.140625" style="171"/>
  </cols>
  <sheetData>
    <row r="1" spans="1:11" ht="399.75" customHeight="1">
      <c r="A1" s="459" t="s">
        <v>420</v>
      </c>
      <c r="B1" s="460"/>
    </row>
    <row r="2" spans="1:11" ht="400.15" customHeight="1">
      <c r="A2" s="172"/>
      <c r="B2" s="173"/>
      <c r="C2" s="174"/>
      <c r="D2" s="174"/>
      <c r="E2" s="174"/>
      <c r="F2" s="174"/>
      <c r="G2" s="174"/>
      <c r="H2" s="174"/>
      <c r="I2" s="174"/>
      <c r="J2" s="174"/>
      <c r="K2" s="171" t="s">
        <v>325</v>
      </c>
    </row>
    <row r="3" spans="1:11">
      <c r="B3" s="175"/>
      <c r="D3" s="176"/>
      <c r="E3" s="177"/>
      <c r="F3" s="177"/>
      <c r="G3" s="177"/>
      <c r="J3" s="178"/>
    </row>
    <row r="9" spans="1:11">
      <c r="B9" s="179"/>
      <c r="I9" s="180"/>
    </row>
    <row r="10" spans="1:11">
      <c r="B10" s="181"/>
      <c r="C10" s="182"/>
    </row>
    <row r="11" spans="1:11">
      <c r="B11" s="181"/>
      <c r="C11" s="182"/>
    </row>
    <row r="12" spans="1:11">
      <c r="B12" s="181"/>
      <c r="C12" s="182"/>
    </row>
    <row r="13" spans="1:11">
      <c r="A13" s="183"/>
      <c r="B13" s="184"/>
      <c r="C13" s="185"/>
      <c r="D13" s="183"/>
      <c r="E13" s="183"/>
      <c r="F13" s="183"/>
      <c r="G13" s="183"/>
      <c r="H13" s="183"/>
      <c r="I13" s="183"/>
      <c r="J13" s="183"/>
    </row>
    <row r="14" spans="1:11">
      <c r="A14" s="183"/>
      <c r="B14" s="184"/>
      <c r="C14" s="185"/>
      <c r="D14" s="183"/>
      <c r="E14" s="183"/>
      <c r="F14" s="183"/>
      <c r="G14" s="183"/>
      <c r="H14" s="183"/>
      <c r="I14" s="183"/>
      <c r="J14" s="183"/>
    </row>
    <row r="15" spans="1:11">
      <c r="A15" s="183"/>
      <c r="B15" s="184"/>
      <c r="C15" s="185"/>
      <c r="D15" s="183"/>
      <c r="E15" s="183"/>
      <c r="F15" s="183"/>
      <c r="G15" s="183"/>
      <c r="H15" s="183"/>
      <c r="I15" s="183"/>
      <c r="J15" s="183"/>
    </row>
    <row r="16" spans="1:11">
      <c r="A16" s="183"/>
      <c r="B16" s="184"/>
      <c r="C16" s="185"/>
      <c r="D16" s="183"/>
      <c r="E16" s="183"/>
      <c r="F16" s="183"/>
      <c r="G16" s="183"/>
      <c r="H16" s="183"/>
      <c r="I16" s="183"/>
      <c r="J16" s="183"/>
    </row>
    <row r="17" spans="1:10">
      <c r="A17" s="183"/>
      <c r="B17" s="184"/>
      <c r="C17" s="185"/>
      <c r="D17" s="183"/>
      <c r="E17" s="183"/>
      <c r="F17" s="183"/>
      <c r="G17" s="183"/>
      <c r="H17" s="183"/>
      <c r="I17" s="183"/>
      <c r="J17" s="183"/>
    </row>
    <row r="18" spans="1:10">
      <c r="A18" s="183"/>
      <c r="B18" s="184"/>
      <c r="C18" s="185"/>
      <c r="D18" s="183"/>
      <c r="E18" s="183"/>
      <c r="F18" s="183"/>
      <c r="G18" s="183"/>
      <c r="H18" s="183"/>
      <c r="I18" s="183"/>
      <c r="J18" s="183"/>
    </row>
    <row r="19" spans="1:10">
      <c r="A19" s="183"/>
      <c r="B19" s="184"/>
      <c r="C19" s="185"/>
      <c r="D19" s="183"/>
      <c r="E19" s="183"/>
      <c r="F19" s="183"/>
      <c r="G19" s="183"/>
      <c r="H19" s="183"/>
      <c r="I19" s="183"/>
      <c r="J19" s="183"/>
    </row>
    <row r="21" spans="1:10">
      <c r="A21" s="183"/>
      <c r="B21" s="184"/>
      <c r="C21" s="185"/>
      <c r="D21" s="183"/>
      <c r="E21" s="183"/>
      <c r="F21" s="183"/>
      <c r="G21" s="183"/>
      <c r="H21" s="183"/>
      <c r="I21" s="183"/>
      <c r="J21" s="183"/>
    </row>
    <row r="22" spans="1:10">
      <c r="A22" s="183"/>
      <c r="B22" s="184"/>
      <c r="C22" s="185"/>
      <c r="D22" s="183"/>
      <c r="E22" s="183"/>
      <c r="F22" s="183"/>
      <c r="G22" s="183"/>
      <c r="H22" s="183"/>
      <c r="I22" s="183"/>
      <c r="J22" s="183"/>
    </row>
    <row r="23" spans="1:10">
      <c r="A23" s="183"/>
      <c r="B23" s="184"/>
      <c r="C23" s="185"/>
      <c r="D23" s="183"/>
      <c r="E23" s="183"/>
      <c r="F23" s="183"/>
      <c r="G23" s="183"/>
      <c r="H23" s="183"/>
      <c r="I23" s="183"/>
      <c r="J23" s="183"/>
    </row>
    <row r="25" spans="1:10">
      <c r="A25" s="183"/>
      <c r="C25" s="185"/>
      <c r="D25" s="183"/>
      <c r="E25" s="183"/>
      <c r="F25" s="183"/>
      <c r="G25" s="183"/>
      <c r="H25" s="183"/>
      <c r="I25" s="183"/>
      <c r="J25" s="183"/>
    </row>
    <row r="26" spans="1:10">
      <c r="A26" s="183"/>
      <c r="C26" s="185"/>
      <c r="D26" s="183"/>
      <c r="E26" s="183"/>
      <c r="F26" s="183"/>
      <c r="G26" s="183"/>
      <c r="H26" s="183"/>
      <c r="I26" s="183"/>
      <c r="J26" s="183"/>
    </row>
    <row r="27" spans="1:10">
      <c r="A27" s="183"/>
      <c r="C27" s="185"/>
      <c r="D27" s="183"/>
      <c r="E27" s="183"/>
      <c r="F27" s="183"/>
      <c r="G27" s="183"/>
      <c r="H27" s="183"/>
      <c r="I27" s="183"/>
      <c r="J27" s="183"/>
    </row>
    <row r="28" spans="1:10">
      <c r="A28" s="461"/>
      <c r="B28" s="461"/>
      <c r="C28" s="461"/>
      <c r="D28" s="461"/>
      <c r="E28" s="461"/>
      <c r="F28" s="461"/>
      <c r="G28" s="461"/>
      <c r="H28" s="461"/>
      <c r="I28" s="461"/>
      <c r="J28" s="461"/>
    </row>
    <row r="29" spans="1:10">
      <c r="A29" s="183"/>
      <c r="B29" s="184"/>
      <c r="C29" s="185"/>
      <c r="D29" s="183"/>
      <c r="E29" s="183"/>
      <c r="F29" s="183"/>
      <c r="G29" s="183"/>
      <c r="H29" s="183"/>
      <c r="I29" s="183"/>
      <c r="J29" s="183"/>
    </row>
    <row r="31" spans="1:10">
      <c r="A31" s="183"/>
      <c r="B31" s="184"/>
      <c r="C31" s="185"/>
      <c r="D31" s="183"/>
      <c r="E31" s="183"/>
      <c r="F31" s="183"/>
      <c r="G31" s="183"/>
      <c r="H31" s="183"/>
      <c r="I31" s="183"/>
      <c r="J31" s="183"/>
    </row>
    <row r="32" spans="1:10">
      <c r="A32" s="183"/>
      <c r="B32" s="184"/>
      <c r="C32" s="185"/>
      <c r="D32" s="183"/>
      <c r="E32" s="183"/>
      <c r="F32" s="183"/>
      <c r="G32" s="183"/>
      <c r="H32" s="183"/>
      <c r="I32" s="183"/>
      <c r="J32" s="183"/>
    </row>
    <row r="33" spans="1:10">
      <c r="A33" s="462"/>
      <c r="B33" s="462"/>
      <c r="C33" s="462"/>
      <c r="D33" s="462"/>
      <c r="E33" s="462"/>
      <c r="F33" s="462"/>
      <c r="G33" s="462"/>
      <c r="H33" s="462"/>
      <c r="I33" s="462"/>
      <c r="J33" s="462"/>
    </row>
    <row r="34" spans="1:10">
      <c r="B34" s="178"/>
      <c r="C34" s="178"/>
      <c r="D34" s="178"/>
      <c r="E34" s="178"/>
      <c r="F34" s="178"/>
      <c r="G34" s="178"/>
      <c r="H34" s="178"/>
      <c r="I34" s="178"/>
      <c r="J34" s="178"/>
    </row>
    <row r="35" spans="1:10" ht="26.25">
      <c r="A35" s="464" t="s">
        <v>421</v>
      </c>
      <c r="B35" s="464"/>
      <c r="C35" s="464"/>
      <c r="D35" s="464"/>
      <c r="E35" s="464"/>
      <c r="F35" s="464"/>
      <c r="G35" s="464"/>
      <c r="H35" s="464"/>
      <c r="I35" s="464"/>
      <c r="J35" s="464"/>
    </row>
    <row r="37" spans="1:10">
      <c r="B37" s="181"/>
      <c r="C37" s="182"/>
    </row>
    <row r="39" spans="1:10">
      <c r="B39" s="186"/>
      <c r="C39" s="186"/>
      <c r="D39" s="186"/>
      <c r="E39" s="186"/>
      <c r="F39" s="186"/>
      <c r="G39" s="186"/>
      <c r="H39" s="186"/>
      <c r="I39" s="186"/>
    </row>
    <row r="50" spans="1:10">
      <c r="A50" s="463"/>
      <c r="B50" s="463"/>
      <c r="C50" s="463"/>
      <c r="D50" s="463"/>
      <c r="E50" s="463"/>
      <c r="F50" s="463"/>
      <c r="G50" s="463"/>
      <c r="H50" s="463"/>
      <c r="I50" s="463"/>
      <c r="J50" s="463"/>
    </row>
  </sheetData>
  <mergeCells count="5">
    <mergeCell ref="A1:B1"/>
    <mergeCell ref="A28:J28"/>
    <mergeCell ref="A33:J33"/>
    <mergeCell ref="A50:J50"/>
    <mergeCell ref="A35:J35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/>
  <cols>
    <col min="1" max="1" width="13.7109375" style="12" customWidth="1"/>
    <col min="2" max="7" width="8.7109375" style="11" customWidth="1"/>
    <col min="8" max="10" width="8.5703125" style="11" customWidth="1"/>
    <col min="11" max="16" width="8.7109375" style="11" customWidth="1"/>
    <col min="17" max="23" width="8.85546875" customWidth="1"/>
    <col min="24" max="16384" width="9.140625" style="12"/>
  </cols>
  <sheetData>
    <row r="1" spans="1:23" s="3" customFormat="1" ht="18">
      <c r="A1" s="267" t="s">
        <v>384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5"/>
      <c r="O1" s="116"/>
      <c r="P1" s="210" t="str">
        <f>'3.1'!N1</f>
        <v>II. čtvrtletí 2023</v>
      </c>
      <c r="Q1" s="2"/>
      <c r="R1" s="2"/>
      <c r="S1" s="2"/>
      <c r="T1" s="2"/>
      <c r="U1" s="2"/>
      <c r="V1" s="2"/>
      <c r="W1" s="2"/>
    </row>
    <row r="2" spans="1:23" s="22" customFormat="1" ht="6" customHeight="1">
      <c r="Q2" s="9"/>
      <c r="R2" s="9"/>
      <c r="S2" s="9"/>
      <c r="T2" s="9"/>
      <c r="U2" s="9"/>
      <c r="V2" s="9"/>
      <c r="W2" s="9"/>
    </row>
    <row r="3" spans="1:23" s="22" customFormat="1" ht="12">
      <c r="A3" s="532" t="str">
        <f>'3.1'!A4</f>
        <v>2023</v>
      </c>
      <c r="B3" s="536" t="s">
        <v>187</v>
      </c>
      <c r="C3" s="537"/>
      <c r="D3" s="538"/>
      <c r="E3" s="536" t="s">
        <v>19</v>
      </c>
      <c r="F3" s="537"/>
      <c r="G3" s="538"/>
      <c r="H3" s="536" t="s">
        <v>193</v>
      </c>
      <c r="I3" s="537"/>
      <c r="J3" s="538"/>
      <c r="K3" s="536" t="s">
        <v>6</v>
      </c>
      <c r="L3" s="537"/>
      <c r="M3" s="538"/>
      <c r="N3" s="537" t="s">
        <v>181</v>
      </c>
      <c r="O3" s="537"/>
      <c r="P3" s="537"/>
      <c r="Q3" s="9"/>
      <c r="R3" s="9"/>
      <c r="S3" s="9"/>
      <c r="T3" s="9"/>
      <c r="U3" s="9"/>
      <c r="V3" s="9"/>
      <c r="W3" s="9"/>
    </row>
    <row r="4" spans="1:23" s="22" customFormat="1" ht="12.75" customHeight="1">
      <c r="A4" s="533"/>
      <c r="B4" s="516" t="s">
        <v>168</v>
      </c>
      <c r="C4" s="517"/>
      <c r="D4" s="518"/>
      <c r="E4" s="534" t="s">
        <v>5</v>
      </c>
      <c r="F4" s="525"/>
      <c r="G4" s="535"/>
      <c r="H4" s="534" t="s">
        <v>5</v>
      </c>
      <c r="I4" s="525"/>
      <c r="J4" s="535"/>
      <c r="K4" s="534" t="s">
        <v>5</v>
      </c>
      <c r="L4" s="525"/>
      <c r="M4" s="535"/>
      <c r="N4" s="525" t="s">
        <v>5</v>
      </c>
      <c r="O4" s="525"/>
      <c r="P4" s="525"/>
      <c r="Q4" s="9"/>
      <c r="R4" s="9"/>
      <c r="S4" s="9"/>
      <c r="T4" s="9"/>
      <c r="U4" s="9"/>
      <c r="V4" s="9"/>
      <c r="W4" s="9"/>
    </row>
    <row r="5" spans="1:23" s="22" customFormat="1" ht="12">
      <c r="A5" s="268"/>
      <c r="B5" s="376" t="s">
        <v>63</v>
      </c>
      <c r="C5" s="375" t="s">
        <v>64</v>
      </c>
      <c r="D5" s="380" t="s">
        <v>65</v>
      </c>
      <c r="E5" s="376" t="s">
        <v>63</v>
      </c>
      <c r="F5" s="375" t="s">
        <v>64</v>
      </c>
      <c r="G5" s="380" t="s">
        <v>65</v>
      </c>
      <c r="H5" s="376" t="s">
        <v>63</v>
      </c>
      <c r="I5" s="375" t="s">
        <v>64</v>
      </c>
      <c r="J5" s="380" t="s">
        <v>65</v>
      </c>
      <c r="K5" s="376" t="s">
        <v>63</v>
      </c>
      <c r="L5" s="375" t="s">
        <v>64</v>
      </c>
      <c r="M5" s="380" t="s">
        <v>65</v>
      </c>
      <c r="N5" s="375" t="s">
        <v>63</v>
      </c>
      <c r="O5" s="375" t="s">
        <v>64</v>
      </c>
      <c r="P5" s="375" t="s">
        <v>65</v>
      </c>
      <c r="Q5" s="9"/>
      <c r="R5" s="9"/>
      <c r="S5" s="9"/>
      <c r="T5" s="9"/>
      <c r="U5" s="9"/>
      <c r="V5" s="9"/>
      <c r="W5" s="9"/>
    </row>
    <row r="6" spans="1:23" s="22" customFormat="1" ht="12">
      <c r="A6" s="526" t="s">
        <v>290</v>
      </c>
      <c r="B6" s="523">
        <f>D7</f>
        <v>1097.8363800000006</v>
      </c>
      <c r="C6" s="520"/>
      <c r="D6" s="524"/>
      <c r="E6" s="523">
        <f>SUM(E7:G7)</f>
        <v>668675.272</v>
      </c>
      <c r="F6" s="520"/>
      <c r="G6" s="524"/>
      <c r="H6" s="523">
        <f>SUM(H7:J7)</f>
        <v>4817.4069999999974</v>
      </c>
      <c r="I6" s="520"/>
      <c r="J6" s="524"/>
      <c r="K6" s="523">
        <f>SUM(K7:M7)</f>
        <v>663857.86500000011</v>
      </c>
      <c r="L6" s="520"/>
      <c r="M6" s="524"/>
      <c r="N6" s="520">
        <f>SUM(N7:P7)</f>
        <v>651427.52200000011</v>
      </c>
      <c r="O6" s="520"/>
      <c r="P6" s="520"/>
      <c r="Q6" s="9"/>
      <c r="R6" s="9"/>
      <c r="S6" s="9"/>
      <c r="T6" s="9"/>
      <c r="U6" s="9"/>
      <c r="V6" s="9"/>
      <c r="W6" s="9"/>
    </row>
    <row r="7" spans="1:23" s="22" customFormat="1" ht="12">
      <c r="A7" s="527"/>
      <c r="B7" s="272">
        <f>SUM(B8:B10)</f>
        <v>1108.7330800000007</v>
      </c>
      <c r="C7" s="271">
        <f t="shared" ref="C7:P7" si="0">SUM(C8:C10)</f>
        <v>1107.2980800000005</v>
      </c>
      <c r="D7" s="273">
        <f t="shared" si="0"/>
        <v>1097.8363800000006</v>
      </c>
      <c r="E7" s="272">
        <f t="shared" si="0"/>
        <v>309716.22800000006</v>
      </c>
      <c r="F7" s="271">
        <f t="shared" si="0"/>
        <v>231474.204</v>
      </c>
      <c r="G7" s="273">
        <f t="shared" si="0"/>
        <v>127484.83999999995</v>
      </c>
      <c r="H7" s="272">
        <f t="shared" si="0"/>
        <v>2034.9659999999981</v>
      </c>
      <c r="I7" s="271">
        <f t="shared" si="0"/>
        <v>1773.8769999999995</v>
      </c>
      <c r="J7" s="273">
        <f t="shared" si="0"/>
        <v>1008.5639999999999</v>
      </c>
      <c r="K7" s="272">
        <f t="shared" si="0"/>
        <v>307681.2620000001</v>
      </c>
      <c r="L7" s="271">
        <f t="shared" si="0"/>
        <v>229700.32699999999</v>
      </c>
      <c r="M7" s="273">
        <f t="shared" si="0"/>
        <v>126476.27599999995</v>
      </c>
      <c r="N7" s="271">
        <f t="shared" si="0"/>
        <v>299376.79700000002</v>
      </c>
      <c r="O7" s="271">
        <f t="shared" si="0"/>
        <v>226548.39700000006</v>
      </c>
      <c r="P7" s="271">
        <f t="shared" si="0"/>
        <v>125502.32800000002</v>
      </c>
      <c r="Q7" s="9"/>
      <c r="R7" s="9"/>
      <c r="S7" s="9"/>
      <c r="T7" s="9"/>
      <c r="U7" s="9"/>
      <c r="V7" s="9"/>
      <c r="W7" s="9"/>
    </row>
    <row r="8" spans="1:23" s="22" customFormat="1" ht="12">
      <c r="A8" s="269" t="s">
        <v>192</v>
      </c>
      <c r="B8" s="261">
        <v>153.96708000000064</v>
      </c>
      <c r="C8" s="7">
        <v>152.5320800000006</v>
      </c>
      <c r="D8" s="258">
        <v>149.57038000000068</v>
      </c>
      <c r="E8" s="261">
        <v>67199.132999999987</v>
      </c>
      <c r="F8" s="7">
        <v>51501.326999999968</v>
      </c>
      <c r="G8" s="258">
        <v>25060.041999999983</v>
      </c>
      <c r="H8" s="261">
        <v>632.74399999999878</v>
      </c>
      <c r="I8" s="7">
        <v>503.7519999999995</v>
      </c>
      <c r="J8" s="258">
        <v>284.20499999999993</v>
      </c>
      <c r="K8" s="261">
        <v>66566.388999999996</v>
      </c>
      <c r="L8" s="7">
        <v>50997.574999999968</v>
      </c>
      <c r="M8" s="258">
        <v>24775.836999999985</v>
      </c>
      <c r="N8" s="7">
        <v>62823.876000000033</v>
      </c>
      <c r="O8" s="7">
        <v>47724.320000000036</v>
      </c>
      <c r="P8" s="7">
        <v>22581.351000000021</v>
      </c>
      <c r="Q8" s="9"/>
      <c r="R8" s="9"/>
      <c r="S8" s="9"/>
      <c r="T8" s="9"/>
      <c r="U8" s="9"/>
      <c r="V8" s="9"/>
      <c r="W8" s="9"/>
    </row>
    <row r="9" spans="1:23" s="22" customFormat="1" ht="12">
      <c r="A9" s="269" t="s">
        <v>225</v>
      </c>
      <c r="B9" s="261">
        <v>182.98600000000002</v>
      </c>
      <c r="C9" s="7">
        <v>182.98600000000002</v>
      </c>
      <c r="D9" s="258">
        <v>176.48600000000008</v>
      </c>
      <c r="E9" s="261">
        <v>72082.087000000043</v>
      </c>
      <c r="F9" s="7">
        <v>64101.216000000015</v>
      </c>
      <c r="G9" s="258">
        <v>35332.884999999973</v>
      </c>
      <c r="H9" s="261">
        <v>763.86599999999964</v>
      </c>
      <c r="I9" s="7">
        <v>791.49099999999999</v>
      </c>
      <c r="J9" s="258">
        <v>452.06599999999992</v>
      </c>
      <c r="K9" s="261">
        <v>71318.221000000049</v>
      </c>
      <c r="L9" s="7">
        <v>63309.725000000013</v>
      </c>
      <c r="M9" s="258">
        <v>34880.818999999974</v>
      </c>
      <c r="N9" s="7">
        <v>66954.828999999998</v>
      </c>
      <c r="O9" s="7">
        <v>59148.14</v>
      </c>
      <c r="P9" s="7">
        <v>31939.017</v>
      </c>
      <c r="Q9" s="9"/>
      <c r="R9" s="9"/>
      <c r="S9" s="9"/>
      <c r="T9" s="9"/>
      <c r="U9" s="9"/>
      <c r="V9" s="9"/>
      <c r="W9" s="9"/>
    </row>
    <row r="10" spans="1:23" s="22" customFormat="1" ht="12">
      <c r="A10" s="270" t="s">
        <v>226</v>
      </c>
      <c r="B10" s="262">
        <v>771.78</v>
      </c>
      <c r="C10" s="257">
        <v>771.78</v>
      </c>
      <c r="D10" s="259">
        <v>771.78</v>
      </c>
      <c r="E10" s="262">
        <v>170435.00800000003</v>
      </c>
      <c r="F10" s="257">
        <v>115871.66100000002</v>
      </c>
      <c r="G10" s="259">
        <v>67091.913</v>
      </c>
      <c r="H10" s="262">
        <v>638.35599999999988</v>
      </c>
      <c r="I10" s="257">
        <v>478.63400000000007</v>
      </c>
      <c r="J10" s="259">
        <v>272.29300000000001</v>
      </c>
      <c r="K10" s="262">
        <v>169796.65200000003</v>
      </c>
      <c r="L10" s="257">
        <v>115393.02700000002</v>
      </c>
      <c r="M10" s="259">
        <v>66819.62</v>
      </c>
      <c r="N10" s="257">
        <v>169598.092</v>
      </c>
      <c r="O10" s="257">
        <v>119675.93700000001</v>
      </c>
      <c r="P10" s="257">
        <v>70981.960000000006</v>
      </c>
      <c r="Q10" s="9"/>
      <c r="R10" s="9"/>
      <c r="S10" s="9"/>
      <c r="T10" s="9"/>
      <c r="U10" s="9"/>
      <c r="V10" s="9"/>
      <c r="W10" s="9"/>
    </row>
    <row r="11" spans="1:23" s="609" customFormat="1" ht="12.75" customHeight="1">
      <c r="A11" s="609" t="s">
        <v>388</v>
      </c>
      <c r="H11" s="610"/>
      <c r="P11" s="611"/>
      <c r="Q11" s="612"/>
      <c r="R11" s="612"/>
      <c r="S11" s="612"/>
      <c r="T11" s="612"/>
      <c r="U11" s="612"/>
      <c r="V11" s="612"/>
      <c r="W11" s="612"/>
    </row>
    <row r="12" spans="1:23" s="22" customFormat="1" ht="12">
      <c r="B12" s="23"/>
      <c r="C12" s="23"/>
      <c r="D12" s="23"/>
      <c r="Q12" s="9"/>
      <c r="R12" s="9"/>
      <c r="S12" s="9"/>
      <c r="T12" s="9"/>
      <c r="U12" s="9"/>
      <c r="V12" s="9"/>
      <c r="W12" s="9"/>
    </row>
    <row r="13" spans="1:23" s="22" customFormat="1" ht="12" customHeight="1">
      <c r="A13" s="532" t="str">
        <f>'3.1'!A4</f>
        <v>2023</v>
      </c>
      <c r="B13" s="536" t="s">
        <v>187</v>
      </c>
      <c r="C13" s="537"/>
      <c r="D13" s="538"/>
      <c r="E13" s="536" t="s">
        <v>19</v>
      </c>
      <c r="F13" s="537"/>
      <c r="G13" s="538"/>
      <c r="H13" s="536" t="s">
        <v>198</v>
      </c>
      <c r="I13" s="537"/>
      <c r="J13" s="538"/>
      <c r="K13" s="536" t="s">
        <v>6</v>
      </c>
      <c r="L13" s="537"/>
      <c r="M13" s="538"/>
      <c r="N13" s="537" t="s">
        <v>181</v>
      </c>
      <c r="O13" s="537"/>
      <c r="P13" s="537"/>
      <c r="Q13" s="9"/>
      <c r="R13" s="9"/>
      <c r="S13" s="9"/>
      <c r="T13" s="9"/>
      <c r="U13" s="9"/>
      <c r="V13" s="9"/>
      <c r="W13" s="9"/>
    </row>
    <row r="14" spans="1:23" s="22" customFormat="1" ht="12">
      <c r="A14" s="533"/>
      <c r="B14" s="516" t="s">
        <v>168</v>
      </c>
      <c r="C14" s="517"/>
      <c r="D14" s="518"/>
      <c r="E14" s="534" t="s">
        <v>5</v>
      </c>
      <c r="F14" s="525"/>
      <c r="G14" s="535"/>
      <c r="H14" s="534" t="s">
        <v>5</v>
      </c>
      <c r="I14" s="525"/>
      <c r="J14" s="535"/>
      <c r="K14" s="534" t="s">
        <v>5</v>
      </c>
      <c r="L14" s="525"/>
      <c r="M14" s="535"/>
      <c r="N14" s="525" t="s">
        <v>5</v>
      </c>
      <c r="O14" s="525"/>
      <c r="P14" s="525"/>
      <c r="Q14" s="9"/>
      <c r="R14" s="9"/>
      <c r="S14" s="9"/>
      <c r="T14" s="9"/>
      <c r="U14" s="9"/>
      <c r="V14" s="9"/>
      <c r="W14" s="9"/>
    </row>
    <row r="15" spans="1:23" s="22" customFormat="1" ht="12">
      <c r="A15" s="268"/>
      <c r="B15" s="376" t="s">
        <v>63</v>
      </c>
      <c r="C15" s="375" t="s">
        <v>64</v>
      </c>
      <c r="D15" s="380" t="s">
        <v>65</v>
      </c>
      <c r="E15" s="376" t="s">
        <v>63</v>
      </c>
      <c r="F15" s="375" t="s">
        <v>64</v>
      </c>
      <c r="G15" s="380" t="s">
        <v>65</v>
      </c>
      <c r="H15" s="376" t="s">
        <v>63</v>
      </c>
      <c r="I15" s="375" t="s">
        <v>64</v>
      </c>
      <c r="J15" s="380" t="s">
        <v>65</v>
      </c>
      <c r="K15" s="376" t="s">
        <v>63</v>
      </c>
      <c r="L15" s="375" t="s">
        <v>64</v>
      </c>
      <c r="M15" s="380" t="s">
        <v>65</v>
      </c>
      <c r="N15" s="375" t="s">
        <v>63</v>
      </c>
      <c r="O15" s="375" t="s">
        <v>64</v>
      </c>
      <c r="P15" s="375" t="s">
        <v>65</v>
      </c>
      <c r="Q15" s="9"/>
      <c r="R15" s="9"/>
      <c r="S15" s="9"/>
      <c r="T15" s="9"/>
      <c r="U15" s="9"/>
      <c r="V15" s="9"/>
      <c r="W15" s="9"/>
    </row>
    <row r="16" spans="1:23" s="22" customFormat="1" ht="12">
      <c r="A16" s="526" t="s">
        <v>18</v>
      </c>
      <c r="B16" s="528">
        <f>D17</f>
        <v>1171.5</v>
      </c>
      <c r="C16" s="529"/>
      <c r="D16" s="530"/>
      <c r="E16" s="528">
        <f>SUM(E17:G17)</f>
        <v>233989.63</v>
      </c>
      <c r="F16" s="529"/>
      <c r="G16" s="530"/>
      <c r="H16" s="528">
        <f>SUM(H17:J17)</f>
        <v>300765.32</v>
      </c>
      <c r="I16" s="529"/>
      <c r="J16" s="530"/>
      <c r="K16" s="528">
        <f>SUM(K17:M17)</f>
        <v>230928.22999999998</v>
      </c>
      <c r="L16" s="529"/>
      <c r="M16" s="530"/>
      <c r="N16" s="531">
        <f>SUM(N17:P17)</f>
        <v>232770.19</v>
      </c>
      <c r="O16" s="529"/>
      <c r="P16" s="529"/>
      <c r="Q16" s="9"/>
      <c r="R16" s="9"/>
      <c r="S16" s="9"/>
      <c r="T16" s="9"/>
      <c r="U16" s="9"/>
      <c r="V16" s="9"/>
      <c r="W16" s="9"/>
    </row>
    <row r="17" spans="1:23" s="22" customFormat="1" ht="12">
      <c r="A17" s="527"/>
      <c r="B17" s="272">
        <v>1171.5</v>
      </c>
      <c r="C17" s="271">
        <v>1171.5</v>
      </c>
      <c r="D17" s="273">
        <v>1171.5</v>
      </c>
      <c r="E17" s="272">
        <v>81751.100000000006</v>
      </c>
      <c r="F17" s="271">
        <v>92844.89</v>
      </c>
      <c r="G17" s="273">
        <v>59393.64</v>
      </c>
      <c r="H17" s="272">
        <v>107618.32</v>
      </c>
      <c r="I17" s="271">
        <v>119360.81</v>
      </c>
      <c r="J17" s="273">
        <v>73786.19</v>
      </c>
      <c r="K17" s="272">
        <v>80625.240000000005</v>
      </c>
      <c r="L17" s="271">
        <v>91637.319999999992</v>
      </c>
      <c r="M17" s="273">
        <v>58665.67</v>
      </c>
      <c r="N17" s="271">
        <v>81285.88</v>
      </c>
      <c r="O17" s="271">
        <v>92367.540000000008</v>
      </c>
      <c r="P17" s="271">
        <v>59116.770000000004</v>
      </c>
      <c r="Q17" s="9"/>
      <c r="R17" s="9"/>
      <c r="S17" s="9"/>
      <c r="T17" s="9"/>
      <c r="U17" s="9"/>
      <c r="V17" s="9"/>
      <c r="W17" s="9"/>
    </row>
    <row r="18" spans="1:23" s="15" customFormat="1" ht="11.25">
      <c r="A18" s="106"/>
      <c r="B18" s="107"/>
      <c r="C18" s="107"/>
      <c r="D18" s="107"/>
      <c r="E18" s="107"/>
      <c r="F18" s="107"/>
      <c r="G18" s="107"/>
      <c r="P18" s="14"/>
      <c r="Q18" s="17"/>
      <c r="R18" s="17"/>
      <c r="S18" s="17"/>
      <c r="T18" s="17"/>
      <c r="U18" s="17"/>
      <c r="V18" s="17"/>
      <c r="W18" s="17"/>
    </row>
    <row r="19" spans="1:23" s="22" customFormat="1" ht="12">
      <c r="Q19" s="9"/>
      <c r="R19" s="9"/>
      <c r="S19" s="9"/>
      <c r="T19" s="9"/>
      <c r="U19" s="9"/>
      <c r="V19" s="9"/>
      <c r="W19" s="9"/>
    </row>
    <row r="20" spans="1:23" s="22" customFormat="1" ht="12">
      <c r="Q20" s="9"/>
      <c r="R20" s="9"/>
      <c r="S20" s="9"/>
      <c r="T20" s="9"/>
      <c r="U20" s="9"/>
      <c r="V20" s="9"/>
      <c r="W20" s="9"/>
    </row>
    <row r="21" spans="1:23" s="22" customFormat="1" ht="12">
      <c r="Q21" s="9"/>
      <c r="R21" s="9"/>
      <c r="S21" s="9"/>
      <c r="T21" s="9"/>
      <c r="U21" s="9"/>
      <c r="V21" s="9"/>
      <c r="W21" s="9"/>
    </row>
    <row r="22" spans="1:23" s="22" customFormat="1" ht="12">
      <c r="J22" s="26"/>
      <c r="L22" s="26"/>
      <c r="Q22" s="9"/>
      <c r="R22" s="9"/>
      <c r="S22" s="9"/>
      <c r="T22" s="9"/>
      <c r="U22" s="9"/>
      <c r="V22" s="9"/>
      <c r="W22" s="9"/>
    </row>
    <row r="23" spans="1:23" s="22" customFormat="1" ht="12">
      <c r="J23" s="26"/>
      <c r="K23" s="26"/>
      <c r="L23" s="26"/>
      <c r="Q23" s="9"/>
      <c r="R23" s="9"/>
      <c r="S23" s="9"/>
      <c r="T23" s="9"/>
      <c r="U23" s="9"/>
      <c r="V23" s="9"/>
      <c r="W23" s="9"/>
    </row>
    <row r="24" spans="1:23" s="22" customFormat="1" ht="12">
      <c r="J24" s="26"/>
      <c r="K24" s="26"/>
      <c r="L24" s="26"/>
      <c r="Q24" s="9"/>
      <c r="R24" s="9"/>
      <c r="S24" s="9"/>
      <c r="T24" s="9"/>
      <c r="U24" s="9"/>
      <c r="V24" s="9"/>
      <c r="W24" s="9"/>
    </row>
    <row r="25" spans="1:23" s="22" customFormat="1" ht="12">
      <c r="J25" s="26"/>
      <c r="K25" s="26"/>
      <c r="L25" s="26"/>
      <c r="Q25" s="9"/>
      <c r="R25" s="9"/>
      <c r="S25" s="9"/>
      <c r="T25" s="9"/>
      <c r="U25" s="9"/>
      <c r="V25" s="9"/>
      <c r="W25" s="9"/>
    </row>
    <row r="26" spans="1:23" s="22" customFormat="1" ht="12">
      <c r="J26" s="26"/>
      <c r="K26" s="26"/>
      <c r="L26" s="26"/>
      <c r="Q26" s="9"/>
      <c r="R26" s="9"/>
      <c r="S26" s="9"/>
      <c r="T26" s="9"/>
      <c r="U26" s="9"/>
      <c r="V26" s="9"/>
      <c r="W26" s="9"/>
    </row>
    <row r="27" spans="1:23" s="22" customFormat="1" ht="12">
      <c r="J27" s="26"/>
      <c r="K27" s="26"/>
      <c r="L27" s="26"/>
      <c r="Q27" s="9"/>
      <c r="R27" s="9"/>
      <c r="S27" s="9"/>
      <c r="T27" s="9"/>
      <c r="U27" s="9"/>
      <c r="V27" s="9"/>
      <c r="W27" s="9"/>
    </row>
    <row r="28" spans="1:23" s="22" customFormat="1" ht="12">
      <c r="J28" s="26"/>
      <c r="K28" s="26"/>
      <c r="L28" s="26"/>
      <c r="Q28" s="9"/>
      <c r="R28" s="9"/>
      <c r="S28" s="9"/>
      <c r="T28" s="9"/>
      <c r="U28" s="9"/>
      <c r="V28" s="9"/>
      <c r="W28" s="9"/>
    </row>
    <row r="29" spans="1:23" s="22" customFormat="1" ht="12">
      <c r="J29" s="26"/>
      <c r="K29" s="26"/>
      <c r="L29" s="26"/>
      <c r="Q29" s="9"/>
      <c r="R29" s="9"/>
      <c r="S29" s="9"/>
      <c r="T29" s="9"/>
      <c r="U29" s="9"/>
      <c r="V29" s="9"/>
      <c r="W29" s="9"/>
    </row>
    <row r="30" spans="1:23" s="22" customFormat="1" ht="12">
      <c r="Q30" s="9"/>
      <c r="R30" s="9"/>
      <c r="S30" s="9"/>
      <c r="T30" s="9"/>
      <c r="U30" s="9"/>
      <c r="V30" s="9"/>
      <c r="W30" s="9"/>
    </row>
    <row r="31" spans="1:23" s="22" customFormat="1" ht="12">
      <c r="Q31" s="9"/>
      <c r="R31" s="9"/>
      <c r="S31" s="9"/>
      <c r="T31" s="9"/>
      <c r="U31" s="9"/>
      <c r="V31" s="9"/>
      <c r="W31" s="9"/>
    </row>
    <row r="32" spans="1:23" s="22" customFormat="1" ht="12">
      <c r="Q32" s="9"/>
      <c r="R32" s="9"/>
      <c r="S32" s="9"/>
      <c r="T32" s="9"/>
      <c r="U32" s="9"/>
      <c r="V32" s="9"/>
      <c r="W32" s="9"/>
    </row>
    <row r="33" spans="17:23" s="22" customFormat="1" ht="12">
      <c r="Q33" s="9"/>
      <c r="R33" s="9"/>
      <c r="S33" s="9"/>
      <c r="T33" s="9"/>
      <c r="U33" s="9"/>
      <c r="V33" s="9"/>
      <c r="W33" s="9"/>
    </row>
    <row r="34" spans="17:23" s="22" customFormat="1" ht="12">
      <c r="Q34" s="9"/>
      <c r="R34" s="9"/>
      <c r="S34" s="9"/>
      <c r="T34" s="9"/>
      <c r="U34" s="9"/>
      <c r="V34" s="9"/>
      <c r="W34" s="9"/>
    </row>
    <row r="35" spans="17:23" s="22" customFormat="1" ht="12">
      <c r="Q35" s="9"/>
      <c r="R35" s="9"/>
      <c r="S35" s="9"/>
      <c r="T35" s="9"/>
      <c r="U35" s="9"/>
      <c r="V35" s="9"/>
      <c r="W35" s="9"/>
    </row>
    <row r="36" spans="17:23" s="22" customFormat="1" ht="12">
      <c r="Q36" s="9"/>
      <c r="R36" s="9"/>
      <c r="S36" s="9"/>
      <c r="T36" s="9"/>
      <c r="U36" s="9"/>
      <c r="V36" s="9"/>
      <c r="W36" s="9"/>
    </row>
    <row r="37" spans="17:23" s="22" customFormat="1" ht="12">
      <c r="Q37" s="9"/>
      <c r="R37" s="9"/>
      <c r="S37" s="9"/>
      <c r="T37" s="9"/>
      <c r="U37" s="9"/>
      <c r="V37" s="9"/>
      <c r="W37" s="9"/>
    </row>
    <row r="38" spans="17:23" s="22" customFormat="1" ht="12">
      <c r="Q38" s="9"/>
      <c r="R38" s="9"/>
      <c r="S38" s="9"/>
      <c r="T38" s="9"/>
      <c r="U38" s="9"/>
      <c r="V38" s="9"/>
      <c r="W38" s="9"/>
    </row>
    <row r="39" spans="17:23" s="22" customFormat="1" ht="12">
      <c r="Q39" s="9"/>
      <c r="R39" s="9"/>
      <c r="S39" s="9"/>
      <c r="T39" s="9"/>
      <c r="U39" s="9"/>
      <c r="V39" s="9"/>
      <c r="W39" s="9"/>
    </row>
    <row r="40" spans="17:23" s="22" customFormat="1" ht="12">
      <c r="Q40" s="9"/>
      <c r="R40" s="9"/>
      <c r="S40" s="9"/>
      <c r="T40" s="9"/>
      <c r="U40" s="9"/>
      <c r="V40" s="9"/>
      <c r="W40" s="9"/>
    </row>
    <row r="41" spans="17:23" s="22" customFormat="1" ht="12">
      <c r="Q41" s="9"/>
      <c r="R41" s="9"/>
      <c r="S41" s="9"/>
      <c r="T41" s="9"/>
      <c r="U41" s="9"/>
      <c r="V41" s="9"/>
      <c r="W41" s="9"/>
    </row>
    <row r="42" spans="17:23" s="22" customFormat="1" ht="12">
      <c r="Q42" s="9"/>
      <c r="R42" s="9"/>
      <c r="S42" s="9"/>
      <c r="T42" s="9"/>
      <c r="U42" s="9"/>
      <c r="V42" s="9"/>
      <c r="W42" s="9"/>
    </row>
    <row r="43" spans="17:23" s="22" customFormat="1" ht="12">
      <c r="Q43" s="9"/>
      <c r="R43" s="9"/>
      <c r="S43" s="9"/>
      <c r="T43" s="9"/>
      <c r="U43" s="9"/>
      <c r="V43" s="9"/>
      <c r="W43" s="9"/>
    </row>
    <row r="44" spans="17:23" s="22" customFormat="1" ht="12">
      <c r="Q44" s="9"/>
      <c r="R44" s="9"/>
      <c r="S44" s="9"/>
      <c r="T44" s="9"/>
      <c r="U44" s="9"/>
      <c r="V44" s="9"/>
      <c r="W44" s="9"/>
    </row>
  </sheetData>
  <mergeCells count="34">
    <mergeCell ref="N6:P6"/>
    <mergeCell ref="N13:P13"/>
    <mergeCell ref="H3:J3"/>
    <mergeCell ref="K3:M3"/>
    <mergeCell ref="N3:P3"/>
    <mergeCell ref="H6:J6"/>
    <mergeCell ref="K6:M6"/>
    <mergeCell ref="N4:P4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54"/>
  <sheetViews>
    <sheetView showGridLines="0" zoomScaleNormal="100" zoomScaleSheetLayoutView="115" workbookViewId="0"/>
  </sheetViews>
  <sheetFormatPr defaultColWidth="9.140625" defaultRowHeight="12"/>
  <cols>
    <col min="1" max="1" width="17.28515625" style="22" customWidth="1"/>
    <col min="2" max="2" width="8.28515625" style="22" customWidth="1"/>
    <col min="3" max="4" width="8.42578125" style="22" customWidth="1"/>
    <col min="5" max="7" width="8.5703125" style="22" customWidth="1"/>
    <col min="8" max="10" width="8.140625" style="22" customWidth="1"/>
    <col min="11" max="16" width="8.5703125" style="22" customWidth="1"/>
    <col min="17" max="17" width="8.7109375" style="22" customWidth="1"/>
    <col min="18" max="16384" width="9.140625" style="22"/>
  </cols>
  <sheetData>
    <row r="1" spans="1:28" s="51" customFormat="1" ht="18">
      <c r="A1" s="267" t="s">
        <v>385</v>
      </c>
      <c r="P1" s="210" t="str">
        <f>'3.1'!N1</f>
        <v>II. čtvrtletí 2023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2.75" customHeight="1">
      <c r="A3" s="532" t="str">
        <f>'3.1'!A4</f>
        <v>2023</v>
      </c>
      <c r="B3" s="536" t="s">
        <v>187</v>
      </c>
      <c r="C3" s="537"/>
      <c r="D3" s="538"/>
      <c r="E3" s="536" t="s">
        <v>19</v>
      </c>
      <c r="F3" s="537"/>
      <c r="G3" s="538"/>
      <c r="H3" s="536" t="s">
        <v>193</v>
      </c>
      <c r="I3" s="537"/>
      <c r="J3" s="538"/>
      <c r="K3" s="536" t="s">
        <v>6</v>
      </c>
      <c r="L3" s="537"/>
      <c r="M3" s="538"/>
      <c r="N3" s="537" t="s">
        <v>181</v>
      </c>
      <c r="O3" s="537"/>
      <c r="P3" s="537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2.75" customHeight="1">
      <c r="A4" s="533"/>
      <c r="B4" s="516" t="s">
        <v>168</v>
      </c>
      <c r="C4" s="517"/>
      <c r="D4" s="518"/>
      <c r="E4" s="534" t="s">
        <v>5</v>
      </c>
      <c r="F4" s="525"/>
      <c r="G4" s="535"/>
      <c r="H4" s="534" t="s">
        <v>5</v>
      </c>
      <c r="I4" s="525"/>
      <c r="J4" s="535"/>
      <c r="K4" s="534" t="s">
        <v>5</v>
      </c>
      <c r="L4" s="525"/>
      <c r="M4" s="535"/>
      <c r="N4" s="525" t="s">
        <v>5</v>
      </c>
      <c r="O4" s="525"/>
      <c r="P4" s="525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>
      <c r="A5" s="268"/>
      <c r="B5" s="376" t="s">
        <v>63</v>
      </c>
      <c r="C5" s="375" t="s">
        <v>64</v>
      </c>
      <c r="D5" s="380" t="s">
        <v>65</v>
      </c>
      <c r="E5" s="376" t="s">
        <v>63</v>
      </c>
      <c r="F5" s="375" t="s">
        <v>64</v>
      </c>
      <c r="G5" s="380" t="s">
        <v>65</v>
      </c>
      <c r="H5" s="376" t="s">
        <v>63</v>
      </c>
      <c r="I5" s="375" t="s">
        <v>64</v>
      </c>
      <c r="J5" s="380" t="s">
        <v>65</v>
      </c>
      <c r="K5" s="376" t="s">
        <v>63</v>
      </c>
      <c r="L5" s="375" t="s">
        <v>64</v>
      </c>
      <c r="M5" s="380" t="s">
        <v>65</v>
      </c>
      <c r="N5" s="375" t="s">
        <v>63</v>
      </c>
      <c r="O5" s="375" t="s">
        <v>64</v>
      </c>
      <c r="P5" s="375" t="s">
        <v>65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2.75" customHeight="1">
      <c r="A6" s="526" t="s">
        <v>291</v>
      </c>
      <c r="B6" s="523">
        <f>D7</f>
        <v>2099.7908299999999</v>
      </c>
      <c r="C6" s="520"/>
      <c r="D6" s="524"/>
      <c r="E6" s="523">
        <f>SUM(E7:G7)</f>
        <v>798278.0549999997</v>
      </c>
      <c r="F6" s="520"/>
      <c r="G6" s="524"/>
      <c r="H6" s="523">
        <f>SUM(H7:J7)</f>
        <v>5902.32</v>
      </c>
      <c r="I6" s="520"/>
      <c r="J6" s="524"/>
      <c r="K6" s="523">
        <f>SUM(K7:M7)</f>
        <v>792375.73499999975</v>
      </c>
      <c r="L6" s="520"/>
      <c r="M6" s="524"/>
      <c r="N6" s="520">
        <f>SUM(N7:P7)</f>
        <v>736376.21200000017</v>
      </c>
      <c r="O6" s="520"/>
      <c r="P6" s="520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3.5" customHeight="1">
      <c r="A7" s="527"/>
      <c r="B7" s="272">
        <f>SUM(B8:B13)</f>
        <v>2113.0576100000003</v>
      </c>
      <c r="C7" s="271">
        <f t="shared" ref="C7:P7" si="0">SUM(C8:C13)</f>
        <v>2111.7984999999999</v>
      </c>
      <c r="D7" s="273">
        <f t="shared" si="0"/>
        <v>2099.7908299999999</v>
      </c>
      <c r="E7" s="272">
        <f t="shared" si="0"/>
        <v>204338.49100000015</v>
      </c>
      <c r="F7" s="271">
        <f t="shared" si="0"/>
        <v>299125.93799999979</v>
      </c>
      <c r="G7" s="273">
        <f t="shared" si="0"/>
        <v>294813.62599999981</v>
      </c>
      <c r="H7" s="272">
        <f t="shared" si="0"/>
        <v>1584.0569999999993</v>
      </c>
      <c r="I7" s="271">
        <f t="shared" si="0"/>
        <v>2143.5469999999996</v>
      </c>
      <c r="J7" s="273">
        <f t="shared" si="0"/>
        <v>2174.7160000000008</v>
      </c>
      <c r="K7" s="272">
        <f t="shared" si="0"/>
        <v>202754.43400000015</v>
      </c>
      <c r="L7" s="271">
        <f t="shared" si="0"/>
        <v>296982.39099999977</v>
      </c>
      <c r="M7" s="273">
        <f t="shared" si="0"/>
        <v>292638.9099999998</v>
      </c>
      <c r="N7" s="271">
        <f t="shared" si="0"/>
        <v>187230.29200000002</v>
      </c>
      <c r="O7" s="271">
        <f t="shared" si="0"/>
        <v>276902.75400000007</v>
      </c>
      <c r="P7" s="271">
        <f t="shared" si="0"/>
        <v>272243.16600000008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>
      <c r="A8" s="269" t="s">
        <v>223</v>
      </c>
      <c r="B8" s="281">
        <v>87.158810000001296</v>
      </c>
      <c r="C8" s="7">
        <v>85.180160000001251</v>
      </c>
      <c r="D8" s="258">
        <v>81.129460000001004</v>
      </c>
      <c r="E8" s="261">
        <v>7931.8620000000074</v>
      </c>
      <c r="F8" s="7">
        <v>11050.781000000006</v>
      </c>
      <c r="G8" s="258">
        <v>10596.129999999926</v>
      </c>
      <c r="H8" s="261">
        <v>2.1249999999999969</v>
      </c>
      <c r="I8" s="7">
        <v>2.6109999999999949</v>
      </c>
      <c r="J8" s="258">
        <v>2.6879999999999953</v>
      </c>
      <c r="K8" s="261">
        <v>7929.7370000000074</v>
      </c>
      <c r="L8" s="7">
        <v>11048.170000000006</v>
      </c>
      <c r="M8" s="258">
        <v>10593.441999999926</v>
      </c>
      <c r="N8" s="7">
        <v>5137.636000000025</v>
      </c>
      <c r="O8" s="7">
        <v>7979.237999999993</v>
      </c>
      <c r="P8" s="7">
        <v>7712.899999999996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>
      <c r="A9" s="269" t="s">
        <v>188</v>
      </c>
      <c r="B9" s="281">
        <v>147.81680999999918</v>
      </c>
      <c r="C9" s="7">
        <v>146.28710999999907</v>
      </c>
      <c r="D9" s="258">
        <v>141.6495499999989</v>
      </c>
      <c r="E9" s="261">
        <v>12987.190000000008</v>
      </c>
      <c r="F9" s="7">
        <v>18550.079999999922</v>
      </c>
      <c r="G9" s="258">
        <v>18303.780999999952</v>
      </c>
      <c r="H9" s="261">
        <v>50.722999999999985</v>
      </c>
      <c r="I9" s="7">
        <v>53.747</v>
      </c>
      <c r="J9" s="258">
        <v>52.688999999999993</v>
      </c>
      <c r="K9" s="261">
        <v>12936.467000000008</v>
      </c>
      <c r="L9" s="7">
        <v>18496.332999999922</v>
      </c>
      <c r="M9" s="258">
        <v>18251.091999999953</v>
      </c>
      <c r="N9" s="7">
        <v>7946.2860000000073</v>
      </c>
      <c r="O9" s="7">
        <v>12371.094000000054</v>
      </c>
      <c r="P9" s="7">
        <v>12140.074000000055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>
      <c r="A10" s="269" t="s">
        <v>201</v>
      </c>
      <c r="B10" s="281">
        <v>66.461959999999905</v>
      </c>
      <c r="C10" s="7">
        <v>67.54043999999989</v>
      </c>
      <c r="D10" s="258">
        <v>67.080259999999925</v>
      </c>
      <c r="E10" s="261">
        <v>5933.2500000000036</v>
      </c>
      <c r="F10" s="7">
        <v>8773.7539999999881</v>
      </c>
      <c r="G10" s="258">
        <v>8883.6560000000027</v>
      </c>
      <c r="H10" s="261">
        <v>53.341999999999992</v>
      </c>
      <c r="I10" s="7">
        <v>57.804999999999993</v>
      </c>
      <c r="J10" s="258">
        <v>57.47399999999999</v>
      </c>
      <c r="K10" s="261">
        <v>5879.908000000004</v>
      </c>
      <c r="L10" s="7">
        <v>8715.9489999999878</v>
      </c>
      <c r="M10" s="258">
        <v>8826.1820000000025</v>
      </c>
      <c r="N10" s="7">
        <v>3948.1339999999991</v>
      </c>
      <c r="O10" s="7">
        <v>6066.8989999999958</v>
      </c>
      <c r="P10" s="7">
        <v>6004.9059999999981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>
      <c r="A11" s="269" t="s">
        <v>189</v>
      </c>
      <c r="B11" s="281">
        <v>478.99346999999983</v>
      </c>
      <c r="C11" s="7">
        <v>480.09460999999982</v>
      </c>
      <c r="D11" s="258">
        <v>479.74271999999979</v>
      </c>
      <c r="E11" s="261">
        <v>45606.090000000106</v>
      </c>
      <c r="F11" s="7">
        <v>67101.442999999985</v>
      </c>
      <c r="G11" s="258">
        <v>67108.392999999953</v>
      </c>
      <c r="H11" s="261">
        <v>423.67400000000009</v>
      </c>
      <c r="I11" s="7">
        <v>625.20399999999984</v>
      </c>
      <c r="J11" s="258">
        <v>627.86200000000031</v>
      </c>
      <c r="K11" s="261">
        <v>45182.416000000107</v>
      </c>
      <c r="L11" s="7">
        <v>66476.238999999987</v>
      </c>
      <c r="M11" s="258">
        <v>66480.530999999959</v>
      </c>
      <c r="N11" s="7">
        <v>40198.263000000021</v>
      </c>
      <c r="O11" s="7">
        <v>59554.682000000081</v>
      </c>
      <c r="P11" s="7">
        <v>59303.737999999939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>
      <c r="A12" s="269" t="s">
        <v>190</v>
      </c>
      <c r="B12" s="281">
        <v>980.79840000000013</v>
      </c>
      <c r="C12" s="7">
        <v>980.86802000000012</v>
      </c>
      <c r="D12" s="258">
        <v>978.36068000000012</v>
      </c>
      <c r="E12" s="261">
        <v>96640.856000000043</v>
      </c>
      <c r="F12" s="7">
        <v>141186.4059999999</v>
      </c>
      <c r="G12" s="258">
        <v>139439.76499999998</v>
      </c>
      <c r="H12" s="261">
        <v>605.53499999999951</v>
      </c>
      <c r="I12" s="7">
        <v>785.96699999999998</v>
      </c>
      <c r="J12" s="258">
        <v>810.39200000000039</v>
      </c>
      <c r="K12" s="261">
        <v>96035.32100000004</v>
      </c>
      <c r="L12" s="7">
        <v>140400.4389999999</v>
      </c>
      <c r="M12" s="258">
        <v>138629.37299999999</v>
      </c>
      <c r="N12" s="7">
        <v>95164.280999999988</v>
      </c>
      <c r="O12" s="7">
        <v>139053.02599999995</v>
      </c>
      <c r="P12" s="7">
        <v>137196.99100000007</v>
      </c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3.5" customHeight="1">
      <c r="A13" s="270" t="s">
        <v>191</v>
      </c>
      <c r="B13" s="282">
        <v>351.82815999999997</v>
      </c>
      <c r="C13" s="257">
        <v>351.82815999999997</v>
      </c>
      <c r="D13" s="259">
        <v>351.82815999999997</v>
      </c>
      <c r="E13" s="262">
        <v>35239.243000000002</v>
      </c>
      <c r="F13" s="257">
        <v>52463.473999999995</v>
      </c>
      <c r="G13" s="259">
        <v>50481.901000000005</v>
      </c>
      <c r="H13" s="262">
        <v>448.65800000000002</v>
      </c>
      <c r="I13" s="257">
        <v>618.21299999999997</v>
      </c>
      <c r="J13" s="259">
        <v>623.6110000000001</v>
      </c>
      <c r="K13" s="262">
        <v>34790.584999999999</v>
      </c>
      <c r="L13" s="257">
        <v>51845.260999999991</v>
      </c>
      <c r="M13" s="259">
        <v>49858.290000000008</v>
      </c>
      <c r="N13" s="257">
        <v>34835.691999999995</v>
      </c>
      <c r="O13" s="257">
        <v>51877.81500000001</v>
      </c>
      <c r="P13" s="257">
        <v>49884.557000000008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s="15" customFormat="1" ht="12.75" customHeight="1">
      <c r="A14" s="15" t="s">
        <v>388</v>
      </c>
      <c r="K14" s="65"/>
      <c r="P14" s="14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 spans="1:28" ht="12.75" customHeight="1"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4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25" spans="1:28" ht="15">
      <c r="A25" s="118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100"/>
    </row>
    <row r="26" spans="1:28" ht="4.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28" ht="12" customHeight="1">
      <c r="A27" s="532" t="str">
        <f>'3.1'!A4</f>
        <v>2023</v>
      </c>
      <c r="B27" s="536" t="s">
        <v>187</v>
      </c>
      <c r="C27" s="537"/>
      <c r="D27" s="538"/>
      <c r="E27" s="536" t="s">
        <v>19</v>
      </c>
      <c r="F27" s="537"/>
      <c r="G27" s="538"/>
      <c r="H27" s="536" t="s">
        <v>193</v>
      </c>
      <c r="I27" s="537"/>
      <c r="J27" s="538"/>
      <c r="K27" s="536" t="s">
        <v>6</v>
      </c>
      <c r="L27" s="537"/>
      <c r="M27" s="538"/>
      <c r="N27" s="537" t="s">
        <v>181</v>
      </c>
      <c r="O27" s="537"/>
      <c r="P27" s="537"/>
    </row>
    <row r="28" spans="1:28" ht="12" customHeight="1">
      <c r="A28" s="533"/>
      <c r="B28" s="516" t="s">
        <v>168</v>
      </c>
      <c r="C28" s="517"/>
      <c r="D28" s="518"/>
      <c r="E28" s="534" t="s">
        <v>5</v>
      </c>
      <c r="F28" s="525"/>
      <c r="G28" s="535"/>
      <c r="H28" s="534" t="s">
        <v>5</v>
      </c>
      <c r="I28" s="525"/>
      <c r="J28" s="535"/>
      <c r="K28" s="534" t="s">
        <v>5</v>
      </c>
      <c r="L28" s="525"/>
      <c r="M28" s="535"/>
      <c r="N28" s="525" t="s">
        <v>5</v>
      </c>
      <c r="O28" s="525"/>
      <c r="P28" s="525"/>
    </row>
    <row r="29" spans="1:28">
      <c r="A29" s="268"/>
      <c r="B29" s="376" t="s">
        <v>63</v>
      </c>
      <c r="C29" s="375" t="s">
        <v>64</v>
      </c>
      <c r="D29" s="380" t="s">
        <v>65</v>
      </c>
      <c r="E29" s="376" t="s">
        <v>63</v>
      </c>
      <c r="F29" s="375" t="s">
        <v>64</v>
      </c>
      <c r="G29" s="380" t="s">
        <v>65</v>
      </c>
      <c r="H29" s="376" t="s">
        <v>63</v>
      </c>
      <c r="I29" s="375" t="s">
        <v>64</v>
      </c>
      <c r="J29" s="380" t="s">
        <v>65</v>
      </c>
      <c r="K29" s="376" t="s">
        <v>63</v>
      </c>
      <c r="L29" s="375" t="s">
        <v>64</v>
      </c>
      <c r="M29" s="380" t="s">
        <v>65</v>
      </c>
      <c r="N29" s="375" t="s">
        <v>63</v>
      </c>
      <c r="O29" s="375" t="s">
        <v>64</v>
      </c>
      <c r="P29" s="375" t="s">
        <v>65</v>
      </c>
    </row>
    <row r="30" spans="1:28">
      <c r="A30" s="526" t="s">
        <v>292</v>
      </c>
      <c r="B30" s="523">
        <f>D31</f>
        <v>337.90180000000015</v>
      </c>
      <c r="C30" s="520"/>
      <c r="D30" s="524"/>
      <c r="E30" s="523">
        <f>SUM(E31:G31)</f>
        <v>124711.364</v>
      </c>
      <c r="F30" s="520"/>
      <c r="G30" s="524"/>
      <c r="H30" s="523">
        <f>SUM(H31:J31)</f>
        <v>1472.8570000000002</v>
      </c>
      <c r="I30" s="520"/>
      <c r="J30" s="524"/>
      <c r="K30" s="523">
        <f>SUM(K31:M31)</f>
        <v>123238.50700000001</v>
      </c>
      <c r="L30" s="520"/>
      <c r="M30" s="524"/>
      <c r="N30" s="520">
        <f>SUM(N31:P31)</f>
        <v>123235.53400000001</v>
      </c>
      <c r="O30" s="520"/>
      <c r="P30" s="520"/>
    </row>
    <row r="31" spans="1:28">
      <c r="A31" s="527"/>
      <c r="B31" s="272">
        <f>SUM(B32:B35)</f>
        <v>338.50180000000012</v>
      </c>
      <c r="C31" s="271">
        <f t="shared" ref="C31:P31" si="1">SUM(C32:C35)</f>
        <v>338.50180000000012</v>
      </c>
      <c r="D31" s="273">
        <f t="shared" si="1"/>
        <v>337.90180000000015</v>
      </c>
      <c r="E31" s="272">
        <f t="shared" si="1"/>
        <v>45318.366000000016</v>
      </c>
      <c r="F31" s="271">
        <f t="shared" si="1"/>
        <v>45911.688000000002</v>
      </c>
      <c r="G31" s="273">
        <f t="shared" si="1"/>
        <v>33481.30999999999</v>
      </c>
      <c r="H31" s="272">
        <f t="shared" si="1"/>
        <v>518.74200000000008</v>
      </c>
      <c r="I31" s="271">
        <f t="shared" si="1"/>
        <v>514.95100000000014</v>
      </c>
      <c r="J31" s="273">
        <f t="shared" si="1"/>
        <v>439.16400000000004</v>
      </c>
      <c r="K31" s="272">
        <f t="shared" si="1"/>
        <v>44799.624000000018</v>
      </c>
      <c r="L31" s="271">
        <f t="shared" si="1"/>
        <v>45396.737000000001</v>
      </c>
      <c r="M31" s="273">
        <f t="shared" si="1"/>
        <v>33042.145999999986</v>
      </c>
      <c r="N31" s="271">
        <f t="shared" si="1"/>
        <v>44794.528000000006</v>
      </c>
      <c r="O31" s="271">
        <f t="shared" si="1"/>
        <v>45391.866000000009</v>
      </c>
      <c r="P31" s="271">
        <f t="shared" si="1"/>
        <v>33049.14</v>
      </c>
    </row>
    <row r="32" spans="1:28">
      <c r="A32" s="269" t="s">
        <v>199</v>
      </c>
      <c r="B32" s="281">
        <v>2.0613999999999999</v>
      </c>
      <c r="C32" s="7">
        <v>2.0613999999999999</v>
      </c>
      <c r="D32" s="258">
        <v>2.0613999999999999</v>
      </c>
      <c r="E32" s="261">
        <v>97.867999999999995</v>
      </c>
      <c r="F32" s="7">
        <v>101.334</v>
      </c>
      <c r="G32" s="258">
        <v>70.041000000000011</v>
      </c>
      <c r="H32" s="261">
        <v>2.5550000000000002</v>
      </c>
      <c r="I32" s="7">
        <v>2.5580000000000003</v>
      </c>
      <c r="J32" s="258">
        <v>2.13</v>
      </c>
      <c r="K32" s="261">
        <v>95.312999999999988</v>
      </c>
      <c r="L32" s="7">
        <v>98.775999999999996</v>
      </c>
      <c r="M32" s="258">
        <v>67.911000000000016</v>
      </c>
      <c r="N32" s="7">
        <v>94.239000000000004</v>
      </c>
      <c r="O32" s="7">
        <v>98.303999999999988</v>
      </c>
      <c r="P32" s="7">
        <v>67.938000000000002</v>
      </c>
    </row>
    <row r="33" spans="1:16">
      <c r="A33" s="269" t="s">
        <v>200</v>
      </c>
      <c r="B33" s="281">
        <v>5.76</v>
      </c>
      <c r="C33" s="7">
        <v>5.76</v>
      </c>
      <c r="D33" s="258">
        <v>5.16</v>
      </c>
      <c r="E33" s="261">
        <v>698.43100000000004</v>
      </c>
      <c r="F33" s="7">
        <v>735.75199999999995</v>
      </c>
      <c r="G33" s="258">
        <v>476.31900000000002</v>
      </c>
      <c r="H33" s="261">
        <v>10.11</v>
      </c>
      <c r="I33" s="7">
        <v>8.2959999999999994</v>
      </c>
      <c r="J33" s="258">
        <v>6.3199999999999994</v>
      </c>
      <c r="K33" s="261">
        <v>688.32100000000003</v>
      </c>
      <c r="L33" s="7">
        <v>727.4559999999999</v>
      </c>
      <c r="M33" s="258">
        <v>469.99900000000002</v>
      </c>
      <c r="N33" s="7">
        <v>685.65699999999993</v>
      </c>
      <c r="O33" s="7">
        <v>724.50499999999988</v>
      </c>
      <c r="P33" s="7">
        <v>468.642</v>
      </c>
    </row>
    <row r="34" spans="1:16">
      <c r="A34" s="269" t="s">
        <v>202</v>
      </c>
      <c r="B34" s="281">
        <v>56.629999999999995</v>
      </c>
      <c r="C34" s="7">
        <v>56.629999999999995</v>
      </c>
      <c r="D34" s="258">
        <v>56.629999999999995</v>
      </c>
      <c r="E34" s="261">
        <v>7509.5929999999989</v>
      </c>
      <c r="F34" s="7">
        <v>7671.5240000000013</v>
      </c>
      <c r="G34" s="258">
        <v>5383.4539999999997</v>
      </c>
      <c r="H34" s="261">
        <v>65.765000000000001</v>
      </c>
      <c r="I34" s="7">
        <v>67.690000000000012</v>
      </c>
      <c r="J34" s="258">
        <v>58.463999999999992</v>
      </c>
      <c r="K34" s="261">
        <v>7443.8279999999986</v>
      </c>
      <c r="L34" s="7">
        <v>7603.8340000000017</v>
      </c>
      <c r="M34" s="258">
        <v>5324.99</v>
      </c>
      <c r="N34" s="7">
        <v>7444.6969999999992</v>
      </c>
      <c r="O34" s="7">
        <v>7604.1480000000001</v>
      </c>
      <c r="P34" s="7">
        <v>5325.4870000000001</v>
      </c>
    </row>
    <row r="35" spans="1:16">
      <c r="A35" s="270" t="s">
        <v>203</v>
      </c>
      <c r="B35" s="282">
        <v>274.05040000000014</v>
      </c>
      <c r="C35" s="257">
        <v>274.05040000000014</v>
      </c>
      <c r="D35" s="259">
        <v>274.05040000000014</v>
      </c>
      <c r="E35" s="262">
        <v>37012.474000000017</v>
      </c>
      <c r="F35" s="257">
        <v>37403.078000000001</v>
      </c>
      <c r="G35" s="259">
        <v>27551.495999999988</v>
      </c>
      <c r="H35" s="262">
        <v>440.31200000000007</v>
      </c>
      <c r="I35" s="257">
        <v>436.4070000000001</v>
      </c>
      <c r="J35" s="259">
        <v>372.25000000000006</v>
      </c>
      <c r="K35" s="262">
        <v>36572.162000000018</v>
      </c>
      <c r="L35" s="257">
        <v>36966.671000000002</v>
      </c>
      <c r="M35" s="259">
        <v>27179.245999999988</v>
      </c>
      <c r="N35" s="257">
        <v>36569.935000000005</v>
      </c>
      <c r="O35" s="257">
        <v>36964.909000000007</v>
      </c>
      <c r="P35" s="257">
        <v>27187.073</v>
      </c>
    </row>
    <row r="36" spans="1:16" s="15" customFormat="1" ht="12.75" customHeight="1">
      <c r="A36" s="15" t="s">
        <v>388</v>
      </c>
      <c r="B36" s="17"/>
      <c r="C36" s="17"/>
      <c r="D36" s="17"/>
      <c r="E36" s="17"/>
      <c r="F36" s="17"/>
      <c r="G36" s="17"/>
      <c r="H36" s="17"/>
      <c r="I36" s="17"/>
      <c r="J36" s="17"/>
      <c r="K36" s="66"/>
      <c r="L36" s="17"/>
      <c r="M36" s="17"/>
      <c r="N36" s="17"/>
      <c r="O36" s="17"/>
      <c r="P36" s="14"/>
    </row>
    <row r="37" spans="1:16">
      <c r="A37" s="33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</row>
    <row r="38" spans="1:16" ht="13.5" customHeight="1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</row>
    <row r="39" spans="1:16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</sheetData>
  <mergeCells count="34"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  <mergeCell ref="N30:P30"/>
    <mergeCell ref="A30:A31"/>
    <mergeCell ref="B30:D30"/>
    <mergeCell ref="E30:G30"/>
    <mergeCell ref="H30:J30"/>
    <mergeCell ref="K30:M30"/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1"/>
  <sheetViews>
    <sheetView showGridLines="0" zoomScaleNormal="100" zoomScaleSheetLayoutView="100" workbookViewId="0"/>
  </sheetViews>
  <sheetFormatPr defaultColWidth="9.140625" defaultRowHeight="12"/>
  <cols>
    <col min="1" max="1" width="32.7109375" style="22" customWidth="1"/>
    <col min="2" max="13" width="9.28515625" style="22" customWidth="1"/>
    <col min="14" max="14" width="9.5703125" style="22" customWidth="1"/>
    <col min="15" max="15" width="13.28515625" style="22" customWidth="1"/>
    <col min="16" max="16" width="13.85546875" style="22" customWidth="1"/>
    <col min="17" max="17" width="14" style="22" customWidth="1"/>
    <col min="18" max="16384" width="9.140625" style="22"/>
  </cols>
  <sheetData>
    <row r="1" spans="1:13" s="51" customFormat="1" ht="18">
      <c r="A1" s="274" t="s">
        <v>386</v>
      </c>
      <c r="B1" s="99"/>
      <c r="C1" s="99"/>
      <c r="D1" s="99"/>
      <c r="M1" s="210" t="str">
        <f>'3.1'!N1</f>
        <v>II. čtvrtletí 2023</v>
      </c>
    </row>
    <row r="2" spans="1:13" ht="6" customHeight="1"/>
    <row r="3" spans="1:13" ht="12.75" customHeight="1">
      <c r="A3" s="532" t="str">
        <f>'3.1'!A4</f>
        <v>2023</v>
      </c>
      <c r="B3" s="536" t="s">
        <v>19</v>
      </c>
      <c r="C3" s="537"/>
      <c r="D3" s="538"/>
      <c r="E3" s="536" t="s">
        <v>193</v>
      </c>
      <c r="F3" s="537"/>
      <c r="G3" s="538"/>
      <c r="H3" s="536" t="s">
        <v>195</v>
      </c>
      <c r="I3" s="537"/>
      <c r="J3" s="538"/>
      <c r="K3" s="537" t="s">
        <v>6</v>
      </c>
      <c r="L3" s="537"/>
      <c r="M3" s="537"/>
    </row>
    <row r="4" spans="1:13" ht="12.75" customHeight="1">
      <c r="A4" s="533"/>
      <c r="B4" s="516" t="s">
        <v>103</v>
      </c>
      <c r="C4" s="517"/>
      <c r="D4" s="518"/>
      <c r="E4" s="534" t="s">
        <v>103</v>
      </c>
      <c r="F4" s="525"/>
      <c r="G4" s="535"/>
      <c r="H4" s="534" t="s">
        <v>103</v>
      </c>
      <c r="I4" s="525"/>
      <c r="J4" s="535"/>
      <c r="K4" s="525" t="s">
        <v>103</v>
      </c>
      <c r="L4" s="525"/>
      <c r="M4" s="525"/>
    </row>
    <row r="5" spans="1:13" ht="12.75" customHeight="1">
      <c r="A5" s="268"/>
      <c r="B5" s="376" t="s">
        <v>63</v>
      </c>
      <c r="C5" s="375" t="s">
        <v>64</v>
      </c>
      <c r="D5" s="380" t="s">
        <v>65</v>
      </c>
      <c r="E5" s="376" t="s">
        <v>63</v>
      </c>
      <c r="F5" s="375" t="s">
        <v>64</v>
      </c>
      <c r="G5" s="380" t="s">
        <v>65</v>
      </c>
      <c r="H5" s="376" t="s">
        <v>63</v>
      </c>
      <c r="I5" s="375" t="s">
        <v>64</v>
      </c>
      <c r="J5" s="380" t="s">
        <v>65</v>
      </c>
      <c r="K5" s="375" t="s">
        <v>63</v>
      </c>
      <c r="L5" s="375" t="s">
        <v>64</v>
      </c>
      <c r="M5" s="375" t="s">
        <v>65</v>
      </c>
    </row>
    <row r="6" spans="1:13" ht="12.75" customHeight="1">
      <c r="A6" s="526" t="s">
        <v>150</v>
      </c>
      <c r="B6" s="523">
        <f>SUM(B7:D7)</f>
        <v>599655.625</v>
      </c>
      <c r="C6" s="520"/>
      <c r="D6" s="524"/>
      <c r="E6" s="523">
        <f>SUM(E7:G7)</f>
        <v>49465.090999999986</v>
      </c>
      <c r="F6" s="520"/>
      <c r="G6" s="524"/>
      <c r="H6" s="523">
        <f>SUM(H7:J7)</f>
        <v>26214.375</v>
      </c>
      <c r="I6" s="520"/>
      <c r="J6" s="524"/>
      <c r="K6" s="520">
        <f>SUM(K7:M7)</f>
        <v>550190.53399999999</v>
      </c>
      <c r="L6" s="520"/>
      <c r="M6" s="520"/>
    </row>
    <row r="7" spans="1:13">
      <c r="A7" s="527"/>
      <c r="B7" s="272">
        <f>SUM(B8:B14)</f>
        <v>212767.62299999999</v>
      </c>
      <c r="C7" s="271">
        <f t="shared" ref="C7:M7" si="0">SUM(C8:C14)</f>
        <v>205537.13199999998</v>
      </c>
      <c r="D7" s="273">
        <f t="shared" si="0"/>
        <v>181350.87000000002</v>
      </c>
      <c r="E7" s="272">
        <f t="shared" si="0"/>
        <v>15949.468999999997</v>
      </c>
      <c r="F7" s="271">
        <f t="shared" si="0"/>
        <v>17950.600999999995</v>
      </c>
      <c r="G7" s="273">
        <f t="shared" si="0"/>
        <v>15565.020999999997</v>
      </c>
      <c r="H7" s="272">
        <f t="shared" si="0"/>
        <v>9962.0460000000003</v>
      </c>
      <c r="I7" s="271">
        <f t="shared" si="0"/>
        <v>8554.4979999999996</v>
      </c>
      <c r="J7" s="273">
        <f t="shared" si="0"/>
        <v>7697.8310000000001</v>
      </c>
      <c r="K7" s="271">
        <f t="shared" si="0"/>
        <v>196818.15400000001</v>
      </c>
      <c r="L7" s="271">
        <f t="shared" si="0"/>
        <v>187586.53099999999</v>
      </c>
      <c r="M7" s="271">
        <f t="shared" si="0"/>
        <v>165785.84900000002</v>
      </c>
    </row>
    <row r="8" spans="1:13">
      <c r="A8" s="283" t="s">
        <v>87</v>
      </c>
      <c r="B8" s="289">
        <v>20260.924999999999</v>
      </c>
      <c r="C8" s="290">
        <v>20990.402999999998</v>
      </c>
      <c r="D8" s="291">
        <v>19851.359</v>
      </c>
      <c r="E8" s="289">
        <v>2694.1550000000002</v>
      </c>
      <c r="F8" s="290">
        <v>2728.2540000000004</v>
      </c>
      <c r="G8" s="291">
        <v>2724.0030000000002</v>
      </c>
      <c r="H8" s="289">
        <v>512.76800000000003</v>
      </c>
      <c r="I8" s="290">
        <v>301.15800000000002</v>
      </c>
      <c r="J8" s="291">
        <v>201.63</v>
      </c>
      <c r="K8" s="290">
        <v>17566.77</v>
      </c>
      <c r="L8" s="290">
        <v>18262.148999999998</v>
      </c>
      <c r="M8" s="290">
        <v>17127.356</v>
      </c>
    </row>
    <row r="9" spans="1:13">
      <c r="A9" s="283" t="s">
        <v>171</v>
      </c>
      <c r="B9" s="289">
        <v>67634.593000000008</v>
      </c>
      <c r="C9" s="290">
        <v>62815.181000000004</v>
      </c>
      <c r="D9" s="291">
        <v>61552.320999999996</v>
      </c>
      <c r="E9" s="289">
        <v>1215.999</v>
      </c>
      <c r="F9" s="290">
        <v>2053.116</v>
      </c>
      <c r="G9" s="291">
        <v>1754.855</v>
      </c>
      <c r="H9" s="289">
        <v>2809.431</v>
      </c>
      <c r="I9" s="290">
        <v>2941.6669999999999</v>
      </c>
      <c r="J9" s="291">
        <v>3297.509</v>
      </c>
      <c r="K9" s="290">
        <v>66418.594000000012</v>
      </c>
      <c r="L9" s="290">
        <v>60762.065000000002</v>
      </c>
      <c r="M9" s="290">
        <v>59797.465999999993</v>
      </c>
    </row>
    <row r="10" spans="1:13">
      <c r="A10" s="283" t="s">
        <v>88</v>
      </c>
      <c r="B10" s="289">
        <v>0</v>
      </c>
      <c r="C10" s="290">
        <v>0</v>
      </c>
      <c r="D10" s="291">
        <v>0</v>
      </c>
      <c r="E10" s="289">
        <v>0</v>
      </c>
      <c r="F10" s="290">
        <v>0</v>
      </c>
      <c r="G10" s="291">
        <v>0</v>
      </c>
      <c r="H10" s="289">
        <v>0</v>
      </c>
      <c r="I10" s="290">
        <v>0</v>
      </c>
      <c r="J10" s="291">
        <v>0</v>
      </c>
      <c r="K10" s="290">
        <v>0</v>
      </c>
      <c r="L10" s="290">
        <v>0</v>
      </c>
      <c r="M10" s="290">
        <v>0</v>
      </c>
    </row>
    <row r="11" spans="1:13">
      <c r="A11" s="283" t="s">
        <v>89</v>
      </c>
      <c r="B11" s="289">
        <v>0</v>
      </c>
      <c r="C11" s="290">
        <v>0</v>
      </c>
      <c r="D11" s="291">
        <v>0</v>
      </c>
      <c r="E11" s="289">
        <v>0</v>
      </c>
      <c r="F11" s="290">
        <v>0</v>
      </c>
      <c r="G11" s="291">
        <v>0</v>
      </c>
      <c r="H11" s="289">
        <v>0</v>
      </c>
      <c r="I11" s="290">
        <v>0</v>
      </c>
      <c r="J11" s="291">
        <v>0</v>
      </c>
      <c r="K11" s="290">
        <v>0</v>
      </c>
      <c r="L11" s="290">
        <v>0</v>
      </c>
      <c r="M11" s="290">
        <v>0</v>
      </c>
    </row>
    <row r="12" spans="1:13">
      <c r="A12" s="283" t="s">
        <v>90</v>
      </c>
      <c r="B12" s="289">
        <v>0</v>
      </c>
      <c r="C12" s="290">
        <v>0</v>
      </c>
      <c r="D12" s="291">
        <v>0</v>
      </c>
      <c r="E12" s="289">
        <v>0</v>
      </c>
      <c r="F12" s="290">
        <v>0</v>
      </c>
      <c r="G12" s="291">
        <v>0</v>
      </c>
      <c r="H12" s="289">
        <v>0</v>
      </c>
      <c r="I12" s="290">
        <v>0</v>
      </c>
      <c r="J12" s="291">
        <v>0</v>
      </c>
      <c r="K12" s="290">
        <v>0</v>
      </c>
      <c r="L12" s="290">
        <v>0</v>
      </c>
      <c r="M12" s="290">
        <v>0</v>
      </c>
    </row>
    <row r="13" spans="1:13">
      <c r="A13" s="284" t="s">
        <v>91</v>
      </c>
      <c r="B13" s="289">
        <v>116350.12899999999</v>
      </c>
      <c r="C13" s="290">
        <v>113768.24299999999</v>
      </c>
      <c r="D13" s="291">
        <v>93899.280000000013</v>
      </c>
      <c r="E13" s="289">
        <v>11415.669999999996</v>
      </c>
      <c r="F13" s="290">
        <v>12561.031999999996</v>
      </c>
      <c r="G13" s="291">
        <v>10615.235999999997</v>
      </c>
      <c r="H13" s="289">
        <v>6547.8879999999999</v>
      </c>
      <c r="I13" s="290">
        <v>5257.4019999999991</v>
      </c>
      <c r="J13" s="291">
        <v>4166.4070000000002</v>
      </c>
      <c r="K13" s="290">
        <v>104934.45899999999</v>
      </c>
      <c r="L13" s="290">
        <v>101207.211</v>
      </c>
      <c r="M13" s="290">
        <v>83284.044000000024</v>
      </c>
    </row>
    <row r="14" spans="1:13" ht="24">
      <c r="A14" s="285" t="s">
        <v>164</v>
      </c>
      <c r="B14" s="286">
        <v>8521.9759999999987</v>
      </c>
      <c r="C14" s="287">
        <v>7963.3050000000003</v>
      </c>
      <c r="D14" s="288">
        <v>6047.91</v>
      </c>
      <c r="E14" s="286">
        <v>623.64499999999998</v>
      </c>
      <c r="F14" s="287">
        <v>608.19899999999996</v>
      </c>
      <c r="G14" s="288">
        <v>470.92699999999996</v>
      </c>
      <c r="H14" s="286">
        <v>91.959000000000003</v>
      </c>
      <c r="I14" s="287">
        <v>54.271000000000001</v>
      </c>
      <c r="J14" s="288">
        <v>32.284999999999997</v>
      </c>
      <c r="K14" s="287">
        <v>7898.3309999999983</v>
      </c>
      <c r="L14" s="287">
        <v>7355.1060000000007</v>
      </c>
      <c r="M14" s="287">
        <v>5576.9830000000002</v>
      </c>
    </row>
    <row r="15" spans="1:13" s="15" customFormat="1" ht="11.25">
      <c r="M15" s="14"/>
    </row>
    <row r="16" spans="1:13" ht="11.25" customHeight="1">
      <c r="A16" s="26" t="s">
        <v>87</v>
      </c>
      <c r="B16" s="31">
        <f>SUM(B8:D8)/$B$6</f>
        <v>0.10189629589483129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1:19" ht="12" customHeight="1">
      <c r="A17" s="26" t="s">
        <v>171</v>
      </c>
      <c r="B17" s="31">
        <f t="shared" ref="B17:B22" si="1">SUM(B9:D9)/$B$6</f>
        <v>0.32018726581610901</v>
      </c>
      <c r="C17" s="26"/>
      <c r="D17" s="26"/>
      <c r="E17" s="63"/>
      <c r="F17" s="63"/>
      <c r="G17" s="63"/>
      <c r="H17" s="63"/>
      <c r="I17" s="63"/>
      <c r="J17" s="63"/>
      <c r="K17" s="63"/>
      <c r="L17" s="63"/>
      <c r="M17" s="63"/>
      <c r="N17" s="98"/>
      <c r="O17" s="98"/>
      <c r="P17" s="98"/>
      <c r="Q17" s="98"/>
    </row>
    <row r="18" spans="1:19">
      <c r="A18" s="26" t="s">
        <v>88</v>
      </c>
      <c r="B18" s="31">
        <f t="shared" si="1"/>
        <v>0</v>
      </c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98"/>
      <c r="O18" s="98"/>
      <c r="P18" s="98"/>
      <c r="Q18" s="98"/>
    </row>
    <row r="19" spans="1:19">
      <c r="A19" s="26" t="s">
        <v>89</v>
      </c>
      <c r="B19" s="31">
        <f t="shared" si="1"/>
        <v>0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1:19">
      <c r="A20" s="26" t="s">
        <v>90</v>
      </c>
      <c r="B20" s="31">
        <f t="shared" si="1"/>
        <v>0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9">
      <c r="A21" s="26" t="s">
        <v>91</v>
      </c>
      <c r="B21" s="31">
        <f t="shared" si="1"/>
        <v>0.54033955238892328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</row>
    <row r="22" spans="1:19">
      <c r="A22" s="26" t="s">
        <v>164</v>
      </c>
      <c r="B22" s="31">
        <f t="shared" si="1"/>
        <v>3.7576885900136428E-2</v>
      </c>
      <c r="C22" s="26"/>
      <c r="D22" s="26"/>
      <c r="E22" s="26"/>
      <c r="F22" s="26"/>
      <c r="G22" s="26"/>
      <c r="H22" s="64"/>
      <c r="I22" s="26"/>
      <c r="J22" s="26"/>
      <c r="K22" s="26"/>
      <c r="L22" s="26"/>
      <c r="M22" s="26"/>
    </row>
    <row r="23" spans="1:19" ht="7.5" customHeight="1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</row>
    <row r="24" spans="1:19" s="51" customFormat="1" ht="15">
      <c r="A24" s="117"/>
      <c r="B24" s="99"/>
      <c r="C24" s="99"/>
      <c r="D24" s="99"/>
      <c r="N24" s="139"/>
      <c r="O24" s="9"/>
      <c r="P24" s="9"/>
      <c r="Q24" s="9"/>
      <c r="R24" s="9"/>
      <c r="S24" s="9"/>
    </row>
    <row r="25" spans="1:19" ht="4.5" customHeight="1">
      <c r="N25" s="139"/>
      <c r="O25" s="9"/>
      <c r="P25" s="9"/>
      <c r="Q25" s="9"/>
      <c r="R25" s="9"/>
      <c r="S25" s="9"/>
    </row>
    <row r="26" spans="1:19" ht="13.5" customHeight="1">
      <c r="A26" s="532" t="str">
        <f>'3.1'!A4</f>
        <v>2023</v>
      </c>
      <c r="B26" s="536" t="s">
        <v>19</v>
      </c>
      <c r="C26" s="537"/>
      <c r="D26" s="538"/>
      <c r="E26" s="536" t="s">
        <v>193</v>
      </c>
      <c r="F26" s="537"/>
      <c r="G26" s="538"/>
      <c r="H26" s="536" t="s">
        <v>195</v>
      </c>
      <c r="I26" s="537"/>
      <c r="J26" s="538"/>
      <c r="K26" s="537" t="s">
        <v>6</v>
      </c>
      <c r="L26" s="537"/>
      <c r="M26" s="537"/>
      <c r="N26" s="139"/>
      <c r="O26" s="9"/>
      <c r="P26" s="9"/>
      <c r="Q26" s="9"/>
      <c r="R26" s="9"/>
      <c r="S26" s="9"/>
    </row>
    <row r="27" spans="1:19" ht="12.75" customHeight="1">
      <c r="A27" s="533"/>
      <c r="B27" s="516" t="s">
        <v>103</v>
      </c>
      <c r="C27" s="517"/>
      <c r="D27" s="518"/>
      <c r="E27" s="534" t="s">
        <v>103</v>
      </c>
      <c r="F27" s="525"/>
      <c r="G27" s="535"/>
      <c r="H27" s="534" t="s">
        <v>103</v>
      </c>
      <c r="I27" s="525"/>
      <c r="J27" s="535"/>
      <c r="K27" s="525" t="s">
        <v>103</v>
      </c>
      <c r="L27" s="525"/>
      <c r="M27" s="525"/>
      <c r="N27" s="139"/>
      <c r="O27" s="9"/>
      <c r="P27" s="9"/>
      <c r="Q27" s="9"/>
      <c r="R27" s="9"/>
      <c r="S27" s="9"/>
    </row>
    <row r="28" spans="1:19" ht="12.75" customHeight="1">
      <c r="A28" s="268"/>
      <c r="B28" s="376" t="s">
        <v>63</v>
      </c>
      <c r="C28" s="375" t="s">
        <v>64</v>
      </c>
      <c r="D28" s="380" t="s">
        <v>65</v>
      </c>
      <c r="E28" s="376" t="s">
        <v>63</v>
      </c>
      <c r="F28" s="375" t="s">
        <v>64</v>
      </c>
      <c r="G28" s="380" t="s">
        <v>65</v>
      </c>
      <c r="H28" s="376" t="s">
        <v>63</v>
      </c>
      <c r="I28" s="375" t="s">
        <v>64</v>
      </c>
      <c r="J28" s="380" t="s">
        <v>65</v>
      </c>
      <c r="K28" s="375" t="s">
        <v>63</v>
      </c>
      <c r="L28" s="375" t="s">
        <v>64</v>
      </c>
      <c r="M28" s="375" t="s">
        <v>65</v>
      </c>
      <c r="N28" s="139"/>
      <c r="O28" s="9"/>
      <c r="P28" s="9"/>
      <c r="Q28" s="9"/>
      <c r="R28" s="9"/>
      <c r="S28" s="9"/>
    </row>
    <row r="29" spans="1:19" ht="12.75" customHeight="1">
      <c r="A29" s="526" t="s">
        <v>149</v>
      </c>
      <c r="B29" s="523">
        <f>SUM(B30:D30)</f>
        <v>645602.43000000005</v>
      </c>
      <c r="C29" s="520"/>
      <c r="D29" s="524"/>
      <c r="E29" s="523">
        <f>SUM(E30:G30)</f>
        <v>47385.30000000001</v>
      </c>
      <c r="F29" s="520"/>
      <c r="G29" s="524"/>
      <c r="H29" s="523">
        <f>SUM(H30:J30)</f>
        <v>5747.0040000000008</v>
      </c>
      <c r="I29" s="520"/>
      <c r="J29" s="524"/>
      <c r="K29" s="520">
        <f>SUM(K30:M30)</f>
        <v>598217.12999999989</v>
      </c>
      <c r="L29" s="520"/>
      <c r="M29" s="520"/>
      <c r="N29" s="139"/>
      <c r="O29" s="9"/>
      <c r="P29" s="9"/>
      <c r="Q29" s="9"/>
      <c r="R29" s="9"/>
      <c r="S29" s="9"/>
    </row>
    <row r="30" spans="1:19" ht="12.75" customHeight="1">
      <c r="A30" s="527"/>
      <c r="B30" s="272">
        <f>SUM(B31:B33)</f>
        <v>214751.33499999996</v>
      </c>
      <c r="C30" s="271">
        <f t="shared" ref="C30:M30" si="2">SUM(C31:C33)</f>
        <v>220152.33900000009</v>
      </c>
      <c r="D30" s="273">
        <f t="shared" si="2"/>
        <v>210698.75599999996</v>
      </c>
      <c r="E30" s="272">
        <f t="shared" si="2"/>
        <v>15123.633000000011</v>
      </c>
      <c r="F30" s="271">
        <f t="shared" si="2"/>
        <v>16178.361999999997</v>
      </c>
      <c r="G30" s="273">
        <f t="shared" si="2"/>
        <v>16083.304999999998</v>
      </c>
      <c r="H30" s="272">
        <f t="shared" si="2"/>
        <v>1914.6819999999996</v>
      </c>
      <c r="I30" s="271">
        <f t="shared" si="2"/>
        <v>1981.6010000000003</v>
      </c>
      <c r="J30" s="273">
        <f t="shared" si="2"/>
        <v>1850.7210000000005</v>
      </c>
      <c r="K30" s="271">
        <f t="shared" si="2"/>
        <v>199627.70199999993</v>
      </c>
      <c r="L30" s="271">
        <f t="shared" si="2"/>
        <v>203973.9770000001</v>
      </c>
      <c r="M30" s="271">
        <f t="shared" si="2"/>
        <v>194615.45099999994</v>
      </c>
      <c r="N30" s="139"/>
      <c r="O30" s="9"/>
      <c r="P30" s="9"/>
      <c r="Q30" s="9"/>
      <c r="R30" s="9"/>
      <c r="S30" s="9"/>
    </row>
    <row r="31" spans="1:19" ht="12.75" customHeight="1">
      <c r="A31" s="283" t="s">
        <v>100</v>
      </c>
      <c r="B31" s="261">
        <v>5623.6440000000002</v>
      </c>
      <c r="C31" s="7">
        <v>5872.8769999999995</v>
      </c>
      <c r="D31" s="258">
        <v>5118.6139999999996</v>
      </c>
      <c r="E31" s="261">
        <v>395.286</v>
      </c>
      <c r="F31" s="7">
        <v>437.60999999999996</v>
      </c>
      <c r="G31" s="258">
        <v>384.56800000000004</v>
      </c>
      <c r="H31" s="261">
        <v>0</v>
      </c>
      <c r="I31" s="7">
        <v>7.0679999999999996</v>
      </c>
      <c r="J31" s="258">
        <v>0</v>
      </c>
      <c r="K31" s="7">
        <v>5228.3580000000002</v>
      </c>
      <c r="L31" s="7">
        <v>5435.2669999999998</v>
      </c>
      <c r="M31" s="7">
        <v>4734.0459999999994</v>
      </c>
      <c r="N31" s="139"/>
      <c r="O31" s="9"/>
      <c r="P31" s="9"/>
      <c r="Q31" s="9"/>
      <c r="R31" s="9"/>
      <c r="S31" s="9"/>
    </row>
    <row r="32" spans="1:19" ht="12.75" customHeight="1">
      <c r="A32" s="283" t="s">
        <v>101</v>
      </c>
      <c r="B32" s="261">
        <v>10139.215</v>
      </c>
      <c r="C32" s="7">
        <v>10583.812000000002</v>
      </c>
      <c r="D32" s="258">
        <v>10119.724999999999</v>
      </c>
      <c r="E32" s="261">
        <v>768.19700000000012</v>
      </c>
      <c r="F32" s="7">
        <v>825.84900000000005</v>
      </c>
      <c r="G32" s="258">
        <v>811.12599999999986</v>
      </c>
      <c r="H32" s="261">
        <v>327.18099999999998</v>
      </c>
      <c r="I32" s="7">
        <v>302.43</v>
      </c>
      <c r="J32" s="258">
        <v>290.06900000000002</v>
      </c>
      <c r="K32" s="7">
        <v>9371.018</v>
      </c>
      <c r="L32" s="7">
        <v>9757.9630000000016</v>
      </c>
      <c r="M32" s="7">
        <v>9308.5989999999983</v>
      </c>
      <c r="N32" s="139"/>
      <c r="O32" s="9"/>
      <c r="P32" s="9"/>
      <c r="Q32" s="9"/>
      <c r="R32" s="9"/>
      <c r="S32" s="9"/>
    </row>
    <row r="33" spans="1:19" ht="13.5" customHeight="1">
      <c r="A33" s="285" t="s">
        <v>102</v>
      </c>
      <c r="B33" s="262">
        <v>198988.47599999997</v>
      </c>
      <c r="C33" s="257">
        <v>203695.65000000008</v>
      </c>
      <c r="D33" s="259">
        <v>195460.41699999996</v>
      </c>
      <c r="E33" s="262">
        <v>13960.150000000011</v>
      </c>
      <c r="F33" s="257">
        <v>14914.902999999997</v>
      </c>
      <c r="G33" s="259">
        <v>14887.610999999999</v>
      </c>
      <c r="H33" s="262">
        <v>1587.5009999999995</v>
      </c>
      <c r="I33" s="257">
        <v>1672.1030000000003</v>
      </c>
      <c r="J33" s="259">
        <v>1560.6520000000005</v>
      </c>
      <c r="K33" s="257">
        <v>185028.32599999994</v>
      </c>
      <c r="L33" s="257">
        <v>188780.74700000009</v>
      </c>
      <c r="M33" s="257">
        <v>180572.80599999995</v>
      </c>
      <c r="N33" s="139"/>
      <c r="O33" s="9"/>
      <c r="P33" s="9"/>
      <c r="Q33" s="9"/>
      <c r="R33" s="9"/>
      <c r="S33" s="9"/>
    </row>
    <row r="34" spans="1:19" s="15" customFormat="1" ht="11.25">
      <c r="M34" s="14"/>
      <c r="N34" s="17"/>
      <c r="O34" s="17"/>
      <c r="P34" s="17"/>
      <c r="Q34" s="17"/>
      <c r="R34" s="17"/>
      <c r="S34" s="17"/>
    </row>
    <row r="35" spans="1:19" s="15" customFormat="1" ht="11.25">
      <c r="N35" s="17"/>
      <c r="O35" s="17"/>
      <c r="P35" s="17"/>
      <c r="Q35" s="17"/>
      <c r="R35" s="17"/>
      <c r="S35" s="17"/>
    </row>
    <row r="36" spans="1:19" s="51" customFormat="1" ht="12" customHeight="1"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9"/>
      <c r="O36" s="9"/>
      <c r="P36" s="9"/>
      <c r="Q36" s="9"/>
      <c r="R36" s="9"/>
      <c r="S36" s="9"/>
    </row>
    <row r="37" spans="1:19" s="51" customFormat="1">
      <c r="A37" s="105" t="s">
        <v>100</v>
      </c>
      <c r="B37" s="31">
        <f>SUM(B31:D31)/$B$29</f>
        <v>2.5735861929763803E-2</v>
      </c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9"/>
      <c r="O37" s="9"/>
      <c r="P37" s="9"/>
      <c r="Q37" s="9"/>
      <c r="R37" s="9"/>
      <c r="S37" s="9"/>
    </row>
    <row r="38" spans="1:19">
      <c r="A38" s="26" t="s">
        <v>101</v>
      </c>
      <c r="B38" s="31">
        <f>SUM(B32:D32)/$B$29</f>
        <v>4.7773599613000213E-2</v>
      </c>
      <c r="N38" s="9"/>
      <c r="O38" s="9"/>
      <c r="P38" s="9"/>
      <c r="Q38" s="9"/>
      <c r="R38" s="9"/>
      <c r="S38" s="9"/>
    </row>
    <row r="39" spans="1:19">
      <c r="A39" s="26" t="s">
        <v>102</v>
      </c>
      <c r="B39" s="31">
        <f>SUM(B33:D33)/$B$29</f>
        <v>0.92649053845723606</v>
      </c>
      <c r="N39" s="9"/>
      <c r="O39" s="9"/>
      <c r="P39" s="9"/>
      <c r="Q39" s="9"/>
      <c r="R39" s="9"/>
      <c r="S39" s="9"/>
    </row>
    <row r="40" spans="1:19">
      <c r="N40" s="9"/>
      <c r="O40" s="9"/>
      <c r="P40" s="9"/>
      <c r="Q40" s="9"/>
      <c r="R40" s="9"/>
      <c r="S40" s="9"/>
    </row>
    <row r="41" spans="1:19">
      <c r="N41" s="9"/>
      <c r="O41" s="9"/>
      <c r="P41" s="9"/>
      <c r="Q41" s="9"/>
      <c r="R41" s="9"/>
      <c r="S41" s="9"/>
    </row>
    <row r="42" spans="1:19">
      <c r="N42" s="9"/>
      <c r="O42" s="9"/>
      <c r="P42" s="9"/>
      <c r="Q42" s="9"/>
      <c r="R42" s="9"/>
      <c r="S42" s="9"/>
    </row>
    <row r="43" spans="1:19">
      <c r="N43" s="9"/>
      <c r="O43" s="9"/>
      <c r="P43" s="9"/>
      <c r="Q43" s="9"/>
      <c r="R43" s="9"/>
      <c r="S43" s="9"/>
    </row>
    <row r="44" spans="1:19">
      <c r="N44" s="9"/>
      <c r="O44" s="9"/>
      <c r="P44" s="9"/>
      <c r="Q44" s="9"/>
      <c r="R44" s="9"/>
      <c r="S44" s="9"/>
    </row>
    <row r="45" spans="1:19">
      <c r="N45" s="9"/>
      <c r="O45" s="9"/>
      <c r="P45" s="9"/>
      <c r="Q45" s="9"/>
      <c r="R45" s="9"/>
      <c r="S45" s="9"/>
    </row>
    <row r="46" spans="1:19">
      <c r="N46" s="9"/>
      <c r="O46" s="9"/>
      <c r="P46" s="9"/>
      <c r="Q46" s="9"/>
      <c r="R46" s="9"/>
      <c r="S46" s="9"/>
    </row>
    <row r="53" spans="1:13"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</row>
    <row r="54" spans="1:13"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</row>
    <row r="55" spans="1:13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</row>
    <row r="56" spans="1:13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</row>
    <row r="57" spans="1:13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1:13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</row>
    <row r="59" spans="1:13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</row>
    <row r="60" spans="1:13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</row>
    <row r="61" spans="1:13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</row>
    <row r="62" spans="1:13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</row>
    <row r="63" spans="1:13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</row>
    <row r="64" spans="1:13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</row>
    <row r="65" spans="1:13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</row>
    <row r="66" spans="1:13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</row>
    <row r="67" spans="1:13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</row>
    <row r="68" spans="1:13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</row>
    <row r="69" spans="1:13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</sheetData>
  <mergeCells count="28">
    <mergeCell ref="K4:M4"/>
    <mergeCell ref="K3:M3"/>
    <mergeCell ref="E3:G3"/>
    <mergeCell ref="B3:D3"/>
    <mergeCell ref="H3:J3"/>
    <mergeCell ref="B4:D4"/>
    <mergeCell ref="A3:A4"/>
    <mergeCell ref="A6:A7"/>
    <mergeCell ref="B6:D6"/>
    <mergeCell ref="E6:G6"/>
    <mergeCell ref="H6:J6"/>
    <mergeCell ref="E4:G4"/>
    <mergeCell ref="H4:J4"/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</mergeCells>
  <phoneticPr fontId="25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57" customFormat="1" ht="18">
      <c r="A1" s="275" t="s">
        <v>387</v>
      </c>
      <c r="B1" s="138"/>
      <c r="C1" s="138"/>
      <c r="D1" s="138"/>
      <c r="M1" s="210" t="str">
        <f>'3.1'!N1</f>
        <v>II. čtvrtletí 2023</v>
      </c>
    </row>
    <row r="2" spans="1:13" ht="6" customHeight="1">
      <c r="B2" s="546"/>
      <c r="C2" s="546"/>
      <c r="D2" s="546"/>
      <c r="E2" s="547"/>
      <c r="F2" s="546"/>
      <c r="G2" s="546"/>
      <c r="H2" s="546"/>
      <c r="I2" s="546"/>
      <c r="J2" s="546"/>
    </row>
    <row r="3" spans="1:13" ht="16.5" customHeight="1">
      <c r="A3" s="539" t="str">
        <f>'3.1'!A4</f>
        <v>2023</v>
      </c>
      <c r="B3" s="543" t="s">
        <v>169</v>
      </c>
      <c r="C3" s="544"/>
      <c r="D3" s="545"/>
      <c r="E3" s="543" t="s">
        <v>176</v>
      </c>
      <c r="F3" s="544"/>
      <c r="G3" s="545"/>
      <c r="H3" s="543" t="s">
        <v>170</v>
      </c>
      <c r="I3" s="544"/>
      <c r="J3" s="545"/>
      <c r="K3" s="529" t="s">
        <v>166</v>
      </c>
      <c r="L3" s="529"/>
      <c r="M3" s="529"/>
    </row>
    <row r="4" spans="1:13">
      <c r="A4" s="540"/>
      <c r="B4" s="376" t="s">
        <v>63</v>
      </c>
      <c r="C4" s="375" t="s">
        <v>64</v>
      </c>
      <c r="D4" s="380" t="s">
        <v>65</v>
      </c>
      <c r="E4" s="376" t="s">
        <v>63</v>
      </c>
      <c r="F4" s="375" t="s">
        <v>64</v>
      </c>
      <c r="G4" s="380" t="s">
        <v>65</v>
      </c>
      <c r="H4" s="376" t="s">
        <v>63</v>
      </c>
      <c r="I4" s="375" t="s">
        <v>64</v>
      </c>
      <c r="J4" s="380" t="s">
        <v>65</v>
      </c>
      <c r="K4" s="375" t="s">
        <v>63</v>
      </c>
      <c r="L4" s="375" t="s">
        <v>64</v>
      </c>
      <c r="M4" s="375" t="s">
        <v>65</v>
      </c>
    </row>
    <row r="5" spans="1:13" ht="12.75" customHeight="1">
      <c r="A5" s="541" t="s">
        <v>205</v>
      </c>
      <c r="B5" s="523">
        <f>SUM(B6:D6)</f>
        <v>395.22138899999987</v>
      </c>
      <c r="C5" s="520"/>
      <c r="D5" s="524"/>
      <c r="E5" s="523">
        <f>SUM(E6:G6)</f>
        <v>272.44586900000002</v>
      </c>
      <c r="F5" s="520"/>
      <c r="G5" s="524"/>
      <c r="H5" s="523">
        <f>SUM(H6:J6)</f>
        <v>1279.254175</v>
      </c>
      <c r="I5" s="520"/>
      <c r="J5" s="524"/>
      <c r="K5" s="520">
        <f>SUM(K6:M6)</f>
        <v>1946.921433</v>
      </c>
      <c r="L5" s="520"/>
      <c r="M5" s="520"/>
    </row>
    <row r="6" spans="1:13">
      <c r="A6" s="542"/>
      <c r="B6" s="295">
        <f>SUM(B7:B18)</f>
        <v>146.20124299999995</v>
      </c>
      <c r="C6" s="293">
        <f t="shared" ref="C6:M6" si="0">SUM(C7:C18)</f>
        <v>131.83344699999998</v>
      </c>
      <c r="D6" s="294">
        <f t="shared" si="0"/>
        <v>117.1866989999999</v>
      </c>
      <c r="E6" s="295">
        <f t="shared" si="0"/>
        <v>97.754431999999994</v>
      </c>
      <c r="F6" s="293">
        <f t="shared" si="0"/>
        <v>100.22238100000001</v>
      </c>
      <c r="G6" s="294">
        <f t="shared" si="0"/>
        <v>74.469056000000023</v>
      </c>
      <c r="H6" s="295">
        <f t="shared" si="0"/>
        <v>621.62528099999997</v>
      </c>
      <c r="I6" s="293">
        <f t="shared" si="0"/>
        <v>385.78372599999994</v>
      </c>
      <c r="J6" s="294">
        <f t="shared" si="0"/>
        <v>271.845168</v>
      </c>
      <c r="K6" s="293">
        <f t="shared" si="0"/>
        <v>865.58095600000001</v>
      </c>
      <c r="L6" s="293">
        <f t="shared" si="0"/>
        <v>617.83955400000013</v>
      </c>
      <c r="M6" s="293">
        <f t="shared" si="0"/>
        <v>463.50092299999989</v>
      </c>
    </row>
    <row r="7" spans="1:13">
      <c r="A7" s="254" t="s">
        <v>150</v>
      </c>
      <c r="B7" s="261">
        <v>1.3520080000000001</v>
      </c>
      <c r="C7" s="7">
        <v>0.68626799999999999</v>
      </c>
      <c r="D7" s="258">
        <v>0.19814100000000001</v>
      </c>
      <c r="E7" s="261">
        <v>5.9042080000000006</v>
      </c>
      <c r="F7" s="7">
        <v>5.2336319999999992</v>
      </c>
      <c r="G7" s="258">
        <v>3.6201319999999999</v>
      </c>
      <c r="H7" s="261">
        <v>127.653038</v>
      </c>
      <c r="I7" s="7">
        <v>100.57586599999999</v>
      </c>
      <c r="J7" s="258">
        <v>86.273878999999965</v>
      </c>
      <c r="K7" s="7">
        <v>134.909254</v>
      </c>
      <c r="L7" s="7">
        <v>106.49576599999999</v>
      </c>
      <c r="M7" s="7">
        <v>90.09215199999997</v>
      </c>
    </row>
    <row r="8" spans="1:13">
      <c r="A8" s="254" t="s">
        <v>149</v>
      </c>
      <c r="B8" s="261">
        <v>97.550795999999991</v>
      </c>
      <c r="C8" s="7">
        <v>98.13711499999998</v>
      </c>
      <c r="D8" s="258">
        <v>90.793516999999923</v>
      </c>
      <c r="E8" s="261">
        <v>53.017763999999985</v>
      </c>
      <c r="F8" s="7">
        <v>53.953095000000005</v>
      </c>
      <c r="G8" s="258">
        <v>50.730046000000016</v>
      </c>
      <c r="H8" s="261">
        <v>3.9860990000000003</v>
      </c>
      <c r="I8" s="7">
        <v>4.1108750000000001</v>
      </c>
      <c r="J8" s="258">
        <v>3.9530609999999995</v>
      </c>
      <c r="K8" s="7">
        <v>154.55465899999999</v>
      </c>
      <c r="L8" s="7">
        <v>156.20108499999998</v>
      </c>
      <c r="M8" s="7">
        <v>145.47662399999993</v>
      </c>
    </row>
    <row r="9" spans="1:13">
      <c r="A9" s="254" t="s">
        <v>148</v>
      </c>
      <c r="B9" s="261">
        <v>0</v>
      </c>
      <c r="C9" s="7">
        <v>0</v>
      </c>
      <c r="D9" s="258">
        <v>0</v>
      </c>
      <c r="E9" s="261">
        <v>0.81470400000000009</v>
      </c>
      <c r="F9" s="7">
        <v>0.310004</v>
      </c>
      <c r="G9" s="258">
        <v>0</v>
      </c>
      <c r="H9" s="261">
        <v>57.401527999999999</v>
      </c>
      <c r="I9" s="7">
        <v>35.875573000000003</v>
      </c>
      <c r="J9" s="258">
        <v>26.441205</v>
      </c>
      <c r="K9" s="7">
        <v>58.216231999999998</v>
      </c>
      <c r="L9" s="7">
        <v>36.185577000000002</v>
      </c>
      <c r="M9" s="7">
        <v>26.441205</v>
      </c>
    </row>
    <row r="10" spans="1:13">
      <c r="A10" s="254" t="s">
        <v>147</v>
      </c>
      <c r="B10" s="261">
        <v>1.7061190000000002</v>
      </c>
      <c r="C10" s="7">
        <v>0.89360799999999996</v>
      </c>
      <c r="D10" s="258">
        <v>5.6329000000000004E-2</v>
      </c>
      <c r="E10" s="261">
        <v>0.55801500000000004</v>
      </c>
      <c r="F10" s="7">
        <v>0.45861599999999997</v>
      </c>
      <c r="G10" s="258">
        <v>0.352543</v>
      </c>
      <c r="H10" s="261">
        <v>327.21306699999997</v>
      </c>
      <c r="I10" s="7">
        <v>203.498895</v>
      </c>
      <c r="J10" s="258">
        <v>114.86563099999999</v>
      </c>
      <c r="K10" s="7">
        <v>329.47720099999998</v>
      </c>
      <c r="L10" s="7">
        <v>204.85111900000001</v>
      </c>
      <c r="M10" s="7">
        <v>115.274503</v>
      </c>
    </row>
    <row r="11" spans="1:13">
      <c r="A11" s="254" t="s">
        <v>146</v>
      </c>
      <c r="B11" s="261">
        <v>0</v>
      </c>
      <c r="C11" s="7">
        <v>0</v>
      </c>
      <c r="D11" s="258">
        <v>0</v>
      </c>
      <c r="E11" s="261">
        <v>0</v>
      </c>
      <c r="F11" s="7">
        <v>0</v>
      </c>
      <c r="G11" s="258">
        <v>0</v>
      </c>
      <c r="H11" s="261">
        <v>0</v>
      </c>
      <c r="I11" s="7">
        <v>0</v>
      </c>
      <c r="J11" s="258">
        <v>0</v>
      </c>
      <c r="K11" s="7">
        <v>0</v>
      </c>
      <c r="L11" s="7">
        <v>0</v>
      </c>
      <c r="M11" s="7">
        <v>0</v>
      </c>
    </row>
    <row r="12" spans="1:13">
      <c r="A12" s="254" t="s">
        <v>145</v>
      </c>
      <c r="B12" s="261">
        <v>0</v>
      </c>
      <c r="C12" s="7">
        <v>1.8012E-2</v>
      </c>
      <c r="D12" s="258">
        <v>2.5956E-2</v>
      </c>
      <c r="E12" s="261">
        <v>1.833315</v>
      </c>
      <c r="F12" s="7">
        <v>1.029169</v>
      </c>
      <c r="G12" s="258">
        <v>1.823175</v>
      </c>
      <c r="H12" s="261">
        <v>0.998</v>
      </c>
      <c r="I12" s="7">
        <v>0.53700000000000003</v>
      </c>
      <c r="J12" s="258">
        <v>0.70499999999999996</v>
      </c>
      <c r="K12" s="7">
        <v>2.831315</v>
      </c>
      <c r="L12" s="7">
        <v>1.5841810000000001</v>
      </c>
      <c r="M12" s="7">
        <v>2.5541309999999999</v>
      </c>
    </row>
    <row r="13" spans="1:13">
      <c r="A13" s="254" t="s">
        <v>144</v>
      </c>
      <c r="B13" s="261">
        <v>0</v>
      </c>
      <c r="C13" s="7">
        <v>0</v>
      </c>
      <c r="D13" s="258">
        <v>0</v>
      </c>
      <c r="E13" s="261">
        <v>1.2989999999999999</v>
      </c>
      <c r="F13" s="7">
        <v>0.93500000000000005</v>
      </c>
      <c r="G13" s="258">
        <v>8.0000000000000002E-3</v>
      </c>
      <c r="H13" s="261">
        <v>9.0172000000000002E-2</v>
      </c>
      <c r="I13" s="7">
        <v>2.5826000000000002E-2</v>
      </c>
      <c r="J13" s="258">
        <v>3.0136E-2</v>
      </c>
      <c r="K13" s="7">
        <v>1.3891719999999999</v>
      </c>
      <c r="L13" s="7">
        <v>0.96082600000000007</v>
      </c>
      <c r="M13" s="7">
        <v>3.8136000000000003E-2</v>
      </c>
    </row>
    <row r="14" spans="1:13">
      <c r="A14" s="254" t="s">
        <v>143</v>
      </c>
      <c r="B14" s="261">
        <v>7.8474000000000002E-2</v>
      </c>
      <c r="C14" s="7">
        <v>0.19991700000000001</v>
      </c>
      <c r="D14" s="258">
        <v>0.24399999999999999</v>
      </c>
      <c r="E14" s="261">
        <v>1.161877</v>
      </c>
      <c r="F14" s="7">
        <v>0.53440200000000004</v>
      </c>
      <c r="G14" s="258">
        <v>1.2048489999999998</v>
      </c>
      <c r="H14" s="261">
        <v>15.349844000000001</v>
      </c>
      <c r="I14" s="7">
        <v>15.18427</v>
      </c>
      <c r="J14" s="258">
        <v>11.575774000000001</v>
      </c>
      <c r="K14" s="7">
        <v>16.590195000000001</v>
      </c>
      <c r="L14" s="7">
        <v>15.918588999999999</v>
      </c>
      <c r="M14" s="7">
        <v>13.024623</v>
      </c>
    </row>
    <row r="15" spans="1:13">
      <c r="A15" s="254" t="s">
        <v>142</v>
      </c>
      <c r="B15" s="261">
        <v>0.76874199999999993</v>
      </c>
      <c r="C15" s="7">
        <v>0.94108599999999998</v>
      </c>
      <c r="D15" s="258">
        <v>0.82449399999999995</v>
      </c>
      <c r="E15" s="261">
        <v>5.2707289999999993</v>
      </c>
      <c r="F15" s="7">
        <v>16.245148999999998</v>
      </c>
      <c r="G15" s="258">
        <v>1.3090540000000002</v>
      </c>
      <c r="H15" s="261">
        <v>18.914129000000006</v>
      </c>
      <c r="I15" s="7">
        <v>14.084404000000001</v>
      </c>
      <c r="J15" s="258">
        <v>13.563279999999999</v>
      </c>
      <c r="K15" s="7">
        <v>24.953600000000005</v>
      </c>
      <c r="L15" s="7">
        <v>31.270638999999996</v>
      </c>
      <c r="M15" s="7">
        <v>15.696828</v>
      </c>
    </row>
    <row r="16" spans="1:13">
      <c r="A16" s="254" t="s">
        <v>14</v>
      </c>
      <c r="B16" s="261">
        <v>0</v>
      </c>
      <c r="C16" s="7">
        <v>0</v>
      </c>
      <c r="D16" s="258">
        <v>0</v>
      </c>
      <c r="E16" s="261">
        <v>0</v>
      </c>
      <c r="F16" s="7">
        <v>0</v>
      </c>
      <c r="G16" s="258">
        <v>0</v>
      </c>
      <c r="H16" s="261">
        <v>0</v>
      </c>
      <c r="I16" s="7">
        <v>0</v>
      </c>
      <c r="J16" s="258">
        <v>0</v>
      </c>
      <c r="K16" s="7">
        <v>0</v>
      </c>
      <c r="L16" s="7">
        <v>0</v>
      </c>
      <c r="M16" s="7">
        <v>0</v>
      </c>
    </row>
    <row r="17" spans="1:13">
      <c r="A17" s="254" t="s">
        <v>141</v>
      </c>
      <c r="B17" s="261">
        <v>0.37094900000000008</v>
      </c>
      <c r="C17" s="7">
        <v>0.36668399999999995</v>
      </c>
      <c r="D17" s="258">
        <v>0.325791</v>
      </c>
      <c r="E17" s="261">
        <v>0.16684199999999999</v>
      </c>
      <c r="F17" s="7">
        <v>0.18879700000000002</v>
      </c>
      <c r="G17" s="258">
        <v>0.19530700000000001</v>
      </c>
      <c r="H17" s="261">
        <v>0.19456600000000004</v>
      </c>
      <c r="I17" s="7">
        <v>9.815100000000003E-2</v>
      </c>
      <c r="J17" s="258">
        <v>0.14221799999999998</v>
      </c>
      <c r="K17" s="7">
        <v>0.73235700000000015</v>
      </c>
      <c r="L17" s="7">
        <v>0.65363199999999999</v>
      </c>
      <c r="M17" s="7">
        <v>0.66331600000000002</v>
      </c>
    </row>
    <row r="18" spans="1:13">
      <c r="A18" s="254" t="s">
        <v>140</v>
      </c>
      <c r="B18" s="261">
        <v>44.374154999999959</v>
      </c>
      <c r="C18" s="7">
        <v>30.590757</v>
      </c>
      <c r="D18" s="258">
        <v>24.718470999999983</v>
      </c>
      <c r="E18" s="261">
        <v>27.727978000000004</v>
      </c>
      <c r="F18" s="7">
        <v>21.334517000000002</v>
      </c>
      <c r="G18" s="258">
        <v>15.225950000000001</v>
      </c>
      <c r="H18" s="261">
        <v>69.824838</v>
      </c>
      <c r="I18" s="7">
        <v>11.792866</v>
      </c>
      <c r="J18" s="258">
        <v>14.294983999999998</v>
      </c>
      <c r="K18" s="7">
        <v>141.92697099999998</v>
      </c>
      <c r="L18" s="7">
        <v>63.718140000000005</v>
      </c>
      <c r="M18" s="7">
        <v>54.239404999999984</v>
      </c>
    </row>
    <row r="19" spans="1:13" s="57" customFormat="1" ht="13.5" customHeight="1">
      <c r="A19" s="296" t="s">
        <v>230</v>
      </c>
      <c r="B19" s="297">
        <v>490.90800000000036</v>
      </c>
      <c r="C19" s="298">
        <v>495.05600000000032</v>
      </c>
      <c r="D19" s="299">
        <v>494.01400000000041</v>
      </c>
      <c r="E19" s="297">
        <v>389.91199999999992</v>
      </c>
      <c r="F19" s="298">
        <v>388.8119999999999</v>
      </c>
      <c r="G19" s="299">
        <v>385.14499999999987</v>
      </c>
      <c r="H19" s="297">
        <v>9020.010000000002</v>
      </c>
      <c r="I19" s="298">
        <v>9019.2100000000028</v>
      </c>
      <c r="J19" s="299">
        <v>8987.2060000000019</v>
      </c>
      <c r="K19" s="298">
        <v>9900.8300000000017</v>
      </c>
      <c r="L19" s="298">
        <v>9903.0780000000032</v>
      </c>
      <c r="M19" s="298">
        <v>9866.3650000000016</v>
      </c>
    </row>
    <row r="20" spans="1:13" s="57" customFormat="1" ht="13.5" customHeight="1">
      <c r="A20" s="292" t="s">
        <v>231</v>
      </c>
      <c r="B20" s="262">
        <v>864.24900000000014</v>
      </c>
      <c r="C20" s="257">
        <v>867.67800000000022</v>
      </c>
      <c r="D20" s="259">
        <v>863.18199999999979</v>
      </c>
      <c r="E20" s="262">
        <v>1153.1079999999993</v>
      </c>
      <c r="F20" s="257">
        <v>1151.8159999999993</v>
      </c>
      <c r="G20" s="259">
        <v>1147.7699999999993</v>
      </c>
      <c r="H20" s="262">
        <v>17409.206999999991</v>
      </c>
      <c r="I20" s="257">
        <v>17402.122999999992</v>
      </c>
      <c r="J20" s="259">
        <v>17372.542999999994</v>
      </c>
      <c r="K20" s="257">
        <v>19426.563999999991</v>
      </c>
      <c r="L20" s="257">
        <v>19421.616999999991</v>
      </c>
      <c r="M20" s="257">
        <v>19383.494999999992</v>
      </c>
    </row>
    <row r="21" spans="1:13">
      <c r="M21" s="14"/>
    </row>
    <row r="25" spans="1:13" ht="12" customHeight="1">
      <c r="I25" s="9" t="s">
        <v>250</v>
      </c>
      <c r="J25" s="458" t="s">
        <v>424</v>
      </c>
      <c r="K25" s="458" t="s">
        <v>251</v>
      </c>
    </row>
    <row r="26" spans="1:13">
      <c r="H26" s="9" t="s">
        <v>150</v>
      </c>
      <c r="I26" s="39">
        <f>SUM(B7:D7)</f>
        <v>2.2364170000000003</v>
      </c>
      <c r="J26" s="39">
        <f t="shared" ref="J26:J37" si="1">SUM(E7:G7)</f>
        <v>14.757972000000001</v>
      </c>
      <c r="K26" s="39">
        <f t="shared" ref="K26:K37" si="2">SUM(H7:J7)</f>
        <v>314.50278299999997</v>
      </c>
      <c r="L26" s="39"/>
    </row>
    <row r="27" spans="1:13">
      <c r="H27" s="9" t="s">
        <v>149</v>
      </c>
      <c r="I27" s="39">
        <f t="shared" ref="I27:I37" si="3">SUM(B8:D8)</f>
        <v>286.48142799999994</v>
      </c>
      <c r="J27" s="39">
        <f t="shared" si="1"/>
        <v>157.70090500000001</v>
      </c>
      <c r="K27" s="39">
        <f t="shared" si="2"/>
        <v>12.050034999999999</v>
      </c>
      <c r="L27" s="39"/>
    </row>
    <row r="28" spans="1:13">
      <c r="H28" s="9" t="s">
        <v>148</v>
      </c>
      <c r="I28" s="39">
        <f t="shared" si="3"/>
        <v>0</v>
      </c>
      <c r="J28" s="39">
        <f t="shared" si="1"/>
        <v>1.124708</v>
      </c>
      <c r="K28" s="39">
        <f t="shared" si="2"/>
        <v>119.718306</v>
      </c>
      <c r="L28" s="39"/>
    </row>
    <row r="29" spans="1:13">
      <c r="H29" s="9" t="s">
        <v>147</v>
      </c>
      <c r="I29" s="39">
        <f t="shared" si="3"/>
        <v>2.656056</v>
      </c>
      <c r="J29" s="39">
        <f t="shared" si="1"/>
        <v>1.3691740000000001</v>
      </c>
      <c r="K29" s="39">
        <f t="shared" si="2"/>
        <v>645.57759299999998</v>
      </c>
      <c r="L29" s="39"/>
    </row>
    <row r="30" spans="1:13">
      <c r="H30" s="9" t="s">
        <v>146</v>
      </c>
      <c r="I30" s="39">
        <f t="shared" si="3"/>
        <v>0</v>
      </c>
      <c r="J30" s="39">
        <f t="shared" si="1"/>
        <v>0</v>
      </c>
      <c r="K30" s="39">
        <f t="shared" si="2"/>
        <v>0</v>
      </c>
      <c r="L30" s="39"/>
    </row>
    <row r="31" spans="1:13">
      <c r="H31" s="9" t="s">
        <v>145</v>
      </c>
      <c r="I31" s="39">
        <f t="shared" si="3"/>
        <v>4.3968E-2</v>
      </c>
      <c r="J31" s="39">
        <f t="shared" si="1"/>
        <v>4.6856590000000002</v>
      </c>
      <c r="K31" s="39">
        <f t="shared" si="2"/>
        <v>2.2400000000000002</v>
      </c>
      <c r="L31" s="39"/>
    </row>
    <row r="32" spans="1:13">
      <c r="H32" s="9" t="s">
        <v>144</v>
      </c>
      <c r="I32" s="39">
        <f t="shared" si="3"/>
        <v>0</v>
      </c>
      <c r="J32" s="39">
        <f t="shared" si="1"/>
        <v>2.242</v>
      </c>
      <c r="K32" s="39">
        <f t="shared" si="2"/>
        <v>0.14613400000000001</v>
      </c>
      <c r="L32" s="39"/>
    </row>
    <row r="33" spans="8:12">
      <c r="H33" s="9" t="s">
        <v>143</v>
      </c>
      <c r="I33" s="39">
        <f t="shared" si="3"/>
        <v>0.52239100000000005</v>
      </c>
      <c r="J33" s="39">
        <f t="shared" si="1"/>
        <v>2.9011279999999999</v>
      </c>
      <c r="K33" s="39">
        <f t="shared" si="2"/>
        <v>42.109888000000005</v>
      </c>
      <c r="L33" s="39"/>
    </row>
    <row r="34" spans="8:12">
      <c r="H34" s="9" t="s">
        <v>142</v>
      </c>
      <c r="I34" s="39">
        <f t="shared" si="3"/>
        <v>2.534322</v>
      </c>
      <c r="J34" s="39">
        <f t="shared" si="1"/>
        <v>22.824931999999997</v>
      </c>
      <c r="K34" s="39">
        <f t="shared" si="2"/>
        <v>46.561813000000008</v>
      </c>
      <c r="L34" s="39"/>
    </row>
    <row r="35" spans="8:12">
      <c r="H35" s="9" t="s">
        <v>14</v>
      </c>
      <c r="I35" s="39">
        <f t="shared" si="3"/>
        <v>0</v>
      </c>
      <c r="J35" s="39">
        <f t="shared" si="1"/>
        <v>0</v>
      </c>
      <c r="K35" s="39">
        <f t="shared" si="2"/>
        <v>0</v>
      </c>
      <c r="L35" s="39"/>
    </row>
    <row r="36" spans="8:12">
      <c r="H36" s="9" t="s">
        <v>141</v>
      </c>
      <c r="I36" s="39">
        <f t="shared" si="3"/>
        <v>1.0634239999999999</v>
      </c>
      <c r="J36" s="39">
        <f t="shared" si="1"/>
        <v>0.55094600000000005</v>
      </c>
      <c r="K36" s="39">
        <f t="shared" si="2"/>
        <v>0.43493500000000007</v>
      </c>
      <c r="L36" s="39"/>
    </row>
    <row r="37" spans="8:12">
      <c r="H37" s="9" t="s">
        <v>140</v>
      </c>
      <c r="I37" s="39">
        <f t="shared" si="3"/>
        <v>99.683382999999935</v>
      </c>
      <c r="J37" s="39">
        <f t="shared" si="1"/>
        <v>64.28844500000001</v>
      </c>
      <c r="K37" s="39">
        <f t="shared" si="2"/>
        <v>95.912688000000003</v>
      </c>
      <c r="L37" s="39"/>
    </row>
  </sheetData>
  <mergeCells count="13">
    <mergeCell ref="B2:D2"/>
    <mergeCell ref="E2:G2"/>
    <mergeCell ref="H2:J2"/>
    <mergeCell ref="H3:J3"/>
    <mergeCell ref="K3:M3"/>
    <mergeCell ref="H5:J5"/>
    <mergeCell ref="K5:M5"/>
    <mergeCell ref="A3:A4"/>
    <mergeCell ref="A5:A6"/>
    <mergeCell ref="B5:D5"/>
    <mergeCell ref="B3:D3"/>
    <mergeCell ref="E3:G3"/>
    <mergeCell ref="E5:G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/>
  <cols>
    <col min="1" max="1" width="22.42578125" style="11" customWidth="1"/>
    <col min="2" max="2" width="10" style="11" customWidth="1"/>
    <col min="3" max="13" width="10.140625" style="11" customWidth="1"/>
    <col min="14" max="14" width="11.7109375" style="11" customWidth="1"/>
    <col min="15" max="16384" width="9.140625" style="11"/>
  </cols>
  <sheetData>
    <row r="1" spans="1:13" s="51" customFormat="1" ht="20.25">
      <c r="A1" s="300" t="s">
        <v>381</v>
      </c>
      <c r="M1" s="210" t="str">
        <f>'3.1'!N1</f>
        <v>II. čtvrtletí 2023</v>
      </c>
    </row>
    <row r="2" spans="1:13" ht="6" customHeight="1"/>
    <row r="3" spans="1:13">
      <c r="A3" s="548" t="str">
        <f>'3.1'!A4</f>
        <v>2023</v>
      </c>
      <c r="B3" s="550" t="s">
        <v>180</v>
      </c>
      <c r="C3" s="529"/>
      <c r="D3" s="530"/>
      <c r="E3" s="550" t="s">
        <v>182</v>
      </c>
      <c r="F3" s="529"/>
      <c r="G3" s="530"/>
      <c r="H3" s="550" t="s">
        <v>183</v>
      </c>
      <c r="I3" s="529"/>
      <c r="J3" s="530"/>
      <c r="K3" s="529" t="s">
        <v>184</v>
      </c>
      <c r="L3" s="529"/>
      <c r="M3" s="529"/>
    </row>
    <row r="4" spans="1:13">
      <c r="A4" s="549"/>
      <c r="B4" s="376" t="s">
        <v>60</v>
      </c>
      <c r="C4" s="375" t="s">
        <v>61</v>
      </c>
      <c r="D4" s="380" t="s">
        <v>62</v>
      </c>
      <c r="E4" s="376" t="s">
        <v>63</v>
      </c>
      <c r="F4" s="375" t="s">
        <v>64</v>
      </c>
      <c r="G4" s="380" t="s">
        <v>65</v>
      </c>
      <c r="H4" s="376" t="s">
        <v>66</v>
      </c>
      <c r="I4" s="375" t="s">
        <v>67</v>
      </c>
      <c r="J4" s="380" t="s">
        <v>68</v>
      </c>
      <c r="K4" s="375" t="s">
        <v>69</v>
      </c>
      <c r="L4" s="375" t="s">
        <v>70</v>
      </c>
      <c r="M4" s="375" t="s">
        <v>71</v>
      </c>
    </row>
    <row r="5" spans="1:13">
      <c r="A5" s="541" t="s">
        <v>10</v>
      </c>
      <c r="B5" s="551">
        <f>D6</f>
        <v>20847.056220000093</v>
      </c>
      <c r="C5" s="552"/>
      <c r="D5" s="553"/>
      <c r="E5" s="554">
        <f>G6</f>
        <v>20830.612010000081</v>
      </c>
      <c r="F5" s="555"/>
      <c r="G5" s="556"/>
      <c r="H5" s="554">
        <f>J6</f>
        <v>0</v>
      </c>
      <c r="I5" s="555"/>
      <c r="J5" s="556"/>
      <c r="K5" s="555">
        <f>M6</f>
        <v>0</v>
      </c>
      <c r="L5" s="555"/>
      <c r="M5" s="555"/>
    </row>
    <row r="6" spans="1:13">
      <c r="A6" s="542"/>
      <c r="B6" s="312">
        <f>SUM(B7:B14)</f>
        <v>20816.937840000093</v>
      </c>
      <c r="C6" s="305">
        <f t="shared" ref="C6:M6" si="0">SUM(C7:C14)</f>
        <v>20819.451400000093</v>
      </c>
      <c r="D6" s="307">
        <f t="shared" si="0"/>
        <v>20847.056220000093</v>
      </c>
      <c r="E6" s="316">
        <f t="shared" si="0"/>
        <v>20847.424490000092</v>
      </c>
      <c r="F6" s="306">
        <f t="shared" si="0"/>
        <v>20851.759380000087</v>
      </c>
      <c r="G6" s="311">
        <f t="shared" si="0"/>
        <v>20830.612010000081</v>
      </c>
      <c r="H6" s="316">
        <f t="shared" si="0"/>
        <v>0</v>
      </c>
      <c r="I6" s="306">
        <f t="shared" si="0"/>
        <v>0</v>
      </c>
      <c r="J6" s="311">
        <f t="shared" si="0"/>
        <v>0</v>
      </c>
      <c r="K6" s="306">
        <f t="shared" si="0"/>
        <v>0</v>
      </c>
      <c r="L6" s="306">
        <f t="shared" si="0"/>
        <v>0</v>
      </c>
      <c r="M6" s="306">
        <f t="shared" si="0"/>
        <v>0</v>
      </c>
    </row>
    <row r="7" spans="1:13">
      <c r="A7" s="254" t="s">
        <v>0</v>
      </c>
      <c r="B7" s="313">
        <v>4290</v>
      </c>
      <c r="C7" s="301">
        <v>4290</v>
      </c>
      <c r="D7" s="308">
        <v>4290</v>
      </c>
      <c r="E7" s="313">
        <v>4290</v>
      </c>
      <c r="F7" s="301">
        <v>4290</v>
      </c>
      <c r="G7" s="308">
        <v>4290</v>
      </c>
      <c r="H7" s="313">
        <v>0</v>
      </c>
      <c r="I7" s="301">
        <v>0</v>
      </c>
      <c r="J7" s="308">
        <v>0</v>
      </c>
      <c r="K7" s="301">
        <v>0</v>
      </c>
      <c r="L7" s="301">
        <v>0</v>
      </c>
      <c r="M7" s="301">
        <v>0</v>
      </c>
    </row>
    <row r="8" spans="1:13">
      <c r="A8" s="254" t="s">
        <v>15</v>
      </c>
      <c r="B8" s="314">
        <v>9415.8970000000008</v>
      </c>
      <c r="C8" s="302">
        <v>9415.8970000000008</v>
      </c>
      <c r="D8" s="309">
        <v>9435.8970000000008</v>
      </c>
      <c r="E8" s="314">
        <v>9434.902</v>
      </c>
      <c r="F8" s="302">
        <v>9434.902</v>
      </c>
      <c r="G8" s="309">
        <v>9434.902</v>
      </c>
      <c r="H8" s="314">
        <v>0</v>
      </c>
      <c r="I8" s="302">
        <v>0</v>
      </c>
      <c r="J8" s="309">
        <v>0</v>
      </c>
      <c r="K8" s="302">
        <v>0</v>
      </c>
      <c r="L8" s="302">
        <v>0</v>
      </c>
      <c r="M8" s="302">
        <v>0</v>
      </c>
    </row>
    <row r="9" spans="1:13">
      <c r="A9" s="254" t="s">
        <v>16</v>
      </c>
      <c r="B9" s="314">
        <v>1363.5</v>
      </c>
      <c r="C9" s="302">
        <v>1363.5</v>
      </c>
      <c r="D9" s="309">
        <v>1363.5</v>
      </c>
      <c r="E9" s="314">
        <v>1363.5</v>
      </c>
      <c r="F9" s="302">
        <v>1363.5</v>
      </c>
      <c r="G9" s="309">
        <v>1363.5</v>
      </c>
      <c r="H9" s="314">
        <v>0</v>
      </c>
      <c r="I9" s="302">
        <v>0</v>
      </c>
      <c r="J9" s="309">
        <v>0</v>
      </c>
      <c r="K9" s="302">
        <v>0</v>
      </c>
      <c r="L9" s="302">
        <v>0</v>
      </c>
      <c r="M9" s="302">
        <v>0</v>
      </c>
    </row>
    <row r="10" spans="1:13">
      <c r="A10" s="254" t="s">
        <v>17</v>
      </c>
      <c r="B10" s="314">
        <v>1020.9540000000005</v>
      </c>
      <c r="C10" s="302">
        <v>1021.9140000000003</v>
      </c>
      <c r="D10" s="309">
        <v>1025.1640000000007</v>
      </c>
      <c r="E10" s="314">
        <v>1027.2300000000007</v>
      </c>
      <c r="F10" s="302">
        <v>1034.2590000000009</v>
      </c>
      <c r="G10" s="309">
        <v>1035.1810000000009</v>
      </c>
      <c r="H10" s="314">
        <v>0</v>
      </c>
      <c r="I10" s="302">
        <v>0</v>
      </c>
      <c r="J10" s="309">
        <v>0</v>
      </c>
      <c r="K10" s="302">
        <v>0</v>
      </c>
      <c r="L10" s="302">
        <v>0</v>
      </c>
      <c r="M10" s="302">
        <v>0</v>
      </c>
    </row>
    <row r="11" spans="1:13">
      <c r="A11" s="254" t="s">
        <v>3</v>
      </c>
      <c r="B11" s="314">
        <v>1111.3564799999967</v>
      </c>
      <c r="C11" s="302">
        <v>1110.5839799999969</v>
      </c>
      <c r="D11" s="309">
        <v>1109.9989799999971</v>
      </c>
      <c r="E11" s="314">
        <v>1108.733079999997</v>
      </c>
      <c r="F11" s="302">
        <v>1107.2980799999973</v>
      </c>
      <c r="G11" s="309">
        <v>1097.8363799999979</v>
      </c>
      <c r="H11" s="314">
        <v>0</v>
      </c>
      <c r="I11" s="302">
        <v>0</v>
      </c>
      <c r="J11" s="309">
        <v>0</v>
      </c>
      <c r="K11" s="302">
        <v>0</v>
      </c>
      <c r="L11" s="302">
        <v>0</v>
      </c>
      <c r="M11" s="302">
        <v>0</v>
      </c>
    </row>
    <row r="12" spans="1:13">
      <c r="A12" s="254" t="s">
        <v>18</v>
      </c>
      <c r="B12" s="314">
        <v>1171.5</v>
      </c>
      <c r="C12" s="302">
        <v>1171.5</v>
      </c>
      <c r="D12" s="309">
        <v>1171.5</v>
      </c>
      <c r="E12" s="314">
        <v>1171.5</v>
      </c>
      <c r="F12" s="302">
        <v>1171.5</v>
      </c>
      <c r="G12" s="309">
        <v>1171.5</v>
      </c>
      <c r="H12" s="314">
        <v>0</v>
      </c>
      <c r="I12" s="302">
        <v>0</v>
      </c>
      <c r="J12" s="309">
        <v>0</v>
      </c>
      <c r="K12" s="302">
        <v>0</v>
      </c>
      <c r="L12" s="302">
        <v>0</v>
      </c>
      <c r="M12" s="302">
        <v>0</v>
      </c>
    </row>
    <row r="13" spans="1:13">
      <c r="A13" s="254" t="s">
        <v>1</v>
      </c>
      <c r="B13" s="314">
        <v>339.19180000000006</v>
      </c>
      <c r="C13" s="302">
        <v>339.19180000000006</v>
      </c>
      <c r="D13" s="309">
        <v>339.04180000000008</v>
      </c>
      <c r="E13" s="314">
        <v>338.50180000000012</v>
      </c>
      <c r="F13" s="302">
        <v>338.50180000000012</v>
      </c>
      <c r="G13" s="309">
        <v>337.90180000000009</v>
      </c>
      <c r="H13" s="314">
        <v>0</v>
      </c>
      <c r="I13" s="302">
        <v>0</v>
      </c>
      <c r="J13" s="309">
        <v>0</v>
      </c>
      <c r="K13" s="302">
        <v>0</v>
      </c>
      <c r="L13" s="302">
        <v>0</v>
      </c>
      <c r="M13" s="302">
        <v>0</v>
      </c>
    </row>
    <row r="14" spans="1:13">
      <c r="A14" s="255" t="s">
        <v>2</v>
      </c>
      <c r="B14" s="315">
        <v>2104.5385600000959</v>
      </c>
      <c r="C14" s="304">
        <v>2106.8646200000967</v>
      </c>
      <c r="D14" s="310">
        <v>2111.9544400000973</v>
      </c>
      <c r="E14" s="315">
        <v>2113.0576100000912</v>
      </c>
      <c r="F14" s="304">
        <v>2111.7985000000876</v>
      </c>
      <c r="G14" s="310">
        <v>2099.7908300000831</v>
      </c>
      <c r="H14" s="315">
        <v>0</v>
      </c>
      <c r="I14" s="304">
        <v>0</v>
      </c>
      <c r="J14" s="310">
        <v>0</v>
      </c>
      <c r="K14" s="304">
        <v>0</v>
      </c>
      <c r="L14" s="304">
        <v>0</v>
      </c>
      <c r="M14" s="304">
        <v>0</v>
      </c>
    </row>
    <row r="15" spans="1:13">
      <c r="M15" s="14"/>
    </row>
    <row r="16" spans="1:13" ht="3.75" customHeight="1"/>
    <row r="17" spans="1:10">
      <c r="A17" s="436" t="str">
        <f>'3.1'!A4</f>
        <v>2023</v>
      </c>
      <c r="B17" s="303" t="s">
        <v>7</v>
      </c>
      <c r="C17" s="303" t="s">
        <v>20</v>
      </c>
      <c r="D17" s="303" t="s">
        <v>21</v>
      </c>
      <c r="E17" s="303" t="s">
        <v>22</v>
      </c>
      <c r="F17" s="303" t="s">
        <v>43</v>
      </c>
      <c r="G17" s="303" t="s">
        <v>44</v>
      </c>
      <c r="H17" s="303" t="s">
        <v>45</v>
      </c>
      <c r="I17" s="303" t="s">
        <v>46</v>
      </c>
      <c r="J17" s="303" t="s">
        <v>53</v>
      </c>
    </row>
    <row r="18" spans="1:10">
      <c r="A18" s="429" t="s">
        <v>10</v>
      </c>
      <c r="B18" s="430">
        <f>SUM(B19:B32)</f>
        <v>4290</v>
      </c>
      <c r="C18" s="430">
        <f t="shared" ref="C18:I18" si="1">SUM(C19:C32)</f>
        <v>9434.902</v>
      </c>
      <c r="D18" s="373">
        <f t="shared" si="1"/>
        <v>1363.5</v>
      </c>
      <c r="E18" s="373">
        <f t="shared" si="1"/>
        <v>1035.181</v>
      </c>
      <c r="F18" s="373">
        <f t="shared" si="1"/>
        <v>1097.83638</v>
      </c>
      <c r="G18" s="373">
        <f t="shared" si="1"/>
        <v>1171.5</v>
      </c>
      <c r="H18" s="373">
        <f t="shared" si="1"/>
        <v>337.90180000000004</v>
      </c>
      <c r="I18" s="373">
        <f t="shared" si="1"/>
        <v>2099.7908299999972</v>
      </c>
      <c r="J18" s="373">
        <f t="shared" ref="J18:J32" si="2">SUM(B18:I18)</f>
        <v>20830.612009999997</v>
      </c>
    </row>
    <row r="19" spans="1:10">
      <c r="A19" s="427" t="s">
        <v>234</v>
      </c>
      <c r="B19" s="279">
        <v>0</v>
      </c>
      <c r="C19" s="279">
        <v>17.440000000000001</v>
      </c>
      <c r="D19" s="279">
        <v>0</v>
      </c>
      <c r="E19" s="279">
        <v>32.214999999999982</v>
      </c>
      <c r="F19" s="279">
        <v>11.205999999999998</v>
      </c>
      <c r="G19" s="279">
        <v>0</v>
      </c>
      <c r="H19" s="279">
        <v>0</v>
      </c>
      <c r="I19" s="279">
        <v>21.320210000000021</v>
      </c>
      <c r="J19" s="7">
        <f t="shared" si="2"/>
        <v>82.181210000000007</v>
      </c>
    </row>
    <row r="20" spans="1:10">
      <c r="A20" s="427" t="s">
        <v>236</v>
      </c>
      <c r="B20" s="279">
        <v>2250</v>
      </c>
      <c r="C20" s="279">
        <v>215.44500000000002</v>
      </c>
      <c r="D20" s="279">
        <v>0</v>
      </c>
      <c r="E20" s="279">
        <v>53.504999999999995</v>
      </c>
      <c r="F20" s="279">
        <v>174.59225000000006</v>
      </c>
      <c r="G20" s="279">
        <v>0</v>
      </c>
      <c r="H20" s="279">
        <v>0</v>
      </c>
      <c r="I20" s="279">
        <v>245.91159000000027</v>
      </c>
      <c r="J20" s="7">
        <f t="shared" si="2"/>
        <v>2939.4538400000006</v>
      </c>
    </row>
    <row r="21" spans="1:10">
      <c r="A21" s="427" t="s">
        <v>237</v>
      </c>
      <c r="B21" s="279">
        <v>0</v>
      </c>
      <c r="C21" s="279">
        <v>226.29999999999998</v>
      </c>
      <c r="D21" s="279">
        <v>118.5</v>
      </c>
      <c r="E21" s="279">
        <v>84.872999999999962</v>
      </c>
      <c r="F21" s="279">
        <v>34.929000000000002</v>
      </c>
      <c r="G21" s="279">
        <v>0</v>
      </c>
      <c r="H21" s="279">
        <v>8.2601999999999993</v>
      </c>
      <c r="I21" s="279">
        <v>447.49179999999939</v>
      </c>
      <c r="J21" s="7">
        <f t="shared" si="2"/>
        <v>920.35399999999925</v>
      </c>
    </row>
    <row r="22" spans="1:10">
      <c r="A22" s="427" t="s">
        <v>238</v>
      </c>
      <c r="B22" s="279">
        <v>0</v>
      </c>
      <c r="C22" s="279">
        <v>539.80600000000004</v>
      </c>
      <c r="D22" s="279">
        <v>400</v>
      </c>
      <c r="E22" s="279">
        <v>22.75</v>
      </c>
      <c r="F22" s="279">
        <v>6.6814999999999998</v>
      </c>
      <c r="G22" s="279">
        <v>0</v>
      </c>
      <c r="H22" s="279">
        <v>67.594999999999999</v>
      </c>
      <c r="I22" s="279">
        <v>14.25405999999999</v>
      </c>
      <c r="J22" s="7">
        <f t="shared" si="2"/>
        <v>1051.08656</v>
      </c>
    </row>
    <row r="23" spans="1:10">
      <c r="A23" s="427" t="s">
        <v>235</v>
      </c>
      <c r="B23" s="279">
        <v>2040</v>
      </c>
      <c r="C23" s="279">
        <v>14.759</v>
      </c>
      <c r="D23" s="279">
        <v>0</v>
      </c>
      <c r="E23" s="279">
        <v>88.480000000000018</v>
      </c>
      <c r="F23" s="279">
        <v>9.5750999999999866</v>
      </c>
      <c r="G23" s="279">
        <v>475</v>
      </c>
      <c r="H23" s="279">
        <v>11.87</v>
      </c>
      <c r="I23" s="279">
        <v>92.705019999999905</v>
      </c>
      <c r="J23" s="7">
        <f t="shared" si="2"/>
        <v>2732.3891199999998</v>
      </c>
    </row>
    <row r="24" spans="1:10">
      <c r="A24" s="427" t="s">
        <v>239</v>
      </c>
      <c r="B24" s="279">
        <v>0</v>
      </c>
      <c r="C24" s="279">
        <v>182.59900000000002</v>
      </c>
      <c r="D24" s="279">
        <v>0</v>
      </c>
      <c r="E24" s="279">
        <v>61.065000000000019</v>
      </c>
      <c r="F24" s="279">
        <v>29.610399999999967</v>
      </c>
      <c r="G24" s="279">
        <v>0</v>
      </c>
      <c r="H24" s="279">
        <v>10.201000000000001</v>
      </c>
      <c r="I24" s="279">
        <v>93.614419999999711</v>
      </c>
      <c r="J24" s="7">
        <f t="shared" si="2"/>
        <v>377.08981999999975</v>
      </c>
    </row>
    <row r="25" spans="1:10">
      <c r="A25" s="427" t="s">
        <v>240</v>
      </c>
      <c r="B25" s="279">
        <v>0</v>
      </c>
      <c r="C25" s="279">
        <v>4.835</v>
      </c>
      <c r="D25" s="279">
        <v>0</v>
      </c>
      <c r="E25" s="279">
        <v>41.739000000000019</v>
      </c>
      <c r="F25" s="279">
        <v>23.339149999999979</v>
      </c>
      <c r="G25" s="279">
        <v>0</v>
      </c>
      <c r="H25" s="279">
        <v>50.096199999999996</v>
      </c>
      <c r="I25" s="279">
        <v>112.84601999999995</v>
      </c>
      <c r="J25" s="7">
        <f t="shared" si="2"/>
        <v>232.85536999999994</v>
      </c>
    </row>
    <row r="26" spans="1:10">
      <c r="A26" s="427" t="s">
        <v>241</v>
      </c>
      <c r="B26" s="279">
        <v>0</v>
      </c>
      <c r="C26" s="279">
        <v>1260.1520000000003</v>
      </c>
      <c r="D26" s="279">
        <v>0</v>
      </c>
      <c r="E26" s="279">
        <v>96.647999999999982</v>
      </c>
      <c r="F26" s="279">
        <v>18.136899999999986</v>
      </c>
      <c r="G26" s="279">
        <v>0</v>
      </c>
      <c r="H26" s="279">
        <v>28.4</v>
      </c>
      <c r="I26" s="279">
        <v>61.551020000000278</v>
      </c>
      <c r="J26" s="7">
        <f t="shared" si="2"/>
        <v>1464.8879200000006</v>
      </c>
    </row>
    <row r="27" spans="1:10">
      <c r="A27" s="427" t="s">
        <v>242</v>
      </c>
      <c r="B27" s="279">
        <v>0</v>
      </c>
      <c r="C27" s="279">
        <v>99.436000000000007</v>
      </c>
      <c r="D27" s="279">
        <v>0</v>
      </c>
      <c r="E27" s="279">
        <v>122.80199999999991</v>
      </c>
      <c r="F27" s="279">
        <v>11.625039999999997</v>
      </c>
      <c r="G27" s="279">
        <v>650</v>
      </c>
      <c r="H27" s="279">
        <v>45.889999999999993</v>
      </c>
      <c r="I27" s="279">
        <v>112.14084999999989</v>
      </c>
      <c r="J27" s="7">
        <f t="shared" si="2"/>
        <v>1041.8938899999998</v>
      </c>
    </row>
    <row r="28" spans="1:10">
      <c r="A28" s="427" t="s">
        <v>243</v>
      </c>
      <c r="B28" s="279">
        <v>0</v>
      </c>
      <c r="C28" s="279">
        <v>1293.7099999999998</v>
      </c>
      <c r="D28" s="279">
        <v>0</v>
      </c>
      <c r="E28" s="279">
        <v>67.310000000000016</v>
      </c>
      <c r="F28" s="279">
        <v>29.332000000000019</v>
      </c>
      <c r="G28" s="279">
        <v>0</v>
      </c>
      <c r="H28" s="279">
        <v>17.200399999999998</v>
      </c>
      <c r="I28" s="279">
        <v>101.40857999999982</v>
      </c>
      <c r="J28" s="7">
        <f t="shared" si="2"/>
        <v>1508.9609799999996</v>
      </c>
    </row>
    <row r="29" spans="1:10">
      <c r="A29" s="427" t="s">
        <v>244</v>
      </c>
      <c r="B29" s="279">
        <v>0</v>
      </c>
      <c r="C29" s="279">
        <v>262.08500000000004</v>
      </c>
      <c r="D29" s="279">
        <v>0</v>
      </c>
      <c r="E29" s="279">
        <v>71.436000000000007</v>
      </c>
      <c r="F29" s="279">
        <v>20.180299999999988</v>
      </c>
      <c r="G29" s="279">
        <v>1.5</v>
      </c>
      <c r="H29" s="279">
        <v>5.3199999999999994</v>
      </c>
      <c r="I29" s="279">
        <v>210.93127999999859</v>
      </c>
      <c r="J29" s="7">
        <f t="shared" si="2"/>
        <v>571.45257999999865</v>
      </c>
    </row>
    <row r="30" spans="1:10">
      <c r="A30" s="427" t="s">
        <v>245</v>
      </c>
      <c r="B30" s="279">
        <v>0</v>
      </c>
      <c r="C30" s="279">
        <v>1151.8600000000001</v>
      </c>
      <c r="D30" s="279">
        <v>0</v>
      </c>
      <c r="E30" s="279">
        <v>212.10899999999998</v>
      </c>
      <c r="F30" s="279">
        <v>644.0086</v>
      </c>
      <c r="G30" s="279">
        <v>45</v>
      </c>
      <c r="H30" s="279">
        <v>6.0439999999999996</v>
      </c>
      <c r="I30" s="279">
        <v>250.38740999999899</v>
      </c>
      <c r="J30" s="7">
        <f t="shared" si="2"/>
        <v>2309.4090099999989</v>
      </c>
    </row>
    <row r="31" spans="1:10">
      <c r="A31" s="427" t="s">
        <v>246</v>
      </c>
      <c r="B31" s="279">
        <v>0</v>
      </c>
      <c r="C31" s="279">
        <v>4034.8129999999996</v>
      </c>
      <c r="D31" s="279">
        <v>845</v>
      </c>
      <c r="E31" s="279">
        <v>45.507000000000033</v>
      </c>
      <c r="F31" s="279">
        <v>77.016639999999995</v>
      </c>
      <c r="G31" s="279">
        <v>0</v>
      </c>
      <c r="H31" s="279">
        <v>86.8</v>
      </c>
      <c r="I31" s="279">
        <v>172.94269000000003</v>
      </c>
      <c r="J31" s="7">
        <f t="shared" si="2"/>
        <v>5262.0793299999996</v>
      </c>
    </row>
    <row r="32" spans="1:10">
      <c r="A32" s="428" t="s">
        <v>247</v>
      </c>
      <c r="B32" s="280">
        <v>0</v>
      </c>
      <c r="C32" s="280">
        <v>131.66200000000001</v>
      </c>
      <c r="D32" s="280">
        <v>0</v>
      </c>
      <c r="E32" s="280">
        <v>34.741999999999997</v>
      </c>
      <c r="F32" s="280">
        <v>7.6034999999999986</v>
      </c>
      <c r="G32" s="280">
        <v>0</v>
      </c>
      <c r="H32" s="280">
        <v>0.22500000000000001</v>
      </c>
      <c r="I32" s="280">
        <v>162.2858800000005</v>
      </c>
      <c r="J32" s="257">
        <f t="shared" si="2"/>
        <v>336.51838000000049</v>
      </c>
    </row>
    <row r="33" spans="10:10">
      <c r="J33" s="14"/>
    </row>
  </sheetData>
  <sortState ref="A19:J32">
    <sortCondition ref="A18"/>
  </sortState>
  <mergeCells count="10">
    <mergeCell ref="A5:A6"/>
    <mergeCell ref="B5:D5"/>
    <mergeCell ref="E5:G5"/>
    <mergeCell ref="H5:J5"/>
    <mergeCell ref="K5:M5"/>
    <mergeCell ref="A3:A4"/>
    <mergeCell ref="B3:D3"/>
    <mergeCell ref="E3:G3"/>
    <mergeCell ref="H3:J3"/>
    <mergeCell ref="K3:M3"/>
  </mergeCells>
  <conditionalFormatting sqref="B5:D14">
    <cfRule type="expression" dxfId="25" priority="4">
      <formula>SEARCH($B$3,$M$1)</formula>
    </cfRule>
  </conditionalFormatting>
  <conditionalFormatting sqref="B5:G14">
    <cfRule type="expression" dxfId="24" priority="3">
      <formula>SEARCH($E$3,$M$1)</formula>
    </cfRule>
  </conditionalFormatting>
  <conditionalFormatting sqref="B5:J14">
    <cfRule type="expression" dxfId="23" priority="2">
      <formula>SEARCH($H$3,$M$1)</formula>
    </cfRule>
  </conditionalFormatting>
  <conditionalFormatting sqref="B5:M14">
    <cfRule type="expression" dxfId="22" priority="1">
      <formula>SEARCH($K$3,$M$1)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1"/>
  <sheetViews>
    <sheetView showGridLines="0" zoomScaleNormal="100" zoomScaleSheetLayoutView="115" workbookViewId="0"/>
  </sheetViews>
  <sheetFormatPr defaultColWidth="9.140625" defaultRowHeight="12"/>
  <cols>
    <col min="1" max="1" width="18.5703125" style="11" customWidth="1"/>
    <col min="2" max="9" width="13.7109375" style="11" customWidth="1"/>
    <col min="10" max="10" width="15.7109375" style="11" customWidth="1"/>
    <col min="11" max="16384" width="9.140625" style="11"/>
  </cols>
  <sheetData>
    <row r="1" spans="1:10" s="22" customFormat="1" ht="20.25">
      <c r="A1" s="300" t="s">
        <v>382</v>
      </c>
      <c r="J1" s="210" t="str">
        <f>'3.1'!N1</f>
        <v>II. čtvrtletí 2023</v>
      </c>
    </row>
    <row r="2" spans="1:10" s="51" customFormat="1" ht="18">
      <c r="A2" s="267" t="str">
        <f>"6.1 Výroba elektřiny v krajích ČR podle technologie elektráren za "&amp;LEFT(J1,SEARCH(" ",J1)-1)&amp;" čtvrtletí [MWh]"</f>
        <v>6.1 Výroba elektřiny v krajích ČR podle technologie elektráren za II. čtvrtletí [MWh]</v>
      </c>
    </row>
    <row r="3" spans="1:10" ht="6" customHeight="1"/>
    <row r="4" spans="1:10">
      <c r="A4" s="437" t="str">
        <f>'3.1'!A4</f>
        <v>2023</v>
      </c>
      <c r="B4" s="319" t="s">
        <v>7</v>
      </c>
      <c r="C4" s="319" t="s">
        <v>20</v>
      </c>
      <c r="D4" s="319" t="s">
        <v>21</v>
      </c>
      <c r="E4" s="319" t="s">
        <v>22</v>
      </c>
      <c r="F4" s="319" t="s">
        <v>43</v>
      </c>
      <c r="G4" s="319" t="s">
        <v>44</v>
      </c>
      <c r="H4" s="319" t="s">
        <v>45</v>
      </c>
      <c r="I4" s="319" t="s">
        <v>46</v>
      </c>
      <c r="J4" s="319" t="s">
        <v>53</v>
      </c>
    </row>
    <row r="5" spans="1:10">
      <c r="A5" s="321" t="s">
        <v>10</v>
      </c>
      <c r="B5" s="322">
        <f>SUM(B6:B19)</f>
        <v>6835044.2100000009</v>
      </c>
      <c r="C5" s="323">
        <f t="shared" ref="C5:I5" si="0">SUM(C6:C19)</f>
        <v>6509074.8429999994</v>
      </c>
      <c r="D5" s="323">
        <f t="shared" si="0"/>
        <v>406870.50400000002</v>
      </c>
      <c r="E5" s="323">
        <f t="shared" si="0"/>
        <v>870418.19800000009</v>
      </c>
      <c r="F5" s="323">
        <f t="shared" si="0"/>
        <v>668675.272</v>
      </c>
      <c r="G5" s="323">
        <f t="shared" si="0"/>
        <v>233989.63000000003</v>
      </c>
      <c r="H5" s="323">
        <f t="shared" si="0"/>
        <v>124711.364</v>
      </c>
      <c r="I5" s="323">
        <f t="shared" si="0"/>
        <v>798278.05500000145</v>
      </c>
      <c r="J5" s="323">
        <f t="shared" ref="J5:J19" si="1">SUM(B5:I5)</f>
        <v>16447062.076000003</v>
      </c>
    </row>
    <row r="6" spans="1:10">
      <c r="A6" s="425" t="s">
        <v>234</v>
      </c>
      <c r="B6" s="276">
        <v>0</v>
      </c>
      <c r="C6" s="276">
        <v>26937.655999999999</v>
      </c>
      <c r="D6" s="276">
        <v>0</v>
      </c>
      <c r="E6" s="276">
        <v>21307.092000000011</v>
      </c>
      <c r="F6" s="276">
        <v>12088.155999999999</v>
      </c>
      <c r="G6" s="276">
        <v>0</v>
      </c>
      <c r="H6" s="276">
        <v>0</v>
      </c>
      <c r="I6" s="276">
        <v>7776.5960000000132</v>
      </c>
      <c r="J6" s="23">
        <f t="shared" si="1"/>
        <v>68109.500000000029</v>
      </c>
    </row>
    <row r="7" spans="1:10">
      <c r="A7" s="425" t="s">
        <v>236</v>
      </c>
      <c r="B7" s="276">
        <v>3082794.7700000005</v>
      </c>
      <c r="C7" s="276">
        <v>115336.10600000001</v>
      </c>
      <c r="D7" s="276">
        <v>0</v>
      </c>
      <c r="E7" s="276">
        <v>75109.854999999967</v>
      </c>
      <c r="F7" s="276">
        <v>84480.231000000029</v>
      </c>
      <c r="G7" s="276">
        <v>0</v>
      </c>
      <c r="H7" s="276">
        <v>0</v>
      </c>
      <c r="I7" s="276">
        <v>90441.729000000079</v>
      </c>
      <c r="J7" s="23">
        <f t="shared" si="1"/>
        <v>3448162.691000001</v>
      </c>
    </row>
    <row r="8" spans="1:10">
      <c r="A8" s="425" t="s">
        <v>237</v>
      </c>
      <c r="B8" s="276">
        <v>0</v>
      </c>
      <c r="C8" s="276">
        <v>67080.159</v>
      </c>
      <c r="D8" s="276">
        <v>24662.923999999995</v>
      </c>
      <c r="E8" s="276">
        <v>78149.788000000146</v>
      </c>
      <c r="F8" s="276">
        <v>24983.007000000012</v>
      </c>
      <c r="G8" s="276">
        <v>0</v>
      </c>
      <c r="H8" s="276">
        <v>2996.5309999999999</v>
      </c>
      <c r="I8" s="276">
        <v>173894.54300000079</v>
      </c>
      <c r="J8" s="23">
        <f t="shared" si="1"/>
        <v>371766.95200000098</v>
      </c>
    </row>
    <row r="9" spans="1:10">
      <c r="A9" s="425" t="s">
        <v>238</v>
      </c>
      <c r="B9" s="276">
        <v>0</v>
      </c>
      <c r="C9" s="276">
        <v>348085.8679999999</v>
      </c>
      <c r="D9" s="276">
        <v>43341</v>
      </c>
      <c r="E9" s="276">
        <v>15317.538000000006</v>
      </c>
      <c r="F9" s="276">
        <v>4754.1320000000005</v>
      </c>
      <c r="G9" s="276">
        <v>0</v>
      </c>
      <c r="H9" s="276">
        <v>26000.226999999999</v>
      </c>
      <c r="I9" s="276">
        <v>5407.1889999999939</v>
      </c>
      <c r="J9" s="23">
        <f t="shared" si="1"/>
        <v>442905.95399999991</v>
      </c>
    </row>
    <row r="10" spans="1:10">
      <c r="A10" s="425" t="s">
        <v>235</v>
      </c>
      <c r="B10" s="276">
        <v>3752249.44</v>
      </c>
      <c r="C10" s="276">
        <v>14281.168000000001</v>
      </c>
      <c r="D10" s="276">
        <v>0</v>
      </c>
      <c r="E10" s="276">
        <v>116239.06300000002</v>
      </c>
      <c r="F10" s="276">
        <v>25340.917999999998</v>
      </c>
      <c r="G10" s="276">
        <v>103415.39000000001</v>
      </c>
      <c r="H10" s="276">
        <v>4399.6120000000001</v>
      </c>
      <c r="I10" s="276">
        <v>34828.164999999986</v>
      </c>
      <c r="J10" s="23">
        <f t="shared" si="1"/>
        <v>4050753.7560000005</v>
      </c>
    </row>
    <row r="11" spans="1:10">
      <c r="A11" s="425" t="s">
        <v>239</v>
      </c>
      <c r="B11" s="276">
        <v>0</v>
      </c>
      <c r="C11" s="276">
        <v>80903.67</v>
      </c>
      <c r="D11" s="276">
        <v>0</v>
      </c>
      <c r="E11" s="276">
        <v>80730.592000000004</v>
      </c>
      <c r="F11" s="276">
        <v>28235.602999999985</v>
      </c>
      <c r="G11" s="276">
        <v>0</v>
      </c>
      <c r="H11" s="276">
        <v>4418.746000000001</v>
      </c>
      <c r="I11" s="276">
        <v>36300.126999999942</v>
      </c>
      <c r="J11" s="23">
        <f t="shared" si="1"/>
        <v>230588.73799999992</v>
      </c>
    </row>
    <row r="12" spans="1:10">
      <c r="A12" s="425" t="s">
        <v>240</v>
      </c>
      <c r="B12" s="276">
        <v>0</v>
      </c>
      <c r="C12" s="276">
        <v>5005.2650000000003</v>
      </c>
      <c r="D12" s="276">
        <v>0</v>
      </c>
      <c r="E12" s="276">
        <v>19270.311999999987</v>
      </c>
      <c r="F12" s="276">
        <v>17759.978999999999</v>
      </c>
      <c r="G12" s="276">
        <v>0</v>
      </c>
      <c r="H12" s="276">
        <v>14802.472000000005</v>
      </c>
      <c r="I12" s="276">
        <v>42538.796000000133</v>
      </c>
      <c r="J12" s="23">
        <f t="shared" si="1"/>
        <v>99376.824000000124</v>
      </c>
    </row>
    <row r="13" spans="1:10">
      <c r="A13" s="425" t="s">
        <v>241</v>
      </c>
      <c r="B13" s="276">
        <v>0</v>
      </c>
      <c r="C13" s="276">
        <v>735947.74600000016</v>
      </c>
      <c r="D13" s="276">
        <v>0</v>
      </c>
      <c r="E13" s="276">
        <v>111050.03899999999</v>
      </c>
      <c r="F13" s="276">
        <v>19598.630000000008</v>
      </c>
      <c r="G13" s="276">
        <v>0</v>
      </c>
      <c r="H13" s="276">
        <v>14774.25</v>
      </c>
      <c r="I13" s="276">
        <v>21045.393999999946</v>
      </c>
      <c r="J13" s="23">
        <f t="shared" si="1"/>
        <v>902416.05900000012</v>
      </c>
    </row>
    <row r="14" spans="1:10">
      <c r="A14" s="425" t="s">
        <v>242</v>
      </c>
      <c r="B14" s="276">
        <v>0</v>
      </c>
      <c r="C14" s="276">
        <v>32762.429</v>
      </c>
      <c r="D14" s="276">
        <v>0</v>
      </c>
      <c r="E14" s="276">
        <v>67557.593000000008</v>
      </c>
      <c r="F14" s="276">
        <v>10852.760999999997</v>
      </c>
      <c r="G14" s="276">
        <v>115411.14</v>
      </c>
      <c r="H14" s="276">
        <v>22126.828999999994</v>
      </c>
      <c r="I14" s="276">
        <v>42719.250999999967</v>
      </c>
      <c r="J14" s="23">
        <f t="shared" si="1"/>
        <v>291430.00299999997</v>
      </c>
    </row>
    <row r="15" spans="1:10">
      <c r="A15" s="425" t="s">
        <v>243</v>
      </c>
      <c r="B15" s="276">
        <v>0</v>
      </c>
      <c r="C15" s="276">
        <v>633472.74699999997</v>
      </c>
      <c r="D15" s="276">
        <v>0</v>
      </c>
      <c r="E15" s="276">
        <v>78553.091000000015</v>
      </c>
      <c r="F15" s="276">
        <v>18977.217999999979</v>
      </c>
      <c r="G15" s="276">
        <v>0</v>
      </c>
      <c r="H15" s="276">
        <v>2185.0399999999995</v>
      </c>
      <c r="I15" s="276">
        <v>38287.356999999975</v>
      </c>
      <c r="J15" s="23">
        <f t="shared" si="1"/>
        <v>771475.45299999998</v>
      </c>
    </row>
    <row r="16" spans="1:10">
      <c r="A16" s="425" t="s">
        <v>244</v>
      </c>
      <c r="B16" s="276">
        <v>0</v>
      </c>
      <c r="C16" s="276">
        <v>150647.87299999999</v>
      </c>
      <c r="D16" s="276">
        <v>0</v>
      </c>
      <c r="E16" s="276">
        <v>61199.315999999992</v>
      </c>
      <c r="F16" s="276">
        <v>23736.284999999996</v>
      </c>
      <c r="G16" s="276">
        <v>0</v>
      </c>
      <c r="H16" s="276">
        <v>2060.799</v>
      </c>
      <c r="I16" s="276">
        <v>79034.351000000446</v>
      </c>
      <c r="J16" s="23">
        <f t="shared" si="1"/>
        <v>316678.62400000042</v>
      </c>
    </row>
    <row r="17" spans="1:10">
      <c r="A17" s="425" t="s">
        <v>245</v>
      </c>
      <c r="B17" s="276">
        <v>0</v>
      </c>
      <c r="C17" s="276">
        <v>892126.5549999997</v>
      </c>
      <c r="D17" s="276">
        <v>0</v>
      </c>
      <c r="E17" s="276">
        <v>89840.143999999971</v>
      </c>
      <c r="F17" s="276">
        <v>313673.34100000001</v>
      </c>
      <c r="G17" s="276">
        <v>15163.1</v>
      </c>
      <c r="H17" s="276">
        <v>1330.2430000000002</v>
      </c>
      <c r="I17" s="276">
        <v>97879.46600000016</v>
      </c>
      <c r="J17" s="23">
        <f t="shared" si="1"/>
        <v>1410012.8489999999</v>
      </c>
    </row>
    <row r="18" spans="1:10">
      <c r="A18" s="425" t="s">
        <v>246</v>
      </c>
      <c r="B18" s="276">
        <v>0</v>
      </c>
      <c r="C18" s="276">
        <v>3354297.3560000001</v>
      </c>
      <c r="D18" s="276">
        <v>338866.58</v>
      </c>
      <c r="E18" s="276">
        <v>31581.588999999989</v>
      </c>
      <c r="F18" s="276">
        <v>76572.027000000016</v>
      </c>
      <c r="G18" s="276">
        <v>0</v>
      </c>
      <c r="H18" s="276">
        <v>29568.519</v>
      </c>
      <c r="I18" s="276">
        <v>65226.261000000042</v>
      </c>
      <c r="J18" s="23">
        <f t="shared" si="1"/>
        <v>3896112.3320000004</v>
      </c>
    </row>
    <row r="19" spans="1:10">
      <c r="A19" s="426" t="s">
        <v>247</v>
      </c>
      <c r="B19" s="278">
        <v>0</v>
      </c>
      <c r="C19" s="278">
        <v>52190.244999999988</v>
      </c>
      <c r="D19" s="278">
        <v>0</v>
      </c>
      <c r="E19" s="278">
        <v>24512.185999999987</v>
      </c>
      <c r="F19" s="278">
        <v>7622.9840000000013</v>
      </c>
      <c r="G19" s="278">
        <v>0</v>
      </c>
      <c r="H19" s="278">
        <v>48.095999999999997</v>
      </c>
      <c r="I19" s="278">
        <v>62898.829999999965</v>
      </c>
      <c r="J19" s="243">
        <f t="shared" si="1"/>
        <v>147272.34099999996</v>
      </c>
    </row>
    <row r="20" spans="1:10">
      <c r="J20" s="14"/>
    </row>
    <row r="21" spans="1:10" ht="11.25" customHeight="1"/>
    <row r="22" spans="1:10" s="51" customFormat="1" ht="15.75">
      <c r="A22" s="317" t="str">
        <f>"6.2 Spotřeba elektřiny netto v krajích ČR podle kategorie spotřeb za "&amp;LEFT(J1,SEARCH(" ",J1)-1)&amp;" čtvrtletí [MWh]"</f>
        <v>6.2 Spotřeba elektřiny netto v krajích ČR podle kategorie spotřeb za II. čtvrtletí [MWh]</v>
      </c>
      <c r="H22" s="58"/>
    </row>
    <row r="23" spans="1:10" ht="7.5" customHeight="1"/>
    <row r="24" spans="1:10">
      <c r="A24" s="437" t="str">
        <f>'3.1'!A4</f>
        <v>2023</v>
      </c>
      <c r="B24" s="318" t="s">
        <v>8</v>
      </c>
      <c r="C24" s="318" t="s">
        <v>9</v>
      </c>
      <c r="D24" s="318" t="s">
        <v>132</v>
      </c>
      <c r="E24" s="318" t="s">
        <v>130</v>
      </c>
      <c r="F24" s="318" t="s">
        <v>53</v>
      </c>
    </row>
    <row r="25" spans="1:10">
      <c r="A25" s="324" t="s">
        <v>10</v>
      </c>
      <c r="B25" s="323">
        <f>SUM(B26:B39)</f>
        <v>1900435.7050000003</v>
      </c>
      <c r="C25" s="323">
        <f>SUM(C26:C39)</f>
        <v>5452725.1800000016</v>
      </c>
      <c r="D25" s="323">
        <f>SUM(D26:D39)</f>
        <v>1667628.7638993186</v>
      </c>
      <c r="E25" s="323">
        <f>SUM(E26:E39)</f>
        <v>3270568.4501006799</v>
      </c>
      <c r="F25" s="323">
        <f t="shared" ref="F25:F39" si="2">SUM(B25:E25)</f>
        <v>12291358.098999999</v>
      </c>
    </row>
    <row r="26" spans="1:10" ht="13.5" customHeight="1">
      <c r="A26" s="71" t="s">
        <v>234</v>
      </c>
      <c r="B26" s="23">
        <v>31209.188000000002</v>
      </c>
      <c r="C26" s="23">
        <v>720956.72900000005</v>
      </c>
      <c r="D26" s="23">
        <v>244400</v>
      </c>
      <c r="E26" s="23">
        <v>354721.21899999998</v>
      </c>
      <c r="F26" s="23">
        <f t="shared" si="2"/>
        <v>1351287.1359999999</v>
      </c>
    </row>
    <row r="27" spans="1:10">
      <c r="A27" s="71" t="s">
        <v>236</v>
      </c>
      <c r="B27" s="23">
        <v>32752.563999999998</v>
      </c>
      <c r="C27" s="23">
        <v>268121.29600000038</v>
      </c>
      <c r="D27" s="23">
        <v>121272.44183240589</v>
      </c>
      <c r="E27" s="23">
        <v>232422.48326585558</v>
      </c>
      <c r="F27" s="23">
        <f t="shared" si="2"/>
        <v>654568.7850982619</v>
      </c>
    </row>
    <row r="28" spans="1:10">
      <c r="A28" s="71" t="s">
        <v>237</v>
      </c>
      <c r="B28" s="23">
        <v>179602.4690000001</v>
      </c>
      <c r="C28" s="23">
        <v>581792.51199999999</v>
      </c>
      <c r="D28" s="23">
        <v>137960.15172575589</v>
      </c>
      <c r="E28" s="23">
        <v>318426.19057007169</v>
      </c>
      <c r="F28" s="23">
        <f t="shared" si="2"/>
        <v>1217781.3232958277</v>
      </c>
    </row>
    <row r="29" spans="1:10">
      <c r="A29" s="71" t="s">
        <v>238</v>
      </c>
      <c r="B29" s="23">
        <v>29234.532999999996</v>
      </c>
      <c r="C29" s="23">
        <v>119184.579</v>
      </c>
      <c r="D29" s="23">
        <v>52679.126999999993</v>
      </c>
      <c r="E29" s="23">
        <v>80437.318999999989</v>
      </c>
      <c r="F29" s="23">
        <f t="shared" si="2"/>
        <v>281535.55799999996</v>
      </c>
    </row>
    <row r="30" spans="1:10">
      <c r="A30" s="71" t="s">
        <v>235</v>
      </c>
      <c r="B30" s="23">
        <v>55999.561999999998</v>
      </c>
      <c r="C30" s="23">
        <v>293447.95599999989</v>
      </c>
      <c r="D30" s="23">
        <v>102260.00638142641</v>
      </c>
      <c r="E30" s="23">
        <v>150295.32023638292</v>
      </c>
      <c r="F30" s="23">
        <f t="shared" si="2"/>
        <v>602002.84461780917</v>
      </c>
    </row>
    <row r="31" spans="1:10">
      <c r="A31" s="71" t="s">
        <v>239</v>
      </c>
      <c r="B31" s="23">
        <v>124626.302</v>
      </c>
      <c r="C31" s="23">
        <v>317743.90100000001</v>
      </c>
      <c r="D31" s="23">
        <v>103516.273</v>
      </c>
      <c r="E31" s="23">
        <v>199882.05800000002</v>
      </c>
      <c r="F31" s="23">
        <f t="shared" si="2"/>
        <v>745768.53399999999</v>
      </c>
    </row>
    <row r="32" spans="1:10">
      <c r="A32" s="71" t="s">
        <v>240</v>
      </c>
      <c r="B32" s="23">
        <v>9914.7380000000012</v>
      </c>
      <c r="C32" s="23">
        <v>317661.53500000003</v>
      </c>
      <c r="D32" s="23">
        <v>73899.351999999999</v>
      </c>
      <c r="E32" s="23">
        <v>155497.94</v>
      </c>
      <c r="F32" s="23">
        <f t="shared" si="2"/>
        <v>556973.56500000006</v>
      </c>
    </row>
    <row r="33" spans="1:6">
      <c r="A33" s="71" t="s">
        <v>241</v>
      </c>
      <c r="B33" s="23">
        <v>405318.39600000001</v>
      </c>
      <c r="C33" s="23">
        <v>589483.08100000001</v>
      </c>
      <c r="D33" s="23">
        <v>140841.886</v>
      </c>
      <c r="E33" s="23">
        <v>287150.36600000004</v>
      </c>
      <c r="F33" s="23">
        <f t="shared" si="2"/>
        <v>1422793.7289999998</v>
      </c>
    </row>
    <row r="34" spans="1:6">
      <c r="A34" s="71" t="s">
        <v>242</v>
      </c>
      <c r="B34" s="23">
        <v>86459.199000000008</v>
      </c>
      <c r="C34" s="23">
        <v>365520.60599999997</v>
      </c>
      <c r="D34" s="23">
        <v>86417.30163343469</v>
      </c>
      <c r="E34" s="23">
        <v>168552.14799164591</v>
      </c>
      <c r="F34" s="23">
        <f t="shared" si="2"/>
        <v>706949.25462508062</v>
      </c>
    </row>
    <row r="35" spans="1:6">
      <c r="A35" s="71" t="s">
        <v>243</v>
      </c>
      <c r="B35" s="23">
        <v>75606.040999999997</v>
      </c>
      <c r="C35" s="23">
        <v>229830.52</v>
      </c>
      <c r="D35" s="23">
        <v>81980.930999999997</v>
      </c>
      <c r="E35" s="23">
        <v>151991.47</v>
      </c>
      <c r="F35" s="23">
        <f t="shared" si="2"/>
        <v>539408.96199999994</v>
      </c>
    </row>
    <row r="36" spans="1:6">
      <c r="A36" s="71" t="s">
        <v>244</v>
      </c>
      <c r="B36" s="23">
        <v>38632.774999999994</v>
      </c>
      <c r="C36" s="23">
        <v>351841.74699999997</v>
      </c>
      <c r="D36" s="23">
        <v>101414.75599999999</v>
      </c>
      <c r="E36" s="23">
        <v>189241.96099999998</v>
      </c>
      <c r="F36" s="23">
        <f t="shared" si="2"/>
        <v>681131.23899999994</v>
      </c>
    </row>
    <row r="37" spans="1:6">
      <c r="A37" s="71" t="s">
        <v>245</v>
      </c>
      <c r="B37" s="23">
        <v>216179.80200000003</v>
      </c>
      <c r="C37" s="23">
        <v>681669.95299999998</v>
      </c>
      <c r="D37" s="23">
        <v>218220.26699999999</v>
      </c>
      <c r="E37" s="23">
        <v>603359.201</v>
      </c>
      <c r="F37" s="23">
        <f t="shared" si="2"/>
        <v>1719429.2229999998</v>
      </c>
    </row>
    <row r="38" spans="1:6">
      <c r="A38" s="71" t="s">
        <v>246</v>
      </c>
      <c r="B38" s="23">
        <v>467651.98400000005</v>
      </c>
      <c r="C38" s="23">
        <v>373003.565</v>
      </c>
      <c r="D38" s="23">
        <v>115547.88999999998</v>
      </c>
      <c r="E38" s="23">
        <v>223421.32</v>
      </c>
      <c r="F38" s="23">
        <f t="shared" si="2"/>
        <v>1179624.7590000001</v>
      </c>
    </row>
    <row r="39" spans="1:6">
      <c r="A39" s="424" t="s">
        <v>247</v>
      </c>
      <c r="B39" s="243">
        <v>147248.152</v>
      </c>
      <c r="C39" s="243">
        <v>242467.19999999981</v>
      </c>
      <c r="D39" s="243">
        <v>87218.380326296057</v>
      </c>
      <c r="E39" s="243">
        <v>155169.454036724</v>
      </c>
      <c r="F39" s="243">
        <f t="shared" si="2"/>
        <v>632103.18636301998</v>
      </c>
    </row>
    <row r="40" spans="1:6">
      <c r="A40" s="557"/>
      <c r="B40" s="557"/>
      <c r="C40" s="557"/>
      <c r="D40" s="557"/>
      <c r="F40" s="14"/>
    </row>
    <row r="41" spans="1:6">
      <c r="A41" s="557"/>
      <c r="B41" s="557"/>
      <c r="C41" s="557"/>
      <c r="D41" s="557"/>
    </row>
  </sheetData>
  <sortState ref="A26:F39">
    <sortCondition ref="A25"/>
  </sortState>
  <mergeCells count="1">
    <mergeCell ref="A40:D4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19"/>
  <sheetViews>
    <sheetView showGridLines="0" zoomScaleNormal="100" zoomScaleSheetLayoutView="100" workbookViewId="0"/>
  </sheetViews>
  <sheetFormatPr defaultColWidth="9.140625" defaultRowHeight="12"/>
  <cols>
    <col min="1" max="1" width="19.28515625" style="11" customWidth="1"/>
    <col min="2" max="4" width="13.28515625" style="11" customWidth="1"/>
    <col min="5" max="7" width="13.5703125" style="11" customWidth="1"/>
    <col min="8" max="8" width="16.5703125" style="11" customWidth="1"/>
    <col min="9" max="9" width="13.5703125" style="11" customWidth="1"/>
    <col min="10" max="10" width="14.140625" style="11" customWidth="1"/>
    <col min="11" max="11" width="9.140625" style="11" bestFit="1" customWidth="1"/>
    <col min="12" max="13" width="9.140625" style="11" customWidth="1"/>
    <col min="14" max="14" width="10.5703125" style="11" customWidth="1"/>
    <col min="15" max="15" width="12.7109375" style="11" customWidth="1"/>
    <col min="16" max="16384" width="9.140625" style="11"/>
  </cols>
  <sheetData>
    <row r="1" spans="1:10" s="51" customFormat="1" ht="18">
      <c r="A1" s="267" t="str">
        <f>"6.3 Spotřeba elektřiny v krajích ČR podle sektorů národního hospodářství za "&amp;LEFT(J1,SEARCH(" ",J1)-1)&amp;" čtvrtletí [MWh]"</f>
        <v>6.3 Spotřeba elektřiny v krajích ČR podle sektorů národního hospodářství za II. čtvrtletí [MWh]</v>
      </c>
      <c r="B1" s="59"/>
      <c r="J1" s="210" t="str">
        <f>'3.1'!N1</f>
        <v>II. čtvrtletí 2023</v>
      </c>
    </row>
    <row r="2" spans="1:10" ht="6" customHeight="1">
      <c r="A2" s="20"/>
      <c r="B2" s="558"/>
      <c r="C2" s="558"/>
      <c r="D2" s="558"/>
      <c r="E2" s="558"/>
      <c r="F2" s="558"/>
      <c r="G2" s="558"/>
      <c r="H2" s="558"/>
      <c r="I2" s="558"/>
      <c r="J2" s="558"/>
    </row>
    <row r="3" spans="1:10" ht="36">
      <c r="A3" s="437" t="str">
        <f>'3.1'!A4</f>
        <v>2023</v>
      </c>
      <c r="B3" s="327" t="s">
        <v>95</v>
      </c>
      <c r="C3" s="327" t="s">
        <v>11</v>
      </c>
      <c r="D3" s="327" t="s">
        <v>12</v>
      </c>
      <c r="E3" s="327" t="s">
        <v>13</v>
      </c>
      <c r="F3" s="327" t="s">
        <v>298</v>
      </c>
      <c r="G3" s="327" t="s">
        <v>94</v>
      </c>
      <c r="H3" s="327" t="s">
        <v>47</v>
      </c>
      <c r="I3" s="327" t="s">
        <v>14</v>
      </c>
      <c r="J3" s="327" t="s">
        <v>53</v>
      </c>
    </row>
    <row r="4" spans="1:10">
      <c r="A4" s="321" t="s">
        <v>10</v>
      </c>
      <c r="B4" s="323">
        <f>SUM(B5:B18)</f>
        <v>5132370.9990117783</v>
      </c>
      <c r="C4" s="323">
        <f t="shared" ref="C4:I4" si="0">SUM(C5:C18)</f>
        <v>902051.8827026264</v>
      </c>
      <c r="D4" s="323">
        <f t="shared" si="0"/>
        <v>144242.695759558</v>
      </c>
      <c r="E4" s="323">
        <f t="shared" si="0"/>
        <v>98394.62263338406</v>
      </c>
      <c r="F4" s="323">
        <f t="shared" si="0"/>
        <v>209322.66351470852</v>
      </c>
      <c r="G4" s="323">
        <f t="shared" si="0"/>
        <v>3270614.6021006801</v>
      </c>
      <c r="H4" s="323">
        <f t="shared" si="0"/>
        <v>2872094.9110814477</v>
      </c>
      <c r="I4" s="323">
        <f t="shared" si="0"/>
        <v>499956.09419581655</v>
      </c>
      <c r="J4" s="323">
        <f t="shared" ref="J4:J18" si="1">SUM(B4:I4)</f>
        <v>13129048.470999999</v>
      </c>
    </row>
    <row r="5" spans="1:10">
      <c r="A5" s="425" t="s">
        <v>234</v>
      </c>
      <c r="B5" s="325">
        <v>91968.097724292806</v>
      </c>
      <c r="C5" s="325">
        <v>50626.343863271301</v>
      </c>
      <c r="D5" s="325">
        <v>86664.583580036298</v>
      </c>
      <c r="E5" s="325">
        <v>15517.539254127161</v>
      </c>
      <c r="F5" s="325">
        <v>2020.4390983208209</v>
      </c>
      <c r="G5" s="325">
        <v>354721.21899999998</v>
      </c>
      <c r="H5" s="325">
        <v>661661.87821013492</v>
      </c>
      <c r="I5" s="325">
        <v>88943.4982698167</v>
      </c>
      <c r="J5" s="23">
        <f t="shared" si="1"/>
        <v>1352123.5989999999</v>
      </c>
    </row>
    <row r="6" spans="1:10">
      <c r="A6" s="425" t="s">
        <v>236</v>
      </c>
      <c r="B6" s="325">
        <v>230214.10336046765</v>
      </c>
      <c r="C6" s="325">
        <v>11187.41052280178</v>
      </c>
      <c r="D6" s="325">
        <v>3122.1180958802747</v>
      </c>
      <c r="E6" s="325">
        <v>3401.8947555641898</v>
      </c>
      <c r="F6" s="325">
        <v>25530.278403174631</v>
      </c>
      <c r="G6" s="325">
        <v>232422.48326585558</v>
      </c>
      <c r="H6" s="325">
        <v>88329.835816974606</v>
      </c>
      <c r="I6" s="325">
        <v>61612.051877543105</v>
      </c>
      <c r="J6" s="23">
        <f t="shared" si="1"/>
        <v>655820.17609826184</v>
      </c>
    </row>
    <row r="7" spans="1:10">
      <c r="A7" s="425" t="s">
        <v>237</v>
      </c>
      <c r="B7" s="325">
        <v>474723.611434858</v>
      </c>
      <c r="C7" s="325">
        <v>28785.746783776893</v>
      </c>
      <c r="D7" s="325">
        <v>1822.9179390931031</v>
      </c>
      <c r="E7" s="325">
        <v>8937.10948808174</v>
      </c>
      <c r="F7" s="325">
        <v>28722.610564877079</v>
      </c>
      <c r="G7" s="325">
        <v>318427.66557007167</v>
      </c>
      <c r="H7" s="325">
        <v>255404.93928674297</v>
      </c>
      <c r="I7" s="325">
        <v>104575.42122832699</v>
      </c>
      <c r="J7" s="23">
        <f t="shared" si="1"/>
        <v>1221400.0222958284</v>
      </c>
    </row>
    <row r="8" spans="1:10">
      <c r="A8" s="425" t="s">
        <v>238</v>
      </c>
      <c r="B8" s="325">
        <v>110563.701</v>
      </c>
      <c r="C8" s="325">
        <v>62718.974000000002</v>
      </c>
      <c r="D8" s="325">
        <v>1742.3720000000001</v>
      </c>
      <c r="E8" s="325">
        <v>4386.9340000000002</v>
      </c>
      <c r="F8" s="325">
        <v>2724.2070000000003</v>
      </c>
      <c r="G8" s="325">
        <v>80438.14899999999</v>
      </c>
      <c r="H8" s="325">
        <v>81535.156999999992</v>
      </c>
      <c r="I8" s="325">
        <v>391.77699999999999</v>
      </c>
      <c r="J8" s="23">
        <f t="shared" si="1"/>
        <v>344501.27100000001</v>
      </c>
    </row>
    <row r="9" spans="1:10">
      <c r="A9" s="425" t="s">
        <v>235</v>
      </c>
      <c r="B9" s="325">
        <v>255262.71241196201</v>
      </c>
      <c r="C9" s="325">
        <v>11381.273495127529</v>
      </c>
      <c r="D9" s="325">
        <v>982.88911609078309</v>
      </c>
      <c r="E9" s="325">
        <v>2956.9322891143975</v>
      </c>
      <c r="F9" s="325">
        <v>23030.525090784249</v>
      </c>
      <c r="G9" s="325">
        <v>150300.99223638291</v>
      </c>
      <c r="H9" s="325">
        <v>78287.376313196</v>
      </c>
      <c r="I9" s="325">
        <v>82319.634665151301</v>
      </c>
      <c r="J9" s="23">
        <f t="shared" si="1"/>
        <v>604522.33561780909</v>
      </c>
    </row>
    <row r="10" spans="1:10">
      <c r="A10" s="425" t="s">
        <v>239</v>
      </c>
      <c r="B10" s="325">
        <v>307046.85800000001</v>
      </c>
      <c r="C10" s="325">
        <v>72610.535999999993</v>
      </c>
      <c r="D10" s="325">
        <v>4260.4490000000005</v>
      </c>
      <c r="E10" s="325">
        <v>4899.6219999999994</v>
      </c>
      <c r="F10" s="325">
        <v>14730.735000000001</v>
      </c>
      <c r="G10" s="325">
        <v>199888.78700000001</v>
      </c>
      <c r="H10" s="325">
        <v>188754.58699999997</v>
      </c>
      <c r="I10" s="325">
        <v>518.18700000000001</v>
      </c>
      <c r="J10" s="23">
        <f t="shared" si="1"/>
        <v>792709.76099999994</v>
      </c>
    </row>
    <row r="11" spans="1:10">
      <c r="A11" s="425" t="s">
        <v>240</v>
      </c>
      <c r="B11" s="325">
        <v>268460.15500000003</v>
      </c>
      <c r="C11" s="325">
        <v>22976.05</v>
      </c>
      <c r="D11" s="325">
        <v>2615.3440000000001</v>
      </c>
      <c r="E11" s="325">
        <v>5214.0019999999995</v>
      </c>
      <c r="F11" s="325">
        <v>4593.2910000000002</v>
      </c>
      <c r="G11" s="325">
        <v>155497.94</v>
      </c>
      <c r="H11" s="325">
        <v>102934.24900000001</v>
      </c>
      <c r="I11" s="325">
        <v>0</v>
      </c>
      <c r="J11" s="23">
        <f t="shared" si="1"/>
        <v>562291.03099999996</v>
      </c>
    </row>
    <row r="12" spans="1:10">
      <c r="A12" s="425" t="s">
        <v>241</v>
      </c>
      <c r="B12" s="325">
        <v>866645.58900000004</v>
      </c>
      <c r="C12" s="325">
        <v>274343.01299999998</v>
      </c>
      <c r="D12" s="325">
        <v>12494.321999999998</v>
      </c>
      <c r="E12" s="325">
        <v>10398.767999999998</v>
      </c>
      <c r="F12" s="325">
        <v>8910.393</v>
      </c>
      <c r="G12" s="325">
        <v>287156.79800000001</v>
      </c>
      <c r="H12" s="325">
        <v>278763.53400000004</v>
      </c>
      <c r="I12" s="325">
        <v>484.48499999999996</v>
      </c>
      <c r="J12" s="23">
        <f t="shared" si="1"/>
        <v>1739196.9019999998</v>
      </c>
    </row>
    <row r="13" spans="1:10">
      <c r="A13" s="425" t="s">
        <v>242</v>
      </c>
      <c r="B13" s="325">
        <v>354887.91236269742</v>
      </c>
      <c r="C13" s="325">
        <v>7219.7189994368055</v>
      </c>
      <c r="D13" s="325">
        <v>2985.6855053835934</v>
      </c>
      <c r="E13" s="325">
        <v>7771.5737861359894</v>
      </c>
      <c r="F13" s="325">
        <v>15178.79517027333</v>
      </c>
      <c r="G13" s="325">
        <v>168552.14799164591</v>
      </c>
      <c r="H13" s="325">
        <v>137117.91588583527</v>
      </c>
      <c r="I13" s="325">
        <v>13810.605923672349</v>
      </c>
      <c r="J13" s="23">
        <f t="shared" si="1"/>
        <v>707524.35562508064</v>
      </c>
    </row>
    <row r="14" spans="1:10">
      <c r="A14" s="425" t="s">
        <v>243</v>
      </c>
      <c r="B14" s="325">
        <v>240950.201</v>
      </c>
      <c r="C14" s="325">
        <v>25801.371999999999</v>
      </c>
      <c r="D14" s="325">
        <v>3589.2669999999998</v>
      </c>
      <c r="E14" s="325">
        <v>4206.3509999999997</v>
      </c>
      <c r="F14" s="325">
        <v>16052.586000000001</v>
      </c>
      <c r="G14" s="325">
        <v>151996.15299999999</v>
      </c>
      <c r="H14" s="325">
        <v>101642.749</v>
      </c>
      <c r="I14" s="325">
        <v>1285.251</v>
      </c>
      <c r="J14" s="23">
        <f t="shared" si="1"/>
        <v>545523.93000000005</v>
      </c>
    </row>
    <row r="15" spans="1:10">
      <c r="A15" s="425" t="s">
        <v>244</v>
      </c>
      <c r="B15" s="325">
        <v>286102.97600000002</v>
      </c>
      <c r="C15" s="325">
        <v>12975.145999999999</v>
      </c>
      <c r="D15" s="325">
        <v>6407.8059999999996</v>
      </c>
      <c r="E15" s="325">
        <v>4266.1030000000001</v>
      </c>
      <c r="F15" s="325">
        <v>15948.588</v>
      </c>
      <c r="G15" s="325">
        <v>189241.96099999998</v>
      </c>
      <c r="H15" s="325">
        <v>167104.18100000001</v>
      </c>
      <c r="I15" s="325">
        <v>0</v>
      </c>
      <c r="J15" s="23">
        <f t="shared" si="1"/>
        <v>682046.76099999994</v>
      </c>
    </row>
    <row r="16" spans="1:10">
      <c r="A16" s="425" t="s">
        <v>245</v>
      </c>
      <c r="B16" s="325">
        <v>696833.397</v>
      </c>
      <c r="C16" s="325">
        <v>113768.13900000001</v>
      </c>
      <c r="D16" s="325">
        <v>8039.3870000000006</v>
      </c>
      <c r="E16" s="325">
        <v>16432.927</v>
      </c>
      <c r="F16" s="325">
        <v>31451.167000000001</v>
      </c>
      <c r="G16" s="325">
        <v>603379.53200000001</v>
      </c>
      <c r="H16" s="325">
        <v>398453.17100000003</v>
      </c>
      <c r="I16" s="325">
        <v>311.09800000000001</v>
      </c>
      <c r="J16" s="23">
        <f t="shared" si="1"/>
        <v>1868668.8180000002</v>
      </c>
    </row>
    <row r="17" spans="1:10">
      <c r="A17" s="425" t="s">
        <v>246</v>
      </c>
      <c r="B17" s="325">
        <v>668109.05000000005</v>
      </c>
      <c r="C17" s="325">
        <v>72138.148000000001</v>
      </c>
      <c r="D17" s="325">
        <v>6540.1959999999999</v>
      </c>
      <c r="E17" s="325">
        <v>7605.0640000000003</v>
      </c>
      <c r="F17" s="325">
        <v>8173.5240000000003</v>
      </c>
      <c r="G17" s="325">
        <v>223421.32</v>
      </c>
      <c r="H17" s="325">
        <v>253773.03000000003</v>
      </c>
      <c r="I17" s="325">
        <v>90036.734999999986</v>
      </c>
      <c r="J17" s="23">
        <f t="shared" si="1"/>
        <v>1329797.0670000003</v>
      </c>
    </row>
    <row r="18" spans="1:10">
      <c r="A18" s="426" t="s">
        <v>247</v>
      </c>
      <c r="B18" s="326">
        <v>280602.63471750089</v>
      </c>
      <c r="C18" s="326">
        <v>135520.01103821219</v>
      </c>
      <c r="D18" s="326">
        <v>2975.3585230739518</v>
      </c>
      <c r="E18" s="326">
        <v>2399.802060360596</v>
      </c>
      <c r="F18" s="326">
        <v>12255.524187278432</v>
      </c>
      <c r="G18" s="326">
        <v>155169.454036724</v>
      </c>
      <c r="H18" s="326">
        <v>78332.307568563498</v>
      </c>
      <c r="I18" s="326">
        <v>55667.349231306202</v>
      </c>
      <c r="J18" s="243">
        <f t="shared" si="1"/>
        <v>722922.44136301975</v>
      </c>
    </row>
    <row r="19" spans="1:10">
      <c r="A19" s="557"/>
      <c r="B19" s="557"/>
      <c r="C19" s="557"/>
      <c r="D19" s="557"/>
      <c r="E19" s="557"/>
      <c r="F19" s="557"/>
      <c r="G19" s="557"/>
      <c r="H19" s="557"/>
      <c r="J19" s="14"/>
    </row>
  </sheetData>
  <sortState ref="A5:J18">
    <sortCondition ref="A4"/>
  </sortState>
  <mergeCells count="2">
    <mergeCell ref="B2:J2"/>
    <mergeCell ref="A19:H19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/>
  </sheetViews>
  <sheetFormatPr defaultColWidth="9.140625" defaultRowHeight="12"/>
  <cols>
    <col min="1" max="1" width="18" style="11" customWidth="1"/>
    <col min="2" max="7" width="10" style="11" customWidth="1"/>
    <col min="8" max="13" width="9.140625" style="11" customWidth="1"/>
    <col min="14" max="14" width="11" style="11" customWidth="1"/>
    <col min="15" max="15" width="12.7109375" style="11" customWidth="1"/>
    <col min="16" max="16384" width="9.140625" style="11"/>
  </cols>
  <sheetData>
    <row r="1" spans="1:14" s="51" customFormat="1" ht="15.75">
      <c r="A1" s="317" t="s">
        <v>389</v>
      </c>
      <c r="B1" s="59"/>
      <c r="N1" s="328" t="str">
        <f>'3.1'!N1</f>
        <v>II. čtvrtletí 2023</v>
      </c>
    </row>
    <row r="2" spans="1:14" ht="6" customHeight="1"/>
    <row r="3" spans="1:14" ht="12.75" customHeight="1">
      <c r="A3" s="490" t="str">
        <f>'3.1'!A4</f>
        <v>2023</v>
      </c>
      <c r="B3" s="565" t="s">
        <v>180</v>
      </c>
      <c r="C3" s="561"/>
      <c r="D3" s="566"/>
      <c r="E3" s="565" t="s">
        <v>182</v>
      </c>
      <c r="F3" s="561"/>
      <c r="G3" s="566"/>
      <c r="H3" s="565" t="s">
        <v>183</v>
      </c>
      <c r="I3" s="561"/>
      <c r="J3" s="566"/>
      <c r="K3" s="565" t="s">
        <v>184</v>
      </c>
      <c r="L3" s="561"/>
      <c r="M3" s="566"/>
      <c r="N3" s="561" t="s">
        <v>53</v>
      </c>
    </row>
    <row r="4" spans="1:14">
      <c r="A4" s="491"/>
      <c r="B4" s="432" t="s">
        <v>60</v>
      </c>
      <c r="C4" s="433" t="s">
        <v>61</v>
      </c>
      <c r="D4" s="434" t="s">
        <v>62</v>
      </c>
      <c r="E4" s="432" t="s">
        <v>63</v>
      </c>
      <c r="F4" s="433" t="s">
        <v>64</v>
      </c>
      <c r="G4" s="434" t="s">
        <v>65</v>
      </c>
      <c r="H4" s="432" t="s">
        <v>66</v>
      </c>
      <c r="I4" s="433" t="s">
        <v>67</v>
      </c>
      <c r="J4" s="434" t="s">
        <v>68</v>
      </c>
      <c r="K4" s="432" t="s">
        <v>69</v>
      </c>
      <c r="L4" s="433" t="s">
        <v>70</v>
      </c>
      <c r="M4" s="434" t="s">
        <v>71</v>
      </c>
      <c r="N4" s="562"/>
    </row>
    <row r="5" spans="1:14" ht="12.75" customHeight="1">
      <c r="A5" s="559" t="s">
        <v>86</v>
      </c>
      <c r="B5" s="477">
        <f>SUM(B6:D6)</f>
        <v>14432832.052999999</v>
      </c>
      <c r="C5" s="478"/>
      <c r="D5" s="479"/>
      <c r="E5" s="477">
        <f>SUM(E6:G6)</f>
        <v>12291358.098999999</v>
      </c>
      <c r="F5" s="478"/>
      <c r="G5" s="479"/>
      <c r="H5" s="477">
        <f>SUM(H6:J6)</f>
        <v>0</v>
      </c>
      <c r="I5" s="478"/>
      <c r="J5" s="479"/>
      <c r="K5" s="477">
        <f>SUM(K6:M6)</f>
        <v>0</v>
      </c>
      <c r="L5" s="478"/>
      <c r="M5" s="479"/>
      <c r="N5" s="563">
        <f>SUM(B6:M6)</f>
        <v>26724190.151999999</v>
      </c>
    </row>
    <row r="6" spans="1:14">
      <c r="A6" s="560"/>
      <c r="B6" s="221">
        <f t="shared" ref="B6:M6" si="0">SUM(B7:B10)</f>
        <v>4990834.7579999994</v>
      </c>
      <c r="C6" s="217">
        <f t="shared" si="0"/>
        <v>4644044.7280000001</v>
      </c>
      <c r="D6" s="220">
        <f t="shared" si="0"/>
        <v>4797952.5669999998</v>
      </c>
      <c r="E6" s="221">
        <f t="shared" si="0"/>
        <v>4301723.254999999</v>
      </c>
      <c r="F6" s="217">
        <f t="shared" si="0"/>
        <v>4055045.1510000005</v>
      </c>
      <c r="G6" s="220">
        <f t="shared" si="0"/>
        <v>3934589.693</v>
      </c>
      <c r="H6" s="221">
        <f t="shared" si="0"/>
        <v>0</v>
      </c>
      <c r="I6" s="217">
        <f t="shared" si="0"/>
        <v>0</v>
      </c>
      <c r="J6" s="220">
        <f t="shared" si="0"/>
        <v>0</v>
      </c>
      <c r="K6" s="221">
        <f t="shared" si="0"/>
        <v>0</v>
      </c>
      <c r="L6" s="217">
        <f t="shared" si="0"/>
        <v>0</v>
      </c>
      <c r="M6" s="220">
        <f t="shared" si="0"/>
        <v>0</v>
      </c>
      <c r="N6" s="564"/>
    </row>
    <row r="7" spans="1:14">
      <c r="A7" s="215" t="s">
        <v>8</v>
      </c>
      <c r="B7" s="334">
        <v>590456.16399999999</v>
      </c>
      <c r="C7" s="329">
        <v>564394.73</v>
      </c>
      <c r="D7" s="338">
        <v>634213.32000000007</v>
      </c>
      <c r="E7" s="334">
        <v>611538.41800000006</v>
      </c>
      <c r="F7" s="329">
        <v>617692.73499999999</v>
      </c>
      <c r="G7" s="338">
        <v>671204.55200000003</v>
      </c>
      <c r="H7" s="334">
        <v>0</v>
      </c>
      <c r="I7" s="329">
        <v>0</v>
      </c>
      <c r="J7" s="338">
        <v>0</v>
      </c>
      <c r="K7" s="334">
        <v>0</v>
      </c>
      <c r="L7" s="329">
        <v>0</v>
      </c>
      <c r="M7" s="338">
        <v>0</v>
      </c>
      <c r="N7" s="276">
        <f>SUM(B7:M7)</f>
        <v>3689499.9190000002</v>
      </c>
    </row>
    <row r="8" spans="1:14">
      <c r="A8" s="215" t="s">
        <v>9</v>
      </c>
      <c r="B8" s="334">
        <v>1967380.8140000002</v>
      </c>
      <c r="C8" s="329">
        <v>1831390.5</v>
      </c>
      <c r="D8" s="338">
        <v>1982305.4909999999</v>
      </c>
      <c r="E8" s="334">
        <v>1760821.585</v>
      </c>
      <c r="F8" s="329">
        <v>1839383.1909999999</v>
      </c>
      <c r="G8" s="338">
        <v>1852520.4040000001</v>
      </c>
      <c r="H8" s="334">
        <v>0</v>
      </c>
      <c r="I8" s="329">
        <v>0</v>
      </c>
      <c r="J8" s="338">
        <v>0</v>
      </c>
      <c r="K8" s="334">
        <v>0</v>
      </c>
      <c r="L8" s="329">
        <v>0</v>
      </c>
      <c r="M8" s="338">
        <v>0</v>
      </c>
      <c r="N8" s="276">
        <f t="shared" ref="N8:N30" si="1">SUM(B8:M8)</f>
        <v>11233801.984999999</v>
      </c>
    </row>
    <row r="9" spans="1:14">
      <c r="A9" s="215" t="s">
        <v>132</v>
      </c>
      <c r="B9" s="334">
        <v>770348.35595218989</v>
      </c>
      <c r="C9" s="329">
        <v>707919.82168608496</v>
      </c>
      <c r="D9" s="338">
        <v>716243.476863374</v>
      </c>
      <c r="E9" s="334">
        <v>603597.80119497504</v>
      </c>
      <c r="F9" s="329">
        <v>551281.644116977</v>
      </c>
      <c r="G9" s="338">
        <v>512749.31858736696</v>
      </c>
      <c r="H9" s="334">
        <v>0</v>
      </c>
      <c r="I9" s="329">
        <v>0</v>
      </c>
      <c r="J9" s="338">
        <v>0</v>
      </c>
      <c r="K9" s="334">
        <v>0</v>
      </c>
      <c r="L9" s="329">
        <v>0</v>
      </c>
      <c r="M9" s="338">
        <v>0</v>
      </c>
      <c r="N9" s="276">
        <f t="shared" si="1"/>
        <v>3862140.418400968</v>
      </c>
    </row>
    <row r="10" spans="1:14">
      <c r="A10" s="215" t="s">
        <v>130</v>
      </c>
      <c r="B10" s="334">
        <v>1662649.4240478098</v>
      </c>
      <c r="C10" s="329">
        <v>1540339.6763139151</v>
      </c>
      <c r="D10" s="338">
        <v>1465190.279136626</v>
      </c>
      <c r="E10" s="334">
        <v>1325765.450805024</v>
      </c>
      <c r="F10" s="329">
        <v>1046687.5808830231</v>
      </c>
      <c r="G10" s="338">
        <v>898115.41841263289</v>
      </c>
      <c r="H10" s="334">
        <v>0</v>
      </c>
      <c r="I10" s="329">
        <v>0</v>
      </c>
      <c r="J10" s="338">
        <v>0</v>
      </c>
      <c r="K10" s="334">
        <v>0</v>
      </c>
      <c r="L10" s="329">
        <v>0</v>
      </c>
      <c r="M10" s="338">
        <v>0</v>
      </c>
      <c r="N10" s="276">
        <f t="shared" si="1"/>
        <v>7938747.8295990322</v>
      </c>
    </row>
    <row r="11" spans="1:14">
      <c r="A11" s="324" t="s">
        <v>294</v>
      </c>
      <c r="B11" s="335">
        <f>SUM(B12:B15)</f>
        <v>3244661.0389999999</v>
      </c>
      <c r="C11" s="333">
        <f t="shared" ref="C11:M11" si="2">SUM(C12:C15)</f>
        <v>3029230.1689999998</v>
      </c>
      <c r="D11" s="339">
        <f t="shared" si="2"/>
        <v>3130355.0639999998</v>
      </c>
      <c r="E11" s="335">
        <f t="shared" si="2"/>
        <v>2794964.835</v>
      </c>
      <c r="F11" s="333">
        <f t="shared" si="2"/>
        <v>2623936.9819999998</v>
      </c>
      <c r="G11" s="339">
        <f t="shared" si="2"/>
        <v>2549422.3689999999</v>
      </c>
      <c r="H11" s="335">
        <f t="shared" si="2"/>
        <v>0</v>
      </c>
      <c r="I11" s="333">
        <f t="shared" si="2"/>
        <v>0</v>
      </c>
      <c r="J11" s="339">
        <f t="shared" si="2"/>
        <v>0</v>
      </c>
      <c r="K11" s="335">
        <f t="shared" si="2"/>
        <v>0</v>
      </c>
      <c r="L11" s="333">
        <f t="shared" si="2"/>
        <v>0</v>
      </c>
      <c r="M11" s="339">
        <f t="shared" si="2"/>
        <v>0</v>
      </c>
      <c r="N11" s="322">
        <f t="shared" si="1"/>
        <v>17372570.458000001</v>
      </c>
    </row>
    <row r="12" spans="1:14" ht="13.5" customHeight="1">
      <c r="A12" s="215" t="s">
        <v>8</v>
      </c>
      <c r="B12" s="336">
        <v>487724.45400000003</v>
      </c>
      <c r="C12" s="330">
        <v>456576.12699999998</v>
      </c>
      <c r="D12" s="340">
        <v>503903.05200000003</v>
      </c>
      <c r="E12" s="336">
        <v>485668.27399999998</v>
      </c>
      <c r="F12" s="330">
        <v>486447.91899999999</v>
      </c>
      <c r="G12" s="340">
        <v>533760.755</v>
      </c>
      <c r="H12" s="336">
        <v>0</v>
      </c>
      <c r="I12" s="330">
        <v>0</v>
      </c>
      <c r="J12" s="340">
        <v>0</v>
      </c>
      <c r="K12" s="336">
        <v>0</v>
      </c>
      <c r="L12" s="330">
        <v>0</v>
      </c>
      <c r="M12" s="340">
        <v>0</v>
      </c>
      <c r="N12" s="331">
        <f t="shared" si="1"/>
        <v>2954080.5809999998</v>
      </c>
    </row>
    <row r="13" spans="1:14">
      <c r="A13" s="215" t="s">
        <v>9</v>
      </c>
      <c r="B13" s="334">
        <v>1209755.554</v>
      </c>
      <c r="C13" s="329">
        <v>1135533.2749999999</v>
      </c>
      <c r="D13" s="338">
        <v>1234290.7279999999</v>
      </c>
      <c r="E13" s="334">
        <v>1089249.683</v>
      </c>
      <c r="F13" s="329">
        <v>1139410.68</v>
      </c>
      <c r="G13" s="338">
        <v>1142995.416</v>
      </c>
      <c r="H13" s="334">
        <v>0</v>
      </c>
      <c r="I13" s="329">
        <v>0</v>
      </c>
      <c r="J13" s="338">
        <v>0</v>
      </c>
      <c r="K13" s="334">
        <v>0</v>
      </c>
      <c r="L13" s="329">
        <v>0</v>
      </c>
      <c r="M13" s="338">
        <v>0</v>
      </c>
      <c r="N13" s="276">
        <f t="shared" si="1"/>
        <v>6951235.3360000001</v>
      </c>
    </row>
    <row r="14" spans="1:14">
      <c r="A14" s="215" t="s">
        <v>132</v>
      </c>
      <c r="B14" s="334">
        <v>455661.17599999998</v>
      </c>
      <c r="C14" s="329">
        <v>423173.87900000002</v>
      </c>
      <c r="D14" s="338">
        <v>422946.565</v>
      </c>
      <c r="E14" s="334">
        <v>360219.288</v>
      </c>
      <c r="F14" s="329">
        <v>326805.61800000002</v>
      </c>
      <c r="G14" s="338">
        <v>305015.30099999998</v>
      </c>
      <c r="H14" s="334">
        <v>0</v>
      </c>
      <c r="I14" s="329">
        <v>0</v>
      </c>
      <c r="J14" s="338">
        <v>0</v>
      </c>
      <c r="K14" s="334">
        <v>0</v>
      </c>
      <c r="L14" s="329">
        <v>0</v>
      </c>
      <c r="M14" s="338">
        <v>0</v>
      </c>
      <c r="N14" s="276">
        <f t="shared" si="1"/>
        <v>2293821.8269999996</v>
      </c>
    </row>
    <row r="15" spans="1:14">
      <c r="A15" s="215" t="s">
        <v>130</v>
      </c>
      <c r="B15" s="334">
        <v>1091519.855</v>
      </c>
      <c r="C15" s="329">
        <v>1013946.888</v>
      </c>
      <c r="D15" s="338">
        <v>969214.71900000004</v>
      </c>
      <c r="E15" s="334">
        <v>859827.59</v>
      </c>
      <c r="F15" s="329">
        <v>671272.76500000001</v>
      </c>
      <c r="G15" s="338">
        <v>567650.897</v>
      </c>
      <c r="H15" s="334">
        <v>0</v>
      </c>
      <c r="I15" s="329">
        <v>0</v>
      </c>
      <c r="J15" s="338">
        <v>0</v>
      </c>
      <c r="K15" s="334">
        <v>0</v>
      </c>
      <c r="L15" s="329">
        <v>0</v>
      </c>
      <c r="M15" s="338">
        <v>0</v>
      </c>
      <c r="N15" s="276">
        <f t="shared" si="1"/>
        <v>5173432.7139999997</v>
      </c>
    </row>
    <row r="16" spans="1:14">
      <c r="A16" s="324" t="s">
        <v>297</v>
      </c>
      <c r="B16" s="335">
        <f>SUM(B17:B20)</f>
        <v>1200531.821</v>
      </c>
      <c r="C16" s="333">
        <f t="shared" ref="C16:M16" si="3">SUM(C17:C20)</f>
        <v>1113381.584</v>
      </c>
      <c r="D16" s="339">
        <f t="shared" si="3"/>
        <v>1144523.0109999999</v>
      </c>
      <c r="E16" s="335">
        <f t="shared" si="3"/>
        <v>1034258.606999999</v>
      </c>
      <c r="F16" s="333">
        <f t="shared" si="3"/>
        <v>980990.47100000002</v>
      </c>
      <c r="G16" s="339">
        <f t="shared" si="3"/>
        <v>941882.69100000011</v>
      </c>
      <c r="H16" s="335">
        <f t="shared" si="3"/>
        <v>0</v>
      </c>
      <c r="I16" s="333">
        <f t="shared" si="3"/>
        <v>0</v>
      </c>
      <c r="J16" s="339">
        <f t="shared" si="3"/>
        <v>0</v>
      </c>
      <c r="K16" s="335">
        <f t="shared" si="3"/>
        <v>0</v>
      </c>
      <c r="L16" s="333">
        <f t="shared" si="3"/>
        <v>0</v>
      </c>
      <c r="M16" s="339">
        <f t="shared" si="3"/>
        <v>0</v>
      </c>
      <c r="N16" s="322">
        <f t="shared" si="1"/>
        <v>6415568.1849999987</v>
      </c>
    </row>
    <row r="17" spans="1:14">
      <c r="A17" s="215" t="s">
        <v>8</v>
      </c>
      <c r="B17" s="334">
        <v>95465.756999999998</v>
      </c>
      <c r="C17" s="329">
        <v>98284.062999999995</v>
      </c>
      <c r="D17" s="338">
        <v>119681.613</v>
      </c>
      <c r="E17" s="334">
        <v>114949.72900000001</v>
      </c>
      <c r="F17" s="329">
        <v>121158.361</v>
      </c>
      <c r="G17" s="338">
        <v>127241.47900000001</v>
      </c>
      <c r="H17" s="334">
        <v>0</v>
      </c>
      <c r="I17" s="329">
        <v>0</v>
      </c>
      <c r="J17" s="338">
        <v>0</v>
      </c>
      <c r="K17" s="334">
        <v>0</v>
      </c>
      <c r="L17" s="329">
        <v>0</v>
      </c>
      <c r="M17" s="338">
        <v>0</v>
      </c>
      <c r="N17" s="276">
        <f t="shared" si="1"/>
        <v>676781.00200000009</v>
      </c>
    </row>
    <row r="18" spans="1:14">
      <c r="A18" s="215" t="s">
        <v>9</v>
      </c>
      <c r="B18" s="334">
        <v>494337.98100000003</v>
      </c>
      <c r="C18" s="329">
        <v>455275.86700000003</v>
      </c>
      <c r="D18" s="338">
        <v>488015.64799999999</v>
      </c>
      <c r="E18" s="334">
        <v>433442.33799999999</v>
      </c>
      <c r="F18" s="329">
        <v>455072.93900000001</v>
      </c>
      <c r="G18" s="338">
        <v>457212.663</v>
      </c>
      <c r="H18" s="334">
        <v>0</v>
      </c>
      <c r="I18" s="329">
        <v>0</v>
      </c>
      <c r="J18" s="338">
        <v>0</v>
      </c>
      <c r="K18" s="334">
        <v>0</v>
      </c>
      <c r="L18" s="329">
        <v>0</v>
      </c>
      <c r="M18" s="338">
        <v>0</v>
      </c>
      <c r="N18" s="276">
        <f t="shared" si="1"/>
        <v>2783357.4360000002</v>
      </c>
    </row>
    <row r="19" spans="1:14">
      <c r="A19" s="215" t="s">
        <v>132</v>
      </c>
      <c r="B19" s="334">
        <v>204291.35995219002</v>
      </c>
      <c r="C19" s="329">
        <v>175948.09468608498</v>
      </c>
      <c r="D19" s="338">
        <v>176501.29986337401</v>
      </c>
      <c r="E19" s="334">
        <v>153597.217194975</v>
      </c>
      <c r="F19" s="329">
        <v>143699.56411697698</v>
      </c>
      <c r="G19" s="338">
        <v>133661.499587367</v>
      </c>
      <c r="H19" s="334">
        <v>0</v>
      </c>
      <c r="I19" s="329">
        <v>0</v>
      </c>
      <c r="J19" s="338">
        <v>0</v>
      </c>
      <c r="K19" s="334">
        <v>0</v>
      </c>
      <c r="L19" s="329">
        <v>0</v>
      </c>
      <c r="M19" s="338">
        <v>0</v>
      </c>
      <c r="N19" s="276">
        <f t="shared" si="1"/>
        <v>987699.03540096804</v>
      </c>
    </row>
    <row r="20" spans="1:14">
      <c r="A20" s="215" t="s">
        <v>130</v>
      </c>
      <c r="B20" s="334">
        <v>406436.72304780997</v>
      </c>
      <c r="C20" s="329">
        <v>383873.55931391503</v>
      </c>
      <c r="D20" s="338">
        <v>360324.45013662596</v>
      </c>
      <c r="E20" s="334">
        <v>332269.32280502398</v>
      </c>
      <c r="F20" s="329">
        <v>261059.60688302302</v>
      </c>
      <c r="G20" s="338">
        <v>223767.049412633</v>
      </c>
      <c r="H20" s="334">
        <v>0</v>
      </c>
      <c r="I20" s="329">
        <v>0</v>
      </c>
      <c r="J20" s="338">
        <v>0</v>
      </c>
      <c r="K20" s="334">
        <v>0</v>
      </c>
      <c r="L20" s="329">
        <v>0</v>
      </c>
      <c r="M20" s="338">
        <v>0</v>
      </c>
      <c r="N20" s="276">
        <f t="shared" si="1"/>
        <v>1967730.711599031</v>
      </c>
    </row>
    <row r="21" spans="1:14">
      <c r="A21" s="324" t="s">
        <v>56</v>
      </c>
      <c r="B21" s="335">
        <f>SUM(B22:B25)</f>
        <v>540670.853</v>
      </c>
      <c r="C21" s="333">
        <f t="shared" ref="C21:M21" si="4">SUM(C22:C25)</f>
        <v>496602.81199999998</v>
      </c>
      <c r="D21" s="339">
        <f t="shared" si="4"/>
        <v>517889.41700000002</v>
      </c>
      <c r="E21" s="335">
        <f t="shared" si="4"/>
        <v>467672.40900000004</v>
      </c>
      <c r="F21" s="333">
        <f t="shared" si="4"/>
        <v>445195.24600000004</v>
      </c>
      <c r="G21" s="339">
        <f t="shared" si="4"/>
        <v>438419.48099999997</v>
      </c>
      <c r="H21" s="335">
        <f t="shared" si="4"/>
        <v>0</v>
      </c>
      <c r="I21" s="333">
        <f t="shared" si="4"/>
        <v>0</v>
      </c>
      <c r="J21" s="339">
        <f t="shared" si="4"/>
        <v>0</v>
      </c>
      <c r="K21" s="335">
        <f t="shared" si="4"/>
        <v>0</v>
      </c>
      <c r="L21" s="333">
        <f t="shared" si="4"/>
        <v>0</v>
      </c>
      <c r="M21" s="339">
        <f t="shared" si="4"/>
        <v>0</v>
      </c>
      <c r="N21" s="322">
        <f t="shared" si="1"/>
        <v>2906450.2179999999</v>
      </c>
    </row>
    <row r="22" spans="1:14">
      <c r="A22" s="215" t="s">
        <v>8</v>
      </c>
      <c r="B22" s="334">
        <v>7265.9530000000004</v>
      </c>
      <c r="C22" s="329">
        <v>9534.5400000000009</v>
      </c>
      <c r="D22" s="338">
        <v>10628.655000000001</v>
      </c>
      <c r="E22" s="334">
        <v>10920.415000000001</v>
      </c>
      <c r="F22" s="329">
        <v>10086.455</v>
      </c>
      <c r="G22" s="338">
        <v>10202.317999999999</v>
      </c>
      <c r="H22" s="334">
        <v>0</v>
      </c>
      <c r="I22" s="329">
        <v>0</v>
      </c>
      <c r="J22" s="338">
        <v>0</v>
      </c>
      <c r="K22" s="334">
        <v>0</v>
      </c>
      <c r="L22" s="329">
        <v>0</v>
      </c>
      <c r="M22" s="338">
        <v>0</v>
      </c>
      <c r="N22" s="276">
        <f t="shared" si="1"/>
        <v>58638.336000000003</v>
      </c>
    </row>
    <row r="23" spans="1:14">
      <c r="A23" s="215" t="s">
        <v>9</v>
      </c>
      <c r="B23" s="334">
        <v>258412.054</v>
      </c>
      <c r="C23" s="329">
        <v>235849.04300000001</v>
      </c>
      <c r="D23" s="338">
        <v>254909.652</v>
      </c>
      <c r="E23" s="334">
        <v>233383.45600000001</v>
      </c>
      <c r="F23" s="329">
        <v>240053.58199999999</v>
      </c>
      <c r="G23" s="338">
        <v>247519.69099999999</v>
      </c>
      <c r="H23" s="334">
        <v>0</v>
      </c>
      <c r="I23" s="329">
        <v>0</v>
      </c>
      <c r="J23" s="338">
        <v>0</v>
      </c>
      <c r="K23" s="334">
        <v>0</v>
      </c>
      <c r="L23" s="329">
        <v>0</v>
      </c>
      <c r="M23" s="338">
        <v>0</v>
      </c>
      <c r="N23" s="276">
        <f t="shared" si="1"/>
        <v>1470127.4780000001</v>
      </c>
    </row>
    <row r="24" spans="1:14">
      <c r="A24" s="215" t="s">
        <v>132</v>
      </c>
      <c r="B24" s="334">
        <v>110300</v>
      </c>
      <c r="C24" s="329">
        <v>108700</v>
      </c>
      <c r="D24" s="338">
        <v>116700</v>
      </c>
      <c r="E24" s="334">
        <v>89700</v>
      </c>
      <c r="F24" s="329">
        <v>80700</v>
      </c>
      <c r="G24" s="338">
        <v>74000</v>
      </c>
      <c r="H24" s="334">
        <v>0</v>
      </c>
      <c r="I24" s="329">
        <v>0</v>
      </c>
      <c r="J24" s="338">
        <v>0</v>
      </c>
      <c r="K24" s="334">
        <v>0</v>
      </c>
      <c r="L24" s="329">
        <v>0</v>
      </c>
      <c r="M24" s="338">
        <v>0</v>
      </c>
      <c r="N24" s="276">
        <f t="shared" si="1"/>
        <v>580100</v>
      </c>
    </row>
    <row r="25" spans="1:14">
      <c r="A25" s="215" t="s">
        <v>130</v>
      </c>
      <c r="B25" s="334">
        <v>164692.84599999999</v>
      </c>
      <c r="C25" s="329">
        <v>142519.22899999999</v>
      </c>
      <c r="D25" s="338">
        <v>135651.10999999999</v>
      </c>
      <c r="E25" s="334">
        <v>133668.538</v>
      </c>
      <c r="F25" s="329">
        <v>114355.209</v>
      </c>
      <c r="G25" s="338">
        <v>106697.47199999999</v>
      </c>
      <c r="H25" s="334">
        <v>0</v>
      </c>
      <c r="I25" s="329">
        <v>0</v>
      </c>
      <c r="J25" s="338">
        <v>0</v>
      </c>
      <c r="K25" s="334">
        <v>0</v>
      </c>
      <c r="L25" s="329">
        <v>0</v>
      </c>
      <c r="M25" s="338">
        <v>0</v>
      </c>
      <c r="N25" s="276">
        <f t="shared" si="1"/>
        <v>797584.40399999998</v>
      </c>
    </row>
    <row r="26" spans="1:14">
      <c r="A26" s="324" t="s">
        <v>255</v>
      </c>
      <c r="B26" s="335">
        <f>SUM(B27:B30)</f>
        <v>4971.0450000000001</v>
      </c>
      <c r="C26" s="333">
        <f t="shared" ref="C26:M26" si="5">SUM(C27:C30)</f>
        <v>4830.1629999999996</v>
      </c>
      <c r="D26" s="339">
        <f t="shared" si="5"/>
        <v>5185.0749999999998</v>
      </c>
      <c r="E26" s="335">
        <f t="shared" si="5"/>
        <v>4827.4040000000005</v>
      </c>
      <c r="F26" s="333">
        <f t="shared" si="5"/>
        <v>4922.4520000000002</v>
      </c>
      <c r="G26" s="339">
        <f t="shared" si="5"/>
        <v>4865.152</v>
      </c>
      <c r="H26" s="335">
        <f t="shared" si="5"/>
        <v>0</v>
      </c>
      <c r="I26" s="333">
        <f t="shared" si="5"/>
        <v>0</v>
      </c>
      <c r="J26" s="339">
        <f t="shared" si="5"/>
        <v>0</v>
      </c>
      <c r="K26" s="335">
        <f t="shared" si="5"/>
        <v>0</v>
      </c>
      <c r="L26" s="333">
        <f t="shared" si="5"/>
        <v>0</v>
      </c>
      <c r="M26" s="339">
        <f t="shared" si="5"/>
        <v>0</v>
      </c>
      <c r="N26" s="322">
        <f t="shared" si="1"/>
        <v>29601.290999999997</v>
      </c>
    </row>
    <row r="27" spans="1:14">
      <c r="A27" s="215" t="s">
        <v>8</v>
      </c>
      <c r="B27" s="334">
        <v>0</v>
      </c>
      <c r="C27" s="329">
        <v>0</v>
      </c>
      <c r="D27" s="338">
        <v>0</v>
      </c>
      <c r="E27" s="334">
        <v>0</v>
      </c>
      <c r="F27" s="329">
        <v>0</v>
      </c>
      <c r="G27" s="338">
        <v>0</v>
      </c>
      <c r="H27" s="334">
        <v>0</v>
      </c>
      <c r="I27" s="329">
        <v>0</v>
      </c>
      <c r="J27" s="338">
        <v>0</v>
      </c>
      <c r="K27" s="334">
        <v>0</v>
      </c>
      <c r="L27" s="329">
        <v>0</v>
      </c>
      <c r="M27" s="338">
        <v>0</v>
      </c>
      <c r="N27" s="276">
        <f t="shared" si="1"/>
        <v>0</v>
      </c>
    </row>
    <row r="28" spans="1:14">
      <c r="A28" s="215" t="s">
        <v>9</v>
      </c>
      <c r="B28" s="334">
        <v>4875.2250000000004</v>
      </c>
      <c r="C28" s="329">
        <v>4732.3149999999996</v>
      </c>
      <c r="D28" s="338">
        <v>5089.4629999999997</v>
      </c>
      <c r="E28" s="334">
        <v>4746.1080000000002</v>
      </c>
      <c r="F28" s="329">
        <v>4845.99</v>
      </c>
      <c r="G28" s="338">
        <v>4792.634</v>
      </c>
      <c r="H28" s="334">
        <v>0</v>
      </c>
      <c r="I28" s="329">
        <v>0</v>
      </c>
      <c r="J28" s="338">
        <v>0</v>
      </c>
      <c r="K28" s="334">
        <v>0</v>
      </c>
      <c r="L28" s="329">
        <v>0</v>
      </c>
      <c r="M28" s="338">
        <v>0</v>
      </c>
      <c r="N28" s="276">
        <f t="shared" si="1"/>
        <v>29081.735000000001</v>
      </c>
    </row>
    <row r="29" spans="1:14">
      <c r="A29" s="215" t="s">
        <v>132</v>
      </c>
      <c r="B29" s="334">
        <v>95.82</v>
      </c>
      <c r="C29" s="329">
        <v>97.847999999999999</v>
      </c>
      <c r="D29" s="338">
        <v>95.611999999999995</v>
      </c>
      <c r="E29" s="334">
        <v>81.296000000000006</v>
      </c>
      <c r="F29" s="329">
        <v>76.462000000000003</v>
      </c>
      <c r="G29" s="338">
        <v>72.518000000000001</v>
      </c>
      <c r="H29" s="334">
        <v>0</v>
      </c>
      <c r="I29" s="329">
        <v>0</v>
      </c>
      <c r="J29" s="338">
        <v>0</v>
      </c>
      <c r="K29" s="334">
        <v>0</v>
      </c>
      <c r="L29" s="329">
        <v>0</v>
      </c>
      <c r="M29" s="338">
        <v>0</v>
      </c>
      <c r="N29" s="276">
        <f t="shared" si="1"/>
        <v>519.55599999999993</v>
      </c>
    </row>
    <row r="30" spans="1:14">
      <c r="A30" s="219" t="s">
        <v>130</v>
      </c>
      <c r="B30" s="337">
        <v>0</v>
      </c>
      <c r="C30" s="332">
        <v>0</v>
      </c>
      <c r="D30" s="341">
        <v>0</v>
      </c>
      <c r="E30" s="337">
        <v>0</v>
      </c>
      <c r="F30" s="332">
        <v>0</v>
      </c>
      <c r="G30" s="341">
        <v>0</v>
      </c>
      <c r="H30" s="337">
        <v>0</v>
      </c>
      <c r="I30" s="332">
        <v>0</v>
      </c>
      <c r="J30" s="341">
        <v>0</v>
      </c>
      <c r="K30" s="337">
        <v>0</v>
      </c>
      <c r="L30" s="332">
        <v>0</v>
      </c>
      <c r="M30" s="341">
        <v>0</v>
      </c>
      <c r="N30" s="278">
        <f t="shared" si="1"/>
        <v>0</v>
      </c>
    </row>
    <row r="31" spans="1:14">
      <c r="A31" s="20"/>
      <c r="B31" s="19"/>
      <c r="N31" s="342" t="s">
        <v>300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25" type="noConversion"/>
  <conditionalFormatting sqref="B5:D30">
    <cfRule type="expression" dxfId="21" priority="4">
      <formula>SEARCH($B$3,$N$1)</formula>
    </cfRule>
  </conditionalFormatting>
  <conditionalFormatting sqref="B5:G30">
    <cfRule type="expression" dxfId="20" priority="3">
      <formula>SEARCH($E$3,$N$1)</formula>
    </cfRule>
  </conditionalFormatting>
  <conditionalFormatting sqref="B5:J30">
    <cfRule type="expression" dxfId="19" priority="2">
      <formula>SEARCH($H$3,$N$1)</formula>
    </cfRule>
  </conditionalFormatting>
  <conditionalFormatting sqref="B5:M30">
    <cfRule type="expression" dxfId="18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/>
  <cols>
    <col min="1" max="1" width="39.85546875" style="11" customWidth="1"/>
    <col min="2" max="2" width="7.85546875" style="11" customWidth="1"/>
    <col min="3" max="13" width="7.85546875" style="21" customWidth="1"/>
    <col min="14" max="14" width="10" style="21" customWidth="1"/>
    <col min="15" max="20" width="9.140625" style="9"/>
    <col min="21" max="16384" width="9.140625" style="11"/>
  </cols>
  <sheetData>
    <row r="1" spans="1:20" s="51" customFormat="1" ht="15.75">
      <c r="A1" s="317" t="s">
        <v>390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328" t="str">
        <f>'3.1'!N1</f>
        <v>II. čtvrtletí 2023</v>
      </c>
      <c r="O1" s="9"/>
      <c r="P1" s="9"/>
      <c r="Q1" s="9"/>
      <c r="R1" s="9"/>
      <c r="S1" s="9"/>
      <c r="T1" s="9"/>
    </row>
    <row r="2" spans="1:20" ht="6" customHeight="1"/>
    <row r="3" spans="1:20">
      <c r="A3" s="490" t="str">
        <f>'3.1'!A4</f>
        <v>2023</v>
      </c>
      <c r="B3" s="565" t="s">
        <v>180</v>
      </c>
      <c r="C3" s="561"/>
      <c r="D3" s="566"/>
      <c r="E3" s="565" t="s">
        <v>182</v>
      </c>
      <c r="F3" s="561"/>
      <c r="G3" s="566"/>
      <c r="H3" s="565" t="s">
        <v>183</v>
      </c>
      <c r="I3" s="561"/>
      <c r="J3" s="566"/>
      <c r="K3" s="565" t="s">
        <v>184</v>
      </c>
      <c r="L3" s="561"/>
      <c r="M3" s="566"/>
      <c r="N3" s="561" t="s">
        <v>53</v>
      </c>
    </row>
    <row r="4" spans="1:20">
      <c r="A4" s="567"/>
      <c r="B4" s="432" t="s">
        <v>60</v>
      </c>
      <c r="C4" s="433" t="s">
        <v>61</v>
      </c>
      <c r="D4" s="434" t="s">
        <v>62</v>
      </c>
      <c r="E4" s="432" t="s">
        <v>63</v>
      </c>
      <c r="F4" s="433" t="s">
        <v>64</v>
      </c>
      <c r="G4" s="434" t="s">
        <v>65</v>
      </c>
      <c r="H4" s="432" t="s">
        <v>66</v>
      </c>
      <c r="I4" s="433" t="s">
        <v>67</v>
      </c>
      <c r="J4" s="434" t="s">
        <v>68</v>
      </c>
      <c r="K4" s="432" t="s">
        <v>69</v>
      </c>
      <c r="L4" s="433" t="s">
        <v>70</v>
      </c>
      <c r="M4" s="434" t="s">
        <v>71</v>
      </c>
      <c r="N4" s="558" t="s">
        <v>53</v>
      </c>
    </row>
    <row r="5" spans="1:20" ht="12.75" customHeight="1">
      <c r="A5" s="559" t="s">
        <v>96</v>
      </c>
      <c r="B5" s="477">
        <f>SUM(B6:D6)</f>
        <v>17590.438999999998</v>
      </c>
      <c r="C5" s="478"/>
      <c r="D5" s="479"/>
      <c r="E5" s="477">
        <f>SUM(E6:G6)</f>
        <v>13186.255000000001</v>
      </c>
      <c r="F5" s="478"/>
      <c r="G5" s="479"/>
      <c r="H5" s="477">
        <f>SUM(H6:J6)</f>
        <v>0</v>
      </c>
      <c r="I5" s="478"/>
      <c r="J5" s="479"/>
      <c r="K5" s="477">
        <f>SUM(K6:M6)</f>
        <v>0</v>
      </c>
      <c r="L5" s="478"/>
      <c r="M5" s="479"/>
      <c r="N5" s="563">
        <f>SUM(N7:N9)</f>
        <v>30776.694000000003</v>
      </c>
    </row>
    <row r="6" spans="1:20">
      <c r="A6" s="560"/>
      <c r="B6" s="221">
        <f>SUM(B7:B9)</f>
        <v>6636.2860000000001</v>
      </c>
      <c r="C6" s="217">
        <f t="shared" ref="C6:M6" si="0">SUM(C7:C9)</f>
        <v>5670.3130000000001</v>
      </c>
      <c r="D6" s="220">
        <f t="shared" si="0"/>
        <v>5283.84</v>
      </c>
      <c r="E6" s="221">
        <f t="shared" si="0"/>
        <v>4856.9170000000004</v>
      </c>
      <c r="F6" s="217">
        <f t="shared" si="0"/>
        <v>4094.8609999999999</v>
      </c>
      <c r="G6" s="220">
        <f t="shared" si="0"/>
        <v>4234.4769999999999</v>
      </c>
      <c r="H6" s="221">
        <f t="shared" si="0"/>
        <v>0</v>
      </c>
      <c r="I6" s="217">
        <f t="shared" si="0"/>
        <v>0</v>
      </c>
      <c r="J6" s="220">
        <f t="shared" si="0"/>
        <v>0</v>
      </c>
      <c r="K6" s="221">
        <f t="shared" si="0"/>
        <v>0</v>
      </c>
      <c r="L6" s="217">
        <f t="shared" si="0"/>
        <v>0</v>
      </c>
      <c r="M6" s="220">
        <f t="shared" si="0"/>
        <v>0</v>
      </c>
      <c r="N6" s="564"/>
    </row>
    <row r="7" spans="1:20">
      <c r="A7" s="71" t="s">
        <v>25</v>
      </c>
      <c r="B7" s="346">
        <v>5078.8429999999998</v>
      </c>
      <c r="C7" s="343">
        <v>4424.9449999999997</v>
      </c>
      <c r="D7" s="345">
        <v>4210.8440000000001</v>
      </c>
      <c r="E7" s="346">
        <v>3766.5050000000001</v>
      </c>
      <c r="F7" s="343">
        <v>3038.194</v>
      </c>
      <c r="G7" s="345">
        <v>3388.4290000000001</v>
      </c>
      <c r="H7" s="346">
        <v>0</v>
      </c>
      <c r="I7" s="343">
        <v>0</v>
      </c>
      <c r="J7" s="345">
        <v>0</v>
      </c>
      <c r="K7" s="346">
        <v>0</v>
      </c>
      <c r="L7" s="343">
        <v>0</v>
      </c>
      <c r="M7" s="345">
        <v>0</v>
      </c>
      <c r="N7" s="276">
        <f>SUM(B7:M7)</f>
        <v>23907.760000000002</v>
      </c>
    </row>
    <row r="8" spans="1:20">
      <c r="A8" s="71" t="s">
        <v>37</v>
      </c>
      <c r="B8" s="346">
        <v>28.306999999999999</v>
      </c>
      <c r="C8" s="329">
        <v>24.446000000000002</v>
      </c>
      <c r="D8" s="338">
        <v>22.202000000000002</v>
      </c>
      <c r="E8" s="334">
        <v>41.929000000000002</v>
      </c>
      <c r="F8" s="329">
        <v>23.594999999999999</v>
      </c>
      <c r="G8" s="338">
        <v>26.131</v>
      </c>
      <c r="H8" s="334">
        <v>0</v>
      </c>
      <c r="I8" s="329">
        <v>0</v>
      </c>
      <c r="J8" s="338">
        <v>0</v>
      </c>
      <c r="K8" s="334">
        <v>0</v>
      </c>
      <c r="L8" s="329">
        <v>0</v>
      </c>
      <c r="M8" s="338">
        <v>0</v>
      </c>
      <c r="N8" s="276">
        <f>SUM(B8:M8)</f>
        <v>166.60999999999999</v>
      </c>
    </row>
    <row r="9" spans="1:20">
      <c r="A9" s="71" t="s">
        <v>40</v>
      </c>
      <c r="B9" s="346">
        <v>1529.136</v>
      </c>
      <c r="C9" s="329">
        <v>1220.922</v>
      </c>
      <c r="D9" s="338">
        <v>1050.7940000000001</v>
      </c>
      <c r="E9" s="334">
        <v>1048.4829999999999</v>
      </c>
      <c r="F9" s="329">
        <v>1033.0719999999999</v>
      </c>
      <c r="G9" s="338">
        <v>819.91700000000003</v>
      </c>
      <c r="H9" s="334">
        <v>0</v>
      </c>
      <c r="I9" s="329">
        <v>0</v>
      </c>
      <c r="J9" s="338">
        <v>0</v>
      </c>
      <c r="K9" s="334">
        <v>0</v>
      </c>
      <c r="L9" s="329">
        <v>0</v>
      </c>
      <c r="M9" s="338">
        <v>0</v>
      </c>
      <c r="N9" s="276">
        <f>SUM(B9:M9)</f>
        <v>6702.3240000000005</v>
      </c>
    </row>
    <row r="10" spans="1:20" ht="12.75" customHeight="1">
      <c r="A10" s="559" t="s">
        <v>97</v>
      </c>
      <c r="B10" s="477">
        <f>SUM(B11:D11)</f>
        <v>-17590.438999999998</v>
      </c>
      <c r="C10" s="478"/>
      <c r="D10" s="479"/>
      <c r="E10" s="477">
        <f>SUM(E11:G11)</f>
        <v>-13186.255999999999</v>
      </c>
      <c r="F10" s="478"/>
      <c r="G10" s="479"/>
      <c r="H10" s="477">
        <f>SUM(H11:J11)</f>
        <v>0</v>
      </c>
      <c r="I10" s="478"/>
      <c r="J10" s="479"/>
      <c r="K10" s="477">
        <f>SUM(K11:M11)</f>
        <v>0</v>
      </c>
      <c r="L10" s="478"/>
      <c r="M10" s="479"/>
      <c r="N10" s="563">
        <f>SUM(N12:N17)</f>
        <v>-30776.694999999996</v>
      </c>
    </row>
    <row r="11" spans="1:20">
      <c r="A11" s="560"/>
      <c r="B11" s="221">
        <f>SUM(B12:B17)</f>
        <v>-6636.2860000000001</v>
      </c>
      <c r="C11" s="217">
        <f t="shared" ref="C11:M11" si="1">SUM(C12:C17)</f>
        <v>-5670.3130000000001</v>
      </c>
      <c r="D11" s="220">
        <f t="shared" si="1"/>
        <v>-5283.84</v>
      </c>
      <c r="E11" s="221">
        <f t="shared" si="1"/>
        <v>-4856.9179999999997</v>
      </c>
      <c r="F11" s="217">
        <f t="shared" si="1"/>
        <v>-4094.8609999999999</v>
      </c>
      <c r="G11" s="220">
        <f t="shared" si="1"/>
        <v>-4234.4770000000008</v>
      </c>
      <c r="H11" s="221">
        <f t="shared" si="1"/>
        <v>0</v>
      </c>
      <c r="I11" s="217">
        <f t="shared" si="1"/>
        <v>0</v>
      </c>
      <c r="J11" s="220">
        <f t="shared" si="1"/>
        <v>0</v>
      </c>
      <c r="K11" s="221">
        <f t="shared" si="1"/>
        <v>0</v>
      </c>
      <c r="L11" s="217">
        <f t="shared" si="1"/>
        <v>0</v>
      </c>
      <c r="M11" s="220">
        <f t="shared" si="1"/>
        <v>0</v>
      </c>
      <c r="N11" s="564"/>
    </row>
    <row r="12" spans="1:20">
      <c r="A12" s="71" t="s">
        <v>38</v>
      </c>
      <c r="B12" s="346">
        <v>-3612.78</v>
      </c>
      <c r="C12" s="329">
        <v>-3323.2159999999999</v>
      </c>
      <c r="D12" s="338">
        <v>-3407.2139999999999</v>
      </c>
      <c r="E12" s="334">
        <v>-3028.567</v>
      </c>
      <c r="F12" s="329">
        <v>-2969.2939999999999</v>
      </c>
      <c r="G12" s="338">
        <v>-3023.0250000000001</v>
      </c>
      <c r="H12" s="334">
        <v>0</v>
      </c>
      <c r="I12" s="329">
        <v>0</v>
      </c>
      <c r="J12" s="338">
        <v>0</v>
      </c>
      <c r="K12" s="334">
        <v>0</v>
      </c>
      <c r="L12" s="329">
        <v>0</v>
      </c>
      <c r="M12" s="338">
        <v>0</v>
      </c>
      <c r="N12" s="276">
        <f t="shared" ref="N12:N17" si="2">SUM(B12:M12)</f>
        <v>-19364.095999999998</v>
      </c>
    </row>
    <row r="13" spans="1:20">
      <c r="A13" s="71" t="s">
        <v>39</v>
      </c>
      <c r="B13" s="346">
        <v>-2818.14</v>
      </c>
      <c r="C13" s="329">
        <v>-2175.3389999999999</v>
      </c>
      <c r="D13" s="338">
        <v>-1681.854</v>
      </c>
      <c r="E13" s="334">
        <v>-1643.5219999999999</v>
      </c>
      <c r="F13" s="329">
        <v>-944.23599999999999</v>
      </c>
      <c r="G13" s="338">
        <v>-1075.3240000000001</v>
      </c>
      <c r="H13" s="334">
        <v>0</v>
      </c>
      <c r="I13" s="329">
        <v>0</v>
      </c>
      <c r="J13" s="338">
        <v>0</v>
      </c>
      <c r="K13" s="334">
        <v>0</v>
      </c>
      <c r="L13" s="329">
        <v>0</v>
      </c>
      <c r="M13" s="338">
        <v>0</v>
      </c>
      <c r="N13" s="276">
        <f t="shared" si="2"/>
        <v>-10338.415000000001</v>
      </c>
    </row>
    <row r="14" spans="1:20">
      <c r="A14" s="71" t="s">
        <v>41</v>
      </c>
      <c r="B14" s="346">
        <v>0</v>
      </c>
      <c r="C14" s="329">
        <v>0</v>
      </c>
      <c r="D14" s="338">
        <v>0</v>
      </c>
      <c r="E14" s="334">
        <v>0</v>
      </c>
      <c r="F14" s="329">
        <v>0</v>
      </c>
      <c r="G14" s="338">
        <v>0</v>
      </c>
      <c r="H14" s="334">
        <v>0</v>
      </c>
      <c r="I14" s="329">
        <v>0</v>
      </c>
      <c r="J14" s="338">
        <v>0</v>
      </c>
      <c r="K14" s="334">
        <v>0</v>
      </c>
      <c r="L14" s="329">
        <v>0</v>
      </c>
      <c r="M14" s="338">
        <v>0</v>
      </c>
      <c r="N14" s="276">
        <f t="shared" si="2"/>
        <v>0</v>
      </c>
    </row>
    <row r="15" spans="1:20">
      <c r="A15" s="71" t="s">
        <v>31</v>
      </c>
      <c r="B15" s="346">
        <v>-107.535</v>
      </c>
      <c r="C15" s="329">
        <v>-80.343999999999994</v>
      </c>
      <c r="D15" s="338">
        <v>-96.837999999999994</v>
      </c>
      <c r="E15" s="334">
        <v>-102.036</v>
      </c>
      <c r="F15" s="329">
        <v>-113.361</v>
      </c>
      <c r="G15" s="338">
        <v>-67.308000000000007</v>
      </c>
      <c r="H15" s="334">
        <v>0</v>
      </c>
      <c r="I15" s="329">
        <v>0</v>
      </c>
      <c r="J15" s="338">
        <v>0</v>
      </c>
      <c r="K15" s="334">
        <v>0</v>
      </c>
      <c r="L15" s="329">
        <v>0</v>
      </c>
      <c r="M15" s="338">
        <v>0</v>
      </c>
      <c r="N15" s="276">
        <f t="shared" si="2"/>
        <v>-567.42200000000003</v>
      </c>
    </row>
    <row r="16" spans="1:20">
      <c r="A16" s="71" t="s">
        <v>207</v>
      </c>
      <c r="B16" s="346">
        <v>-14.143000000000001</v>
      </c>
      <c r="C16" s="329">
        <v>-15.414999999999999</v>
      </c>
      <c r="D16" s="338">
        <v>-26.838000000000001</v>
      </c>
      <c r="E16" s="334">
        <v>-29.012</v>
      </c>
      <c r="F16" s="329">
        <v>-22.981000000000002</v>
      </c>
      <c r="G16" s="338">
        <v>-16.434000000000001</v>
      </c>
      <c r="H16" s="334">
        <v>0</v>
      </c>
      <c r="I16" s="329">
        <v>0</v>
      </c>
      <c r="J16" s="338">
        <v>0</v>
      </c>
      <c r="K16" s="334">
        <v>0</v>
      </c>
      <c r="L16" s="329">
        <v>0</v>
      </c>
      <c r="M16" s="338">
        <v>0</v>
      </c>
      <c r="N16" s="276">
        <f t="shared" si="2"/>
        <v>-124.82300000000001</v>
      </c>
    </row>
    <row r="17" spans="1:14">
      <c r="A17" s="424" t="s">
        <v>93</v>
      </c>
      <c r="B17" s="347">
        <v>-83.688000000000002</v>
      </c>
      <c r="C17" s="332">
        <v>-75.998999999999995</v>
      </c>
      <c r="D17" s="341">
        <v>-71.096000000000004</v>
      </c>
      <c r="E17" s="337">
        <v>-53.780999999999999</v>
      </c>
      <c r="F17" s="332">
        <v>-44.988999999999997</v>
      </c>
      <c r="G17" s="341">
        <v>-52.386000000000003</v>
      </c>
      <c r="H17" s="337">
        <v>0</v>
      </c>
      <c r="I17" s="332">
        <v>0</v>
      </c>
      <c r="J17" s="341">
        <v>0</v>
      </c>
      <c r="K17" s="337">
        <v>0</v>
      </c>
      <c r="L17" s="332">
        <v>0</v>
      </c>
      <c r="M17" s="341">
        <v>0</v>
      </c>
      <c r="N17" s="278">
        <f t="shared" si="2"/>
        <v>-381.93900000000002</v>
      </c>
    </row>
    <row r="18" spans="1:14">
      <c r="B18" s="21"/>
      <c r="N18" s="342" t="s">
        <v>276</v>
      </c>
    </row>
    <row r="19" spans="1:14" ht="11.25" customHeight="1">
      <c r="B19" s="21"/>
      <c r="N19" s="16"/>
    </row>
    <row r="20" spans="1:14" ht="11.25" customHeight="1">
      <c r="B20" s="21"/>
      <c r="N20" s="16"/>
    </row>
    <row r="21" spans="1:14">
      <c r="A21" s="490" t="str">
        <f>'3.1'!A4</f>
        <v>2023</v>
      </c>
      <c r="B21" s="565" t="s">
        <v>180</v>
      </c>
      <c r="C21" s="561"/>
      <c r="D21" s="566"/>
      <c r="E21" s="565" t="s">
        <v>182</v>
      </c>
      <c r="F21" s="561"/>
      <c r="G21" s="566"/>
      <c r="H21" s="565" t="s">
        <v>183</v>
      </c>
      <c r="I21" s="561"/>
      <c r="J21" s="566"/>
      <c r="K21" s="565" t="s">
        <v>184</v>
      </c>
      <c r="L21" s="561"/>
      <c r="M21" s="566"/>
      <c r="N21" s="561" t="s">
        <v>53</v>
      </c>
    </row>
    <row r="22" spans="1:14">
      <c r="A22" s="567"/>
      <c r="B22" s="432" t="s">
        <v>60</v>
      </c>
      <c r="C22" s="433" t="s">
        <v>61</v>
      </c>
      <c r="D22" s="434" t="s">
        <v>62</v>
      </c>
      <c r="E22" s="432" t="s">
        <v>63</v>
      </c>
      <c r="F22" s="433" t="s">
        <v>64</v>
      </c>
      <c r="G22" s="434" t="s">
        <v>65</v>
      </c>
      <c r="H22" s="432" t="s">
        <v>66</v>
      </c>
      <c r="I22" s="433" t="s">
        <v>67</v>
      </c>
      <c r="J22" s="434" t="s">
        <v>68</v>
      </c>
      <c r="K22" s="432" t="s">
        <v>69</v>
      </c>
      <c r="L22" s="433" t="s">
        <v>70</v>
      </c>
      <c r="M22" s="434" t="s">
        <v>71</v>
      </c>
      <c r="N22" s="558" t="s">
        <v>53</v>
      </c>
    </row>
    <row r="23" spans="1:14" ht="12.75" customHeight="1">
      <c r="A23" s="559" t="s">
        <v>98</v>
      </c>
      <c r="B23" s="477">
        <f>SUM(B24:D24)</f>
        <v>16878.087053000003</v>
      </c>
      <c r="C23" s="478"/>
      <c r="D23" s="479"/>
      <c r="E23" s="477">
        <f>SUM(E24:G24)</f>
        <v>14297.590339999999</v>
      </c>
      <c r="F23" s="478"/>
      <c r="G23" s="479"/>
      <c r="H23" s="477">
        <f>SUM(H24:J24)</f>
        <v>0</v>
      </c>
      <c r="I23" s="478"/>
      <c r="J23" s="479"/>
      <c r="K23" s="477">
        <f>SUM(K24:M24)</f>
        <v>0</v>
      </c>
      <c r="L23" s="478"/>
      <c r="M23" s="479"/>
      <c r="N23" s="563">
        <f>SUM(N25:N29)</f>
        <v>31175.677393000002</v>
      </c>
    </row>
    <row r="24" spans="1:14">
      <c r="A24" s="560"/>
      <c r="B24" s="221">
        <f>SUM(B25:B29)</f>
        <v>5856.2644140000002</v>
      </c>
      <c r="C24" s="217">
        <f t="shared" ref="C24:M24" si="3">SUM(C25:C29)</f>
        <v>5450.2075340000001</v>
      </c>
      <c r="D24" s="220">
        <f t="shared" si="3"/>
        <v>5571.6151050000008</v>
      </c>
      <c r="E24" s="221">
        <f t="shared" si="3"/>
        <v>4990.0526829999999</v>
      </c>
      <c r="F24" s="217">
        <f t="shared" si="3"/>
        <v>4704.6235299999998</v>
      </c>
      <c r="G24" s="220">
        <f t="shared" si="3"/>
        <v>4602.914127</v>
      </c>
      <c r="H24" s="221">
        <f t="shared" si="3"/>
        <v>0</v>
      </c>
      <c r="I24" s="217">
        <f t="shared" si="3"/>
        <v>0</v>
      </c>
      <c r="J24" s="220">
        <f t="shared" si="3"/>
        <v>0</v>
      </c>
      <c r="K24" s="221">
        <f t="shared" si="3"/>
        <v>0</v>
      </c>
      <c r="L24" s="217">
        <f t="shared" si="3"/>
        <v>0</v>
      </c>
      <c r="M24" s="220">
        <f t="shared" si="3"/>
        <v>0</v>
      </c>
      <c r="N24" s="564">
        <f>SUM(N25:N29)</f>
        <v>31175.677393000002</v>
      </c>
    </row>
    <row r="25" spans="1:14">
      <c r="A25" s="71" t="s">
        <v>23</v>
      </c>
      <c r="B25" s="348">
        <v>3612.7797620000001</v>
      </c>
      <c r="C25" s="344">
        <v>3323.2159080000001</v>
      </c>
      <c r="D25" s="349">
        <v>3407.2142470000003</v>
      </c>
      <c r="E25" s="348">
        <v>3028.5668630000005</v>
      </c>
      <c r="F25" s="344">
        <v>2969.2937420000003</v>
      </c>
      <c r="G25" s="349">
        <v>3023.0252999999998</v>
      </c>
      <c r="H25" s="348">
        <v>0</v>
      </c>
      <c r="I25" s="344">
        <v>0</v>
      </c>
      <c r="J25" s="349">
        <v>0</v>
      </c>
      <c r="K25" s="348">
        <v>0</v>
      </c>
      <c r="L25" s="344">
        <v>0</v>
      </c>
      <c r="M25" s="349">
        <v>0</v>
      </c>
      <c r="N25" s="276">
        <f>SUM(B25:M25)</f>
        <v>19364.095821999999</v>
      </c>
    </row>
    <row r="26" spans="1:14">
      <c r="A26" s="71" t="s">
        <v>24</v>
      </c>
      <c r="B26" s="348">
        <v>606.46849099999997</v>
      </c>
      <c r="C26" s="344">
        <v>571.83064200000001</v>
      </c>
      <c r="D26" s="349">
        <v>540.39821100000006</v>
      </c>
      <c r="E26" s="348">
        <v>452.08581700000002</v>
      </c>
      <c r="F26" s="344">
        <v>437.35184499999997</v>
      </c>
      <c r="G26" s="349">
        <v>451.00326900000005</v>
      </c>
      <c r="H26" s="348">
        <v>0</v>
      </c>
      <c r="I26" s="344">
        <v>0</v>
      </c>
      <c r="J26" s="349">
        <v>0</v>
      </c>
      <c r="K26" s="348">
        <v>0</v>
      </c>
      <c r="L26" s="344">
        <v>0</v>
      </c>
      <c r="M26" s="349">
        <v>0</v>
      </c>
      <c r="N26" s="276">
        <f>SUM(B26:M26)</f>
        <v>3059.1382750000002</v>
      </c>
    </row>
    <row r="27" spans="1:14">
      <c r="A27" s="71" t="s">
        <v>25</v>
      </c>
      <c r="B27" s="348">
        <v>1339.2010510000002</v>
      </c>
      <c r="C27" s="344">
        <v>1306.8609669999998</v>
      </c>
      <c r="D27" s="349">
        <v>1392.9155190000001</v>
      </c>
      <c r="E27" s="348">
        <v>1298.2550399999998</v>
      </c>
      <c r="F27" s="344">
        <v>1167.190519</v>
      </c>
      <c r="G27" s="349">
        <v>1026.0706580000001</v>
      </c>
      <c r="H27" s="348">
        <v>0</v>
      </c>
      <c r="I27" s="344">
        <v>0</v>
      </c>
      <c r="J27" s="349">
        <v>0</v>
      </c>
      <c r="K27" s="348">
        <v>0</v>
      </c>
      <c r="L27" s="344">
        <v>0</v>
      </c>
      <c r="M27" s="349">
        <v>0</v>
      </c>
      <c r="N27" s="276">
        <f>SUM(B27:M27)</f>
        <v>7530.4937539999992</v>
      </c>
    </row>
    <row r="28" spans="1:14">
      <c r="A28" s="71" t="s">
        <v>26</v>
      </c>
      <c r="B28" s="348">
        <v>253.83223900000002</v>
      </c>
      <c r="C28" s="344">
        <v>221.887182</v>
      </c>
      <c r="D28" s="349">
        <v>230.89178899999999</v>
      </c>
      <c r="E28" s="348">
        <v>211.03556899999998</v>
      </c>
      <c r="F28" s="344">
        <v>130.62780899999998</v>
      </c>
      <c r="G28" s="349">
        <v>102.678217</v>
      </c>
      <c r="H28" s="348">
        <v>0</v>
      </c>
      <c r="I28" s="344">
        <v>0</v>
      </c>
      <c r="J28" s="349">
        <v>0</v>
      </c>
      <c r="K28" s="348">
        <v>0</v>
      </c>
      <c r="L28" s="344">
        <v>0</v>
      </c>
      <c r="M28" s="349">
        <v>0</v>
      </c>
      <c r="N28" s="276">
        <f>SUM(B28:M28)</f>
        <v>1150.9528049999999</v>
      </c>
    </row>
    <row r="29" spans="1:14">
      <c r="A29" s="71" t="s">
        <v>40</v>
      </c>
      <c r="B29" s="348">
        <v>43.982870999999996</v>
      </c>
      <c r="C29" s="344">
        <v>26.412834999999998</v>
      </c>
      <c r="D29" s="349">
        <v>0.19533899999999998</v>
      </c>
      <c r="E29" s="348">
        <v>0.10939399999999999</v>
      </c>
      <c r="F29" s="344">
        <v>0.15961499999999998</v>
      </c>
      <c r="G29" s="349">
        <v>0.136683</v>
      </c>
      <c r="H29" s="348">
        <v>0</v>
      </c>
      <c r="I29" s="344">
        <v>0</v>
      </c>
      <c r="J29" s="349">
        <v>0</v>
      </c>
      <c r="K29" s="348">
        <v>0</v>
      </c>
      <c r="L29" s="344">
        <v>0</v>
      </c>
      <c r="M29" s="349">
        <v>0</v>
      </c>
      <c r="N29" s="276">
        <f>SUM(B29:M29)</f>
        <v>70.996736999999996</v>
      </c>
    </row>
    <row r="30" spans="1:14" ht="12.75" customHeight="1">
      <c r="A30" s="559" t="s">
        <v>99</v>
      </c>
      <c r="B30" s="477">
        <f>SUM(B31:D31)</f>
        <v>-16878.087052999999</v>
      </c>
      <c r="C30" s="478"/>
      <c r="D30" s="479"/>
      <c r="E30" s="477">
        <f>SUM(E31:G31)</f>
        <v>-14297.589964999999</v>
      </c>
      <c r="F30" s="478"/>
      <c r="G30" s="479"/>
      <c r="H30" s="477">
        <f>SUM(H31:J31)</f>
        <v>0</v>
      </c>
      <c r="I30" s="478"/>
      <c r="J30" s="479"/>
      <c r="K30" s="477">
        <f>SUM(K31:M31)</f>
        <v>0</v>
      </c>
      <c r="L30" s="478"/>
      <c r="M30" s="479"/>
      <c r="N30" s="563">
        <f>SUM(N32:N43)</f>
        <v>-31175.677018000002</v>
      </c>
    </row>
    <row r="31" spans="1:14">
      <c r="A31" s="560"/>
      <c r="B31" s="221">
        <f>SUM(B32:B43)</f>
        <v>-5856.2644139999993</v>
      </c>
      <c r="C31" s="217">
        <f t="shared" ref="C31:M31" si="4">SUM(C32:C43)</f>
        <v>-5450.207534000001</v>
      </c>
      <c r="D31" s="220">
        <f t="shared" si="4"/>
        <v>-5571.6151049999999</v>
      </c>
      <c r="E31" s="221">
        <f t="shared" si="4"/>
        <v>-4990.052682999999</v>
      </c>
      <c r="F31" s="217">
        <f t="shared" si="4"/>
        <v>-4704.6231550000002</v>
      </c>
      <c r="G31" s="220">
        <f t="shared" si="4"/>
        <v>-4602.9141270000009</v>
      </c>
      <c r="H31" s="221">
        <f t="shared" si="4"/>
        <v>0</v>
      </c>
      <c r="I31" s="217">
        <f t="shared" si="4"/>
        <v>0</v>
      </c>
      <c r="J31" s="220">
        <f t="shared" si="4"/>
        <v>0</v>
      </c>
      <c r="K31" s="221">
        <f t="shared" si="4"/>
        <v>0</v>
      </c>
      <c r="L31" s="217">
        <f t="shared" si="4"/>
        <v>0</v>
      </c>
      <c r="M31" s="220">
        <f t="shared" si="4"/>
        <v>0</v>
      </c>
      <c r="N31" s="564"/>
    </row>
    <row r="32" spans="1:14" ht="12" customHeight="1">
      <c r="A32" s="71" t="s">
        <v>27</v>
      </c>
      <c r="B32" s="348">
        <v>-28.307262999999999</v>
      </c>
      <c r="C32" s="344">
        <v>-24.446172000000001</v>
      </c>
      <c r="D32" s="349">
        <v>-22.202071</v>
      </c>
      <c r="E32" s="348">
        <v>-41.929220999999998</v>
      </c>
      <c r="F32" s="344">
        <v>-23.595849999999999</v>
      </c>
      <c r="G32" s="349">
        <v>-26.131304999999962</v>
      </c>
      <c r="H32" s="348">
        <v>0</v>
      </c>
      <c r="I32" s="344">
        <v>0</v>
      </c>
      <c r="J32" s="349">
        <v>0</v>
      </c>
      <c r="K32" s="348">
        <v>0</v>
      </c>
      <c r="L32" s="344">
        <v>0</v>
      </c>
      <c r="M32" s="349">
        <v>0</v>
      </c>
      <c r="N32" s="276">
        <f t="shared" ref="N32:N43" si="5">SUM(B32:M32)</f>
        <v>-166.61188199999995</v>
      </c>
    </row>
    <row r="33" spans="1:14">
      <c r="A33" s="71" t="s">
        <v>28</v>
      </c>
      <c r="B33" s="348">
        <v>-606.46849800000007</v>
      </c>
      <c r="C33" s="344">
        <v>-571.83063500000003</v>
      </c>
      <c r="D33" s="349">
        <v>-540.39821800000004</v>
      </c>
      <c r="E33" s="348">
        <v>-452.08581699999991</v>
      </c>
      <c r="F33" s="344">
        <v>-437.35184499999997</v>
      </c>
      <c r="G33" s="349">
        <v>-451.00326899999999</v>
      </c>
      <c r="H33" s="348">
        <v>0</v>
      </c>
      <c r="I33" s="344">
        <v>0</v>
      </c>
      <c r="J33" s="349">
        <v>0</v>
      </c>
      <c r="K33" s="348">
        <v>0</v>
      </c>
      <c r="L33" s="344">
        <v>0</v>
      </c>
      <c r="M33" s="349">
        <v>0</v>
      </c>
      <c r="N33" s="276">
        <f t="shared" si="5"/>
        <v>-3059.1382819999999</v>
      </c>
    </row>
    <row r="34" spans="1:14">
      <c r="A34" s="71" t="s">
        <v>39</v>
      </c>
      <c r="B34" s="348">
        <v>-1.0468060000000001</v>
      </c>
      <c r="C34" s="344">
        <v>-2.2802389999999999</v>
      </c>
      <c r="D34" s="349">
        <v>-0.100428</v>
      </c>
      <c r="E34" s="348">
        <v>-6.2550890000000008</v>
      </c>
      <c r="F34" s="344">
        <v>-12.123691999999998</v>
      </c>
      <c r="G34" s="349">
        <v>-20.022332000000002</v>
      </c>
      <c r="H34" s="348">
        <v>0</v>
      </c>
      <c r="I34" s="344">
        <v>0</v>
      </c>
      <c r="J34" s="349">
        <v>0</v>
      </c>
      <c r="K34" s="348">
        <v>0</v>
      </c>
      <c r="L34" s="344">
        <v>0</v>
      </c>
      <c r="M34" s="349">
        <v>0</v>
      </c>
      <c r="N34" s="276">
        <f t="shared" si="5"/>
        <v>-41.828586000000001</v>
      </c>
    </row>
    <row r="35" spans="1:14">
      <c r="A35" s="71" t="s">
        <v>29</v>
      </c>
      <c r="B35" s="348">
        <v>-601.75876300000004</v>
      </c>
      <c r="C35" s="344">
        <v>-575.10934599999996</v>
      </c>
      <c r="D35" s="349">
        <v>-614.18053399999997</v>
      </c>
      <c r="E35" s="348">
        <v>-587.793409</v>
      </c>
      <c r="F35" s="344">
        <v>-597.52057500000012</v>
      </c>
      <c r="G35" s="349">
        <v>-626.7365870000001</v>
      </c>
      <c r="H35" s="348">
        <v>0</v>
      </c>
      <c r="I35" s="344">
        <v>0</v>
      </c>
      <c r="J35" s="349">
        <v>0</v>
      </c>
      <c r="K35" s="348">
        <v>0</v>
      </c>
      <c r="L35" s="344">
        <v>0</v>
      </c>
      <c r="M35" s="349">
        <v>0</v>
      </c>
      <c r="N35" s="276">
        <f t="shared" si="5"/>
        <v>-3603.0992139999998</v>
      </c>
    </row>
    <row r="36" spans="1:14">
      <c r="A36" s="71" t="s">
        <v>30</v>
      </c>
      <c r="B36" s="348">
        <v>-284.89665300000007</v>
      </c>
      <c r="C36" s="344">
        <v>-259.26116899999988</v>
      </c>
      <c r="D36" s="349">
        <v>-286.19448700000004</v>
      </c>
      <c r="E36" s="348">
        <v>-251.58779300000012</v>
      </c>
      <c r="F36" s="344">
        <v>-261.18710500000009</v>
      </c>
      <c r="G36" s="349">
        <v>-293.79868699999997</v>
      </c>
      <c r="H36" s="348">
        <v>0</v>
      </c>
      <c r="I36" s="344">
        <v>0</v>
      </c>
      <c r="J36" s="349">
        <v>0</v>
      </c>
      <c r="K36" s="348">
        <v>0</v>
      </c>
      <c r="L36" s="344">
        <v>0</v>
      </c>
      <c r="M36" s="349">
        <v>0</v>
      </c>
      <c r="N36" s="276">
        <f t="shared" si="5"/>
        <v>-1636.925894</v>
      </c>
    </row>
    <row r="37" spans="1:14">
      <c r="A37" s="71" t="s">
        <v>31</v>
      </c>
      <c r="B37" s="348">
        <v>-6.5516529999999999</v>
      </c>
      <c r="C37" s="344">
        <v>-5.1254629999999999</v>
      </c>
      <c r="D37" s="349">
        <v>-6.7173729999999994</v>
      </c>
      <c r="E37" s="348">
        <v>-6.5353199999999996</v>
      </c>
      <c r="F37" s="344">
        <v>-6.8779750000000002</v>
      </c>
      <c r="G37" s="349">
        <v>-7.2272610000000004</v>
      </c>
      <c r="H37" s="348">
        <v>0</v>
      </c>
      <c r="I37" s="344">
        <v>0</v>
      </c>
      <c r="J37" s="349">
        <v>0</v>
      </c>
      <c r="K37" s="348">
        <v>0</v>
      </c>
      <c r="L37" s="344">
        <v>0</v>
      </c>
      <c r="M37" s="349">
        <v>0</v>
      </c>
      <c r="N37" s="276">
        <f t="shared" si="5"/>
        <v>-39.035044999999997</v>
      </c>
    </row>
    <row r="38" spans="1:14">
      <c r="A38" s="71" t="s">
        <v>32</v>
      </c>
      <c r="B38" s="348">
        <v>-115.03280399999998</v>
      </c>
      <c r="C38" s="344">
        <v>-111.36353199999999</v>
      </c>
      <c r="D38" s="349">
        <v>-134.40468099999998</v>
      </c>
      <c r="E38" s="348">
        <v>-125.91285900000001</v>
      </c>
      <c r="F38" s="344">
        <v>-121.295034</v>
      </c>
      <c r="G38" s="349">
        <v>-117.995631</v>
      </c>
      <c r="H38" s="348">
        <v>0</v>
      </c>
      <c r="I38" s="344">
        <v>0</v>
      </c>
      <c r="J38" s="349">
        <v>0</v>
      </c>
      <c r="K38" s="348">
        <v>0</v>
      </c>
      <c r="L38" s="344">
        <v>0</v>
      </c>
      <c r="M38" s="349">
        <v>0</v>
      </c>
      <c r="N38" s="276">
        <f t="shared" si="5"/>
        <v>-726.00454100000002</v>
      </c>
    </row>
    <row r="39" spans="1:14">
      <c r="A39" s="71" t="s">
        <v>33</v>
      </c>
      <c r="B39" s="348">
        <v>-1576.1718960000001</v>
      </c>
      <c r="C39" s="344">
        <v>-1466.1219209999999</v>
      </c>
      <c r="D39" s="349">
        <v>-1592.9716539999999</v>
      </c>
      <c r="E39" s="348">
        <v>-1416.3034069999999</v>
      </c>
      <c r="F39" s="344">
        <v>-1482.6509360000002</v>
      </c>
      <c r="G39" s="349">
        <v>-1489.3716429999999</v>
      </c>
      <c r="H39" s="348">
        <v>0</v>
      </c>
      <c r="I39" s="344">
        <v>0</v>
      </c>
      <c r="J39" s="349">
        <v>0</v>
      </c>
      <c r="K39" s="348">
        <v>0</v>
      </c>
      <c r="L39" s="344">
        <v>0</v>
      </c>
      <c r="M39" s="349">
        <v>0</v>
      </c>
      <c r="N39" s="276">
        <f t="shared" si="5"/>
        <v>-9023.5914570000004</v>
      </c>
    </row>
    <row r="40" spans="1:14">
      <c r="A40" s="71" t="s">
        <v>34</v>
      </c>
      <c r="B40" s="348">
        <v>-759.62346595218889</v>
      </c>
      <c r="C40" s="344">
        <v>-696.53910118608508</v>
      </c>
      <c r="D40" s="349">
        <v>-706.75104158954014</v>
      </c>
      <c r="E40" s="348">
        <v>-595.10819853034502</v>
      </c>
      <c r="F40" s="344">
        <v>-544.96299137990809</v>
      </c>
      <c r="G40" s="349">
        <v>-507.09262682424497</v>
      </c>
      <c r="H40" s="348">
        <v>0</v>
      </c>
      <c r="I40" s="344">
        <v>0</v>
      </c>
      <c r="J40" s="349">
        <v>0</v>
      </c>
      <c r="K40" s="348">
        <v>0</v>
      </c>
      <c r="L40" s="344">
        <v>0</v>
      </c>
      <c r="M40" s="349">
        <v>0</v>
      </c>
      <c r="N40" s="276">
        <f t="shared" si="5"/>
        <v>-3810.077425462312</v>
      </c>
    </row>
    <row r="41" spans="1:14">
      <c r="A41" s="71" t="s">
        <v>35</v>
      </c>
      <c r="B41" s="348">
        <v>-1654.2179690478099</v>
      </c>
      <c r="C41" s="344">
        <v>-1530.9425458139151</v>
      </c>
      <c r="D41" s="349">
        <v>-1457.5124094104599</v>
      </c>
      <c r="E41" s="348">
        <v>-1318.8806724696549</v>
      </c>
      <c r="F41" s="344">
        <v>-1041.7677216200921</v>
      </c>
      <c r="G41" s="349">
        <v>-893.30278617575493</v>
      </c>
      <c r="H41" s="348">
        <v>0</v>
      </c>
      <c r="I41" s="344">
        <v>0</v>
      </c>
      <c r="J41" s="349">
        <v>0</v>
      </c>
      <c r="K41" s="348">
        <v>0</v>
      </c>
      <c r="L41" s="344">
        <v>0</v>
      </c>
      <c r="M41" s="349">
        <v>0</v>
      </c>
      <c r="N41" s="276">
        <f t="shared" si="5"/>
        <v>-7896.6241045376864</v>
      </c>
    </row>
    <row r="42" spans="1:14">
      <c r="A42" s="71" t="s">
        <v>36</v>
      </c>
      <c r="B42" s="348">
        <v>-7.842098</v>
      </c>
      <c r="C42" s="344">
        <v>-7.3181000000000003</v>
      </c>
      <c r="D42" s="349">
        <v>-6.5380890000000003</v>
      </c>
      <c r="E42" s="348">
        <v>-5.2177470000000001</v>
      </c>
      <c r="F42" s="344">
        <v>-3.5128109999999997</v>
      </c>
      <c r="G42" s="349">
        <v>-2.860112</v>
      </c>
      <c r="H42" s="348">
        <v>0</v>
      </c>
      <c r="I42" s="344">
        <v>0</v>
      </c>
      <c r="J42" s="349">
        <v>0</v>
      </c>
      <c r="K42" s="348">
        <v>0</v>
      </c>
      <c r="L42" s="344">
        <v>0</v>
      </c>
      <c r="M42" s="349">
        <v>0</v>
      </c>
      <c r="N42" s="276">
        <f t="shared" si="5"/>
        <v>-33.288956999999996</v>
      </c>
    </row>
    <row r="43" spans="1:14">
      <c r="A43" s="424" t="s">
        <v>93</v>
      </c>
      <c r="B43" s="347">
        <v>-214.34654499999999</v>
      </c>
      <c r="C43" s="332">
        <v>-199.86930999999998</v>
      </c>
      <c r="D43" s="341">
        <v>-203.64411900000002</v>
      </c>
      <c r="E43" s="337">
        <v>-182.44315</v>
      </c>
      <c r="F43" s="332">
        <v>-171.77661900000001</v>
      </c>
      <c r="G43" s="341">
        <v>-167.37188699999999</v>
      </c>
      <c r="H43" s="337">
        <v>0</v>
      </c>
      <c r="I43" s="332">
        <v>0</v>
      </c>
      <c r="J43" s="341">
        <v>0</v>
      </c>
      <c r="K43" s="337">
        <v>0</v>
      </c>
      <c r="L43" s="332">
        <v>0</v>
      </c>
      <c r="M43" s="341">
        <v>0</v>
      </c>
      <c r="N43" s="278">
        <f t="shared" si="5"/>
        <v>-1139.45163</v>
      </c>
    </row>
    <row r="44" spans="1:14">
      <c r="N44" s="342" t="s">
        <v>300</v>
      </c>
    </row>
  </sheetData>
  <mergeCells count="36">
    <mergeCell ref="A5:A6"/>
    <mergeCell ref="B3:D3"/>
    <mergeCell ref="E3:G3"/>
    <mergeCell ref="H3:J3"/>
    <mergeCell ref="K3:M3"/>
    <mergeCell ref="A3:A4"/>
    <mergeCell ref="N10:N11"/>
    <mergeCell ref="N3:N4"/>
    <mergeCell ref="N5:N6"/>
    <mergeCell ref="B5:D5"/>
    <mergeCell ref="E5:G5"/>
    <mergeCell ref="H5:J5"/>
    <mergeCell ref="K5:M5"/>
    <mergeCell ref="B10:D10"/>
    <mergeCell ref="A30:A31"/>
    <mergeCell ref="E10:G10"/>
    <mergeCell ref="H10:J10"/>
    <mergeCell ref="K10:M10"/>
    <mergeCell ref="A23:A24"/>
    <mergeCell ref="A21:A22"/>
    <mergeCell ref="A10:A11"/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</mergeCells>
  <conditionalFormatting sqref="B5:D17 B23:D43">
    <cfRule type="expression" dxfId="17" priority="4">
      <formula>SEARCH($B$3,$N$1)</formula>
    </cfRule>
  </conditionalFormatting>
  <conditionalFormatting sqref="B5:G17 B23:G43">
    <cfRule type="expression" dxfId="16" priority="3">
      <formula>SEARCH($E$3,$N$1)</formula>
    </cfRule>
  </conditionalFormatting>
  <conditionalFormatting sqref="B5:J17 B23:J43">
    <cfRule type="expression" dxfId="15" priority="2">
      <formula>SEARCH($H$3,$N$1)</formula>
    </cfRule>
  </conditionalFormatting>
  <conditionalFormatting sqref="B5:M17 B23:M43">
    <cfRule type="expression" dxfId="14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20.25">
      <c r="A1" s="351" t="s">
        <v>391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350" t="str">
        <f>'3.1'!N1</f>
        <v>II. čtvrtletí 2023</v>
      </c>
      <c r="N1" s="68"/>
      <c r="O1" s="68"/>
    </row>
    <row r="2" spans="1:21" ht="18">
      <c r="A2" s="232" t="s">
        <v>392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N2" s="68"/>
      <c r="O2" s="68"/>
    </row>
    <row r="3" spans="1:21" ht="6" customHeight="1">
      <c r="A3" s="352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</row>
    <row r="4" spans="1:21">
      <c r="A4" s="438" t="str">
        <f>'3.1'!A4</f>
        <v>2023</v>
      </c>
      <c r="B4" s="573" t="s">
        <v>187</v>
      </c>
      <c r="C4" s="573"/>
      <c r="D4" s="573"/>
      <c r="E4" s="573"/>
      <c r="F4" s="573"/>
      <c r="G4" s="576"/>
      <c r="H4" s="573" t="s">
        <v>19</v>
      </c>
      <c r="I4" s="573"/>
      <c r="J4" s="573"/>
      <c r="K4" s="573"/>
      <c r="L4" s="573"/>
      <c r="M4" s="573"/>
      <c r="N4" s="24"/>
    </row>
    <row r="5" spans="1:21" ht="13.5" customHeight="1">
      <c r="A5" s="22"/>
      <c r="B5" s="574" t="s">
        <v>168</v>
      </c>
      <c r="C5" s="574"/>
      <c r="D5" s="574"/>
      <c r="E5" s="574"/>
      <c r="F5" s="574"/>
      <c r="G5" s="577"/>
      <c r="H5" s="574" t="s">
        <v>5</v>
      </c>
      <c r="I5" s="574"/>
      <c r="J5" s="574"/>
      <c r="K5" s="574"/>
      <c r="L5" s="574"/>
      <c r="M5" s="574"/>
      <c r="N5" s="72"/>
    </row>
    <row r="6" spans="1:21">
      <c r="A6" s="22"/>
      <c r="B6" s="575" t="s">
        <v>63</v>
      </c>
      <c r="C6" s="575"/>
      <c r="D6" s="575" t="s">
        <v>64</v>
      </c>
      <c r="E6" s="575"/>
      <c r="F6" s="575" t="s">
        <v>65</v>
      </c>
      <c r="G6" s="578"/>
      <c r="H6" s="579" t="s">
        <v>63</v>
      </c>
      <c r="I6" s="575"/>
      <c r="J6" s="575" t="s">
        <v>64</v>
      </c>
      <c r="K6" s="575"/>
      <c r="L6" s="575" t="s">
        <v>65</v>
      </c>
      <c r="M6" s="575"/>
      <c r="N6" s="84"/>
    </row>
    <row r="7" spans="1:21">
      <c r="A7" s="369"/>
      <c r="B7" s="366" t="s">
        <v>209</v>
      </c>
      <c r="C7" s="366" t="s">
        <v>208</v>
      </c>
      <c r="D7" s="366" t="s">
        <v>209</v>
      </c>
      <c r="E7" s="366" t="s">
        <v>208</v>
      </c>
      <c r="F7" s="366" t="s">
        <v>209</v>
      </c>
      <c r="G7" s="367" t="s">
        <v>208</v>
      </c>
      <c r="H7" s="359" t="s">
        <v>209</v>
      </c>
      <c r="I7" s="359" t="s">
        <v>208</v>
      </c>
      <c r="J7" s="359" t="s">
        <v>209</v>
      </c>
      <c r="K7" s="359" t="s">
        <v>208</v>
      </c>
      <c r="L7" s="359" t="s">
        <v>209</v>
      </c>
      <c r="M7" s="359" t="s">
        <v>208</v>
      </c>
      <c r="N7" s="84"/>
    </row>
    <row r="8" spans="1:21">
      <c r="A8" s="571" t="s">
        <v>53</v>
      </c>
      <c r="B8" s="504">
        <f>F9</f>
        <v>82.181210000000007</v>
      </c>
      <c r="C8" s="501"/>
      <c r="D8" s="501"/>
      <c r="E8" s="501"/>
      <c r="F8" s="501"/>
      <c r="G8" s="505"/>
      <c r="H8" s="501">
        <f>SUM(H9,J9,L9)</f>
        <v>68109.5</v>
      </c>
      <c r="I8" s="501"/>
      <c r="J8" s="501"/>
      <c r="K8" s="501"/>
      <c r="L8" s="501"/>
      <c r="M8" s="501"/>
      <c r="N8" s="73"/>
    </row>
    <row r="9" spans="1:21">
      <c r="A9" s="572"/>
      <c r="B9" s="360">
        <f>SUM(B10:B17)</f>
        <v>81.628480000000025</v>
      </c>
      <c r="C9" s="355">
        <v>3.9155186790174107E-3</v>
      </c>
      <c r="D9" s="320">
        <f>SUM(D10:D17)</f>
        <v>82.588830000000016</v>
      </c>
      <c r="E9" s="355">
        <v>3.9607607442092019E-3</v>
      </c>
      <c r="F9" s="320">
        <f>SUM(F10:F17)</f>
        <v>82.181210000000007</v>
      </c>
      <c r="G9" s="361">
        <v>3.9452134176637659E-3</v>
      </c>
      <c r="H9" s="320">
        <f>SUM(H10:H17)</f>
        <v>24237.504999999997</v>
      </c>
      <c r="I9" s="355">
        <v>3.9340900790274004E-3</v>
      </c>
      <c r="J9" s="320">
        <f>SUM(J10:J17)</f>
        <v>24729.029999999995</v>
      </c>
      <c r="K9" s="355">
        <v>4.851489972670809E-3</v>
      </c>
      <c r="L9" s="320">
        <f>SUM(L10:L17)</f>
        <v>19142.965000000004</v>
      </c>
      <c r="M9" s="355">
        <v>3.6891670622769038E-3</v>
      </c>
      <c r="N9" s="10"/>
    </row>
    <row r="10" spans="1:21">
      <c r="A10" s="56" t="s">
        <v>7</v>
      </c>
      <c r="B10" s="248">
        <v>0</v>
      </c>
      <c r="C10" s="354">
        <v>0</v>
      </c>
      <c r="D10" s="23">
        <v>0</v>
      </c>
      <c r="E10" s="354">
        <v>0</v>
      </c>
      <c r="F10" s="23">
        <v>0</v>
      </c>
      <c r="G10" s="362">
        <v>0</v>
      </c>
      <c r="H10" s="23">
        <v>0</v>
      </c>
      <c r="I10" s="354">
        <v>0</v>
      </c>
      <c r="J10" s="23">
        <v>0</v>
      </c>
      <c r="K10" s="354">
        <v>0</v>
      </c>
      <c r="L10" s="23">
        <v>0</v>
      </c>
      <c r="M10" s="354">
        <v>0</v>
      </c>
      <c r="N10" s="76"/>
      <c r="O10" s="85"/>
    </row>
    <row r="11" spans="1:21">
      <c r="A11" s="56" t="s">
        <v>20</v>
      </c>
      <c r="B11" s="248">
        <v>17.440000000000001</v>
      </c>
      <c r="C11" s="354">
        <v>1.8484558716137169E-3</v>
      </c>
      <c r="D11" s="23">
        <v>17.440000000000001</v>
      </c>
      <c r="E11" s="354">
        <v>1.8484558716137169E-3</v>
      </c>
      <c r="F11" s="23">
        <v>17.440000000000001</v>
      </c>
      <c r="G11" s="362">
        <v>1.8484558716137169E-3</v>
      </c>
      <c r="H11" s="23">
        <v>9633.19</v>
      </c>
      <c r="I11" s="354">
        <v>3.3825933238283341E-3</v>
      </c>
      <c r="J11" s="23">
        <v>9843.4509999999991</v>
      </c>
      <c r="K11" s="354">
        <v>5.2590000453611391E-3</v>
      </c>
      <c r="L11" s="23">
        <v>7461.0150000000003</v>
      </c>
      <c r="M11" s="354">
        <v>4.1694008780975298E-3</v>
      </c>
      <c r="N11" s="76"/>
      <c r="O11" s="85"/>
    </row>
    <row r="12" spans="1:21">
      <c r="A12" s="56" t="s">
        <v>21</v>
      </c>
      <c r="B12" s="248">
        <v>0</v>
      </c>
      <c r="C12" s="354">
        <v>0</v>
      </c>
      <c r="D12" s="23">
        <v>0</v>
      </c>
      <c r="E12" s="354">
        <v>0</v>
      </c>
      <c r="F12" s="23">
        <v>0</v>
      </c>
      <c r="G12" s="362">
        <v>0</v>
      </c>
      <c r="H12" s="23">
        <v>0</v>
      </c>
      <c r="I12" s="354">
        <v>0</v>
      </c>
      <c r="J12" s="23">
        <v>0</v>
      </c>
      <c r="K12" s="354">
        <v>0</v>
      </c>
      <c r="L12" s="23">
        <v>0</v>
      </c>
      <c r="M12" s="354">
        <v>0</v>
      </c>
      <c r="N12" s="76"/>
      <c r="O12" s="85"/>
    </row>
    <row r="13" spans="1:21">
      <c r="A13" s="56" t="s">
        <v>22</v>
      </c>
      <c r="B13" s="248">
        <v>31.115999999999982</v>
      </c>
      <c r="C13" s="354">
        <v>3.0291171402704323E-2</v>
      </c>
      <c r="D13" s="23">
        <v>32.214999999999982</v>
      </c>
      <c r="E13" s="354">
        <v>3.11479039582928E-2</v>
      </c>
      <c r="F13" s="23">
        <v>32.214999999999982</v>
      </c>
      <c r="G13" s="362">
        <v>3.1120161594928763E-2</v>
      </c>
      <c r="H13" s="23">
        <v>8266.9719999999979</v>
      </c>
      <c r="I13" s="354">
        <v>2.6981674612487214E-2</v>
      </c>
      <c r="J13" s="23">
        <v>7109.8200000000015</v>
      </c>
      <c r="K13" s="354">
        <v>2.4239258213281715E-2</v>
      </c>
      <c r="L13" s="23">
        <v>5930.3000000000011</v>
      </c>
      <c r="M13" s="354">
        <v>2.1906653166152496E-2</v>
      </c>
      <c r="N13" s="76"/>
      <c r="O13" s="85"/>
    </row>
    <row r="14" spans="1:21">
      <c r="A14" s="56" t="s">
        <v>43</v>
      </c>
      <c r="B14" s="248">
        <v>11.205999999999998</v>
      </c>
      <c r="C14" s="354">
        <v>1.010703135149534E-2</v>
      </c>
      <c r="D14" s="23">
        <v>11.205999999999998</v>
      </c>
      <c r="E14" s="354">
        <v>1.0120129531878167E-2</v>
      </c>
      <c r="F14" s="23">
        <v>11.205999999999998</v>
      </c>
      <c r="G14" s="362">
        <v>1.0207349842059335E-2</v>
      </c>
      <c r="H14" s="23">
        <v>4352.66</v>
      </c>
      <c r="I14" s="354">
        <v>1.4053703379081574E-2</v>
      </c>
      <c r="J14" s="23">
        <v>4791.2369999999992</v>
      </c>
      <c r="K14" s="354">
        <v>2.0698794583607249E-2</v>
      </c>
      <c r="L14" s="23">
        <v>2944.2589999999996</v>
      </c>
      <c r="M14" s="354">
        <v>2.3094973488612454E-2</v>
      </c>
      <c r="N14" s="76"/>
      <c r="O14" s="85"/>
    </row>
    <row r="15" spans="1:21">
      <c r="A15" s="56" t="s">
        <v>44</v>
      </c>
      <c r="B15" s="248">
        <v>0</v>
      </c>
      <c r="C15" s="354">
        <v>0</v>
      </c>
      <c r="D15" s="23">
        <v>0</v>
      </c>
      <c r="E15" s="354">
        <v>0</v>
      </c>
      <c r="F15" s="23">
        <v>0</v>
      </c>
      <c r="G15" s="362">
        <v>0</v>
      </c>
      <c r="H15" s="23">
        <v>0</v>
      </c>
      <c r="I15" s="354">
        <v>0</v>
      </c>
      <c r="J15" s="23">
        <v>0</v>
      </c>
      <c r="K15" s="354">
        <v>0</v>
      </c>
      <c r="L15" s="23">
        <v>0</v>
      </c>
      <c r="M15" s="354">
        <v>0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56" t="s">
        <v>45</v>
      </c>
      <c r="B16" s="248">
        <v>0</v>
      </c>
      <c r="C16" s="354">
        <v>0</v>
      </c>
      <c r="D16" s="23">
        <v>0</v>
      </c>
      <c r="E16" s="74">
        <v>0</v>
      </c>
      <c r="F16" s="23">
        <v>0</v>
      </c>
      <c r="G16" s="363">
        <v>0</v>
      </c>
      <c r="H16" s="23">
        <v>0</v>
      </c>
      <c r="I16" s="354">
        <v>0</v>
      </c>
      <c r="J16" s="23">
        <v>0</v>
      </c>
      <c r="K16" s="74">
        <v>0</v>
      </c>
      <c r="L16" s="23">
        <v>0</v>
      </c>
      <c r="M16" s="74">
        <v>0</v>
      </c>
      <c r="N16" s="76"/>
      <c r="O16" s="85"/>
      <c r="P16" s="56"/>
      <c r="Q16" s="71"/>
      <c r="R16" s="48"/>
      <c r="S16" s="48"/>
      <c r="T16" s="48"/>
      <c r="U16" s="48"/>
    </row>
    <row r="17" spans="1:21">
      <c r="A17" s="277" t="s">
        <v>46</v>
      </c>
      <c r="B17" s="249">
        <v>21.866480000000038</v>
      </c>
      <c r="C17" s="355">
        <v>1.0348264948630547E-2</v>
      </c>
      <c r="D17" s="243">
        <v>21.727830000000036</v>
      </c>
      <c r="E17" s="356">
        <v>1.0288779919106884E-2</v>
      </c>
      <c r="F17" s="243">
        <v>21.320210000000021</v>
      </c>
      <c r="G17" s="364">
        <v>1.0153492288562866E-2</v>
      </c>
      <c r="H17" s="243">
        <v>1984.6830000000011</v>
      </c>
      <c r="I17" s="355">
        <v>9.7127222105207762E-3</v>
      </c>
      <c r="J17" s="243">
        <v>2984.5219999999945</v>
      </c>
      <c r="K17" s="356">
        <v>9.9774764433835112E-3</v>
      </c>
      <c r="L17" s="243">
        <v>2807.3909999999996</v>
      </c>
      <c r="M17" s="356">
        <v>9.5225958110905003E-3</v>
      </c>
      <c r="N17" s="76"/>
      <c r="O17" s="85"/>
      <c r="P17" s="56"/>
      <c r="Q17" s="71"/>
      <c r="R17" s="48"/>
      <c r="S17" s="48"/>
      <c r="T17" s="48"/>
      <c r="U17" s="48"/>
    </row>
    <row r="18" spans="1:21">
      <c r="A18" s="215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9"/>
      <c r="M18" s="77" t="s">
        <v>299</v>
      </c>
      <c r="N18" s="77"/>
      <c r="O18" s="69"/>
    </row>
    <row r="19" spans="1:21">
      <c r="A19" s="437" t="str">
        <f>'3.1'!A4</f>
        <v>2023</v>
      </c>
      <c r="B19" s="573" t="s">
        <v>232</v>
      </c>
      <c r="C19" s="573"/>
      <c r="D19" s="573"/>
      <c r="E19" s="573"/>
      <c r="F19" s="573"/>
      <c r="G19" s="573"/>
      <c r="H19" s="22"/>
      <c r="I19" s="22"/>
      <c r="J19" s="22"/>
      <c r="K19" s="22"/>
      <c r="L19" s="22"/>
      <c r="M19" s="22"/>
      <c r="N19" s="78"/>
      <c r="O19" s="68"/>
      <c r="P19" s="89"/>
      <c r="Q19" s="71"/>
      <c r="R19" s="23"/>
      <c r="S19" s="23"/>
      <c r="T19" s="23"/>
    </row>
    <row r="20" spans="1:21">
      <c r="A20" s="357"/>
      <c r="B20" s="574" t="s">
        <v>5</v>
      </c>
      <c r="C20" s="574"/>
      <c r="D20" s="574"/>
      <c r="E20" s="574"/>
      <c r="F20" s="574"/>
      <c r="G20" s="574"/>
      <c r="H20" s="78" t="str">
        <f>A25</f>
        <v>VO z vvn</v>
      </c>
      <c r="I20" s="86">
        <f>(B25+D25+F25)/'6.1, 6.2'!B25</f>
        <v>1.6422122525844671E-2</v>
      </c>
      <c r="J20" s="87" t="str">
        <f>A10</f>
        <v>JE</v>
      </c>
      <c r="K20" s="76">
        <f t="shared" ref="K20:K27" si="0">H10+J10+L10</f>
        <v>0</v>
      </c>
      <c r="L20" s="87" t="str">
        <f>A10</f>
        <v>JE</v>
      </c>
      <c r="M20" s="85">
        <f>K20/'6.1, 6.2'!B5</f>
        <v>0</v>
      </c>
      <c r="N20" s="78"/>
      <c r="O20" s="68"/>
      <c r="P20" s="89"/>
      <c r="Q20" s="71"/>
      <c r="R20" s="23"/>
      <c r="S20" s="23"/>
      <c r="T20" s="23"/>
    </row>
    <row r="21" spans="1:21">
      <c r="A21" s="84"/>
      <c r="B21" s="575" t="s">
        <v>63</v>
      </c>
      <c r="C21" s="575"/>
      <c r="D21" s="575" t="s">
        <v>64</v>
      </c>
      <c r="E21" s="575"/>
      <c r="F21" s="575" t="s">
        <v>65</v>
      </c>
      <c r="G21" s="575"/>
      <c r="H21" s="78" t="str">
        <f>A26</f>
        <v>VO z vn</v>
      </c>
      <c r="I21" s="86">
        <f>(B26+D26+F26)/'6.1, 6.2'!C25</f>
        <v>0.13221952421963065</v>
      </c>
      <c r="J21" s="87" t="str">
        <f t="shared" ref="J21:J27" si="1">A11</f>
        <v>PE</v>
      </c>
      <c r="K21" s="76">
        <f t="shared" si="0"/>
        <v>26937.655999999999</v>
      </c>
      <c r="L21" s="87" t="str">
        <f t="shared" ref="L21:L27" si="2">A11</f>
        <v>PE</v>
      </c>
      <c r="M21" s="85">
        <f>K21/'6.1, 6.2'!C5</f>
        <v>4.1384769187236096E-3</v>
      </c>
      <c r="N21" s="78"/>
      <c r="O21" s="68"/>
      <c r="P21" s="89"/>
      <c r="Q21" s="71"/>
      <c r="R21" s="75"/>
      <c r="S21" s="75"/>
      <c r="T21" s="75"/>
    </row>
    <row r="22" spans="1:21">
      <c r="A22" s="84"/>
      <c r="B22" s="358" t="s">
        <v>209</v>
      </c>
      <c r="C22" s="358" t="s">
        <v>208</v>
      </c>
      <c r="D22" s="358" t="s">
        <v>209</v>
      </c>
      <c r="E22" s="358" t="s">
        <v>208</v>
      </c>
      <c r="F22" s="358" t="s">
        <v>209</v>
      </c>
      <c r="G22" s="358" t="s">
        <v>208</v>
      </c>
      <c r="H22" s="78" t="str">
        <f>A27</f>
        <v>MOP</v>
      </c>
      <c r="I22" s="86">
        <f>(B27+D27+F27)/'6.1, 6.2'!D25</f>
        <v>0.14655539967332645</v>
      </c>
      <c r="J22" s="87" t="str">
        <f t="shared" si="1"/>
        <v>PPE</v>
      </c>
      <c r="K22" s="76">
        <f t="shared" si="0"/>
        <v>0</v>
      </c>
      <c r="L22" s="87" t="str">
        <f t="shared" si="2"/>
        <v>PPE</v>
      </c>
      <c r="M22" s="85">
        <f>K22/'6.1, 6.2'!D5</f>
        <v>0</v>
      </c>
      <c r="N22" s="78"/>
      <c r="O22" s="68"/>
      <c r="P22" s="89"/>
      <c r="Q22" s="71"/>
      <c r="R22" s="23"/>
      <c r="S22" s="23"/>
      <c r="T22" s="23"/>
    </row>
    <row r="23" spans="1:21">
      <c r="A23" s="568" t="s">
        <v>53</v>
      </c>
      <c r="B23" s="570">
        <f>SUM(B24,D24,F24)</f>
        <v>1351287.1359999999</v>
      </c>
      <c r="C23" s="570"/>
      <c r="D23" s="570"/>
      <c r="E23" s="570"/>
      <c r="F23" s="570"/>
      <c r="G23" s="570"/>
      <c r="H23" s="78" t="str">
        <f>A28</f>
        <v>MOO</v>
      </c>
      <c r="I23" s="86">
        <f>(B28+D28+F28)/'6.1, 6.2'!E25</f>
        <v>0.10845858278522817</v>
      </c>
      <c r="J23" s="87" t="str">
        <f t="shared" si="1"/>
        <v>PSE</v>
      </c>
      <c r="K23" s="76">
        <f t="shared" si="0"/>
        <v>21307.092000000001</v>
      </c>
      <c r="L23" s="87" t="str">
        <f t="shared" si="2"/>
        <v>PSE</v>
      </c>
      <c r="M23" s="85">
        <f>K23/'6.1, 6.2'!E5</f>
        <v>2.4479143530039108E-2</v>
      </c>
      <c r="N23" s="78"/>
      <c r="O23" s="68"/>
      <c r="P23" s="89"/>
      <c r="Q23" s="71"/>
      <c r="R23" s="23"/>
      <c r="S23" s="23"/>
      <c r="T23" s="23"/>
    </row>
    <row r="24" spans="1:21">
      <c r="A24" s="569"/>
      <c r="B24" s="320">
        <f>SUM(B25:B28)</f>
        <v>467672.40900000004</v>
      </c>
      <c r="C24" s="365">
        <v>0.10871745606982336</v>
      </c>
      <c r="D24" s="320">
        <f>SUM(D25:D28)</f>
        <v>445195.24600000004</v>
      </c>
      <c r="E24" s="365">
        <v>0.10978798741370663</v>
      </c>
      <c r="F24" s="320">
        <f>SUM(F25:F28)</f>
        <v>438419.48099999997</v>
      </c>
      <c r="G24" s="365">
        <v>0.11142698863365319</v>
      </c>
      <c r="H24" s="68"/>
      <c r="I24" s="68"/>
      <c r="J24" s="87" t="str">
        <f t="shared" si="1"/>
        <v>VE</v>
      </c>
      <c r="K24" s="76">
        <f t="shared" si="0"/>
        <v>12088.155999999999</v>
      </c>
      <c r="L24" s="87" t="str">
        <f t="shared" si="2"/>
        <v>VE</v>
      </c>
      <c r="M24" s="85">
        <f>K24/'6.1, 6.2'!F5</f>
        <v>1.8077767350128657E-2</v>
      </c>
      <c r="N24" s="78"/>
      <c r="O24" s="68"/>
      <c r="P24" s="89"/>
      <c r="Q24" s="71"/>
      <c r="R24" s="74"/>
      <c r="S24" s="75"/>
      <c r="T24" s="75"/>
    </row>
    <row r="25" spans="1:21">
      <c r="A25" s="71" t="s">
        <v>8</v>
      </c>
      <c r="B25" s="23">
        <v>10920.415000000001</v>
      </c>
      <c r="C25" s="354">
        <v>1.7857283661285854E-2</v>
      </c>
      <c r="D25" s="23">
        <v>10086.455</v>
      </c>
      <c r="E25" s="354">
        <v>1.6329243373730144E-2</v>
      </c>
      <c r="F25" s="23">
        <v>10202.317999999999</v>
      </c>
      <c r="G25" s="354">
        <v>1.5200013125059973E-2</v>
      </c>
      <c r="H25" s="68"/>
      <c r="I25" s="68"/>
      <c r="J25" s="87" t="str">
        <f t="shared" si="1"/>
        <v>PVE</v>
      </c>
      <c r="K25" s="76">
        <f t="shared" si="0"/>
        <v>0</v>
      </c>
      <c r="L25" s="87" t="str">
        <f t="shared" si="2"/>
        <v>PVE</v>
      </c>
      <c r="M25" s="85">
        <f>K25/'6.1, 6.2'!G5</f>
        <v>0</v>
      </c>
      <c r="N25" s="78"/>
      <c r="O25" s="86"/>
      <c r="T25" s="69"/>
    </row>
    <row r="26" spans="1:21">
      <c r="A26" s="71" t="s">
        <v>9</v>
      </c>
      <c r="B26" s="23">
        <v>233383.45600000001</v>
      </c>
      <c r="C26" s="354">
        <v>0.13254236430773877</v>
      </c>
      <c r="D26" s="23">
        <v>240053.58199999999</v>
      </c>
      <c r="E26" s="354">
        <v>0.13050765233398287</v>
      </c>
      <c r="F26" s="23">
        <v>247519.69099999999</v>
      </c>
      <c r="G26" s="354">
        <v>0.1336123966384124</v>
      </c>
      <c r="H26" s="68"/>
      <c r="I26" s="68"/>
      <c r="J26" s="87" t="str">
        <f t="shared" si="1"/>
        <v>VTE</v>
      </c>
      <c r="K26" s="76">
        <f t="shared" si="0"/>
        <v>0</v>
      </c>
      <c r="L26" s="87" t="str">
        <f t="shared" si="2"/>
        <v>VTE</v>
      </c>
      <c r="M26" s="85">
        <f>K26/'6.1, 6.2'!H5</f>
        <v>0</v>
      </c>
      <c r="N26" s="78"/>
      <c r="O26" s="86"/>
    </row>
    <row r="27" spans="1:21">
      <c r="A27" s="71" t="s">
        <v>132</v>
      </c>
      <c r="B27" s="23">
        <v>89700</v>
      </c>
      <c r="C27" s="354">
        <v>0.14860889125576018</v>
      </c>
      <c r="D27" s="23">
        <v>80700</v>
      </c>
      <c r="E27" s="74">
        <v>0.14638615462929541</v>
      </c>
      <c r="F27" s="23">
        <v>74000</v>
      </c>
      <c r="G27" s="74">
        <v>0.14432003577083485</v>
      </c>
      <c r="H27" s="68"/>
      <c r="I27" s="68"/>
      <c r="J27" s="87" t="str">
        <f t="shared" si="1"/>
        <v>FVE</v>
      </c>
      <c r="K27" s="76">
        <f t="shared" si="0"/>
        <v>7776.595999999995</v>
      </c>
      <c r="L27" s="87" t="str">
        <f t="shared" si="2"/>
        <v>FVE</v>
      </c>
      <c r="M27" s="85">
        <f>K27/'6.1, 6.2'!I5</f>
        <v>9.7417133682824106E-3</v>
      </c>
      <c r="N27" s="78"/>
      <c r="O27" s="86"/>
    </row>
    <row r="28" spans="1:21">
      <c r="A28" s="424" t="s">
        <v>130</v>
      </c>
      <c r="B28" s="243">
        <v>133668.538</v>
      </c>
      <c r="C28" s="355">
        <v>0.1008236697666503</v>
      </c>
      <c r="D28" s="243">
        <v>114355.209</v>
      </c>
      <c r="E28" s="356">
        <v>0.10925438601605061</v>
      </c>
      <c r="F28" s="243">
        <v>106697.47199999999</v>
      </c>
      <c r="G28" s="356">
        <v>0.11880151460775677</v>
      </c>
      <c r="H28" s="68"/>
      <c r="I28" s="68"/>
      <c r="J28" s="68"/>
      <c r="K28" s="68"/>
      <c r="L28" s="68"/>
      <c r="M28" s="68"/>
      <c r="N28" s="78"/>
      <c r="O28" s="86"/>
    </row>
    <row r="29" spans="1:21">
      <c r="A29" s="56"/>
      <c r="B29" s="56"/>
      <c r="C29" s="71"/>
      <c r="D29" s="48"/>
      <c r="E29" s="48"/>
      <c r="F29" s="48"/>
      <c r="G29" s="77" t="s">
        <v>300</v>
      </c>
      <c r="H29" s="68"/>
      <c r="I29" s="68"/>
      <c r="J29" s="68"/>
      <c r="K29" s="68"/>
      <c r="L29" s="68"/>
      <c r="M29" s="68"/>
    </row>
    <row r="30" spans="1:21">
      <c r="H30" s="68"/>
      <c r="I30" s="68"/>
      <c r="J30" s="68"/>
      <c r="K30" s="68"/>
      <c r="L30" s="68"/>
      <c r="M30" s="68"/>
    </row>
    <row r="31" spans="1:21">
      <c r="J31" s="87"/>
      <c r="K31" s="87" t="str">
        <f>H6</f>
        <v>Duben</v>
      </c>
      <c r="L31" s="87" t="str">
        <f>J6</f>
        <v>Květen</v>
      </c>
      <c r="M31" s="87" t="str">
        <f>L6</f>
        <v>Červen</v>
      </c>
    </row>
    <row r="32" spans="1:21">
      <c r="H32" s="87" t="str">
        <f t="shared" ref="H32:H39" si="3">A10</f>
        <v>JE</v>
      </c>
      <c r="I32" s="88">
        <f t="shared" ref="I32:I39" si="4">G10</f>
        <v>0</v>
      </c>
      <c r="J32" s="87" t="str">
        <f t="shared" ref="J32:J39" si="5">A10</f>
        <v>JE</v>
      </c>
      <c r="K32" s="70">
        <f t="shared" ref="K32:K39" si="6">H10</f>
        <v>0</v>
      </c>
      <c r="L32" s="70">
        <f t="shared" ref="L32:L39" si="7">J10</f>
        <v>0</v>
      </c>
      <c r="M32" s="70">
        <f t="shared" ref="M32:M39" si="8">L10</f>
        <v>0</v>
      </c>
    </row>
    <row r="33" spans="8:13" ht="12.75" customHeight="1">
      <c r="H33" s="87" t="str">
        <f t="shared" si="3"/>
        <v>PE</v>
      </c>
      <c r="I33" s="88">
        <f t="shared" si="4"/>
        <v>1.8484558716137169E-3</v>
      </c>
      <c r="J33" s="87" t="str">
        <f t="shared" si="5"/>
        <v>PE</v>
      </c>
      <c r="K33" s="70">
        <f t="shared" si="6"/>
        <v>9633.19</v>
      </c>
      <c r="L33" s="70">
        <f t="shared" si="7"/>
        <v>9843.4509999999991</v>
      </c>
      <c r="M33" s="70">
        <f t="shared" si="8"/>
        <v>7461.0150000000003</v>
      </c>
    </row>
    <row r="34" spans="8:13">
      <c r="H34" s="87" t="str">
        <f t="shared" si="3"/>
        <v>PPE</v>
      </c>
      <c r="I34" s="88">
        <f t="shared" si="4"/>
        <v>0</v>
      </c>
      <c r="J34" s="87" t="str">
        <f t="shared" si="5"/>
        <v>PPE</v>
      </c>
      <c r="K34" s="70">
        <f t="shared" si="6"/>
        <v>0</v>
      </c>
      <c r="L34" s="70">
        <f t="shared" si="7"/>
        <v>0</v>
      </c>
      <c r="M34" s="70">
        <f t="shared" si="8"/>
        <v>0</v>
      </c>
    </row>
    <row r="35" spans="8:13" ht="13.5" customHeight="1">
      <c r="H35" s="87" t="str">
        <f t="shared" si="3"/>
        <v>PSE</v>
      </c>
      <c r="I35" s="88">
        <f t="shared" si="4"/>
        <v>3.1120161594928763E-2</v>
      </c>
      <c r="J35" s="87" t="str">
        <f t="shared" si="5"/>
        <v>PSE</v>
      </c>
      <c r="K35" s="70">
        <f t="shared" si="6"/>
        <v>8266.9719999999979</v>
      </c>
      <c r="L35" s="70">
        <f t="shared" si="7"/>
        <v>7109.8200000000015</v>
      </c>
      <c r="M35" s="70">
        <f t="shared" si="8"/>
        <v>5930.3000000000011</v>
      </c>
    </row>
    <row r="36" spans="8:13" ht="12.75" customHeight="1">
      <c r="H36" s="87" t="str">
        <f t="shared" si="3"/>
        <v>VE</v>
      </c>
      <c r="I36" s="88">
        <f t="shared" si="4"/>
        <v>1.0207349842059335E-2</v>
      </c>
      <c r="J36" s="87" t="str">
        <f t="shared" si="5"/>
        <v>VE</v>
      </c>
      <c r="K36" s="70">
        <f t="shared" si="6"/>
        <v>4352.66</v>
      </c>
      <c r="L36" s="70">
        <f t="shared" si="7"/>
        <v>4791.2369999999992</v>
      </c>
      <c r="M36" s="70">
        <f t="shared" si="8"/>
        <v>2944.2589999999996</v>
      </c>
    </row>
    <row r="37" spans="8:13" ht="12.75" customHeight="1">
      <c r="H37" s="87" t="str">
        <f t="shared" si="3"/>
        <v>PVE</v>
      </c>
      <c r="I37" s="88">
        <f t="shared" si="4"/>
        <v>0</v>
      </c>
      <c r="J37" s="87" t="str">
        <f t="shared" si="5"/>
        <v>PVE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>
      <c r="H38" s="87" t="str">
        <f t="shared" si="3"/>
        <v>VTE</v>
      </c>
      <c r="I38" s="88">
        <f t="shared" si="4"/>
        <v>0</v>
      </c>
      <c r="J38" s="87" t="str">
        <f t="shared" si="5"/>
        <v>VTE</v>
      </c>
      <c r="K38" s="70">
        <f t="shared" si="6"/>
        <v>0</v>
      </c>
      <c r="L38" s="70">
        <f t="shared" si="7"/>
        <v>0</v>
      </c>
      <c r="M38" s="70">
        <f t="shared" si="8"/>
        <v>0</v>
      </c>
    </row>
    <row r="39" spans="8:13" ht="12.75" customHeight="1">
      <c r="H39" s="87" t="str">
        <f t="shared" si="3"/>
        <v>FVE</v>
      </c>
      <c r="I39" s="88">
        <f t="shared" si="4"/>
        <v>1.0153492288562866E-2</v>
      </c>
      <c r="J39" s="87" t="str">
        <f t="shared" si="5"/>
        <v>FVE</v>
      </c>
      <c r="K39" s="70">
        <f t="shared" si="6"/>
        <v>1984.6830000000011</v>
      </c>
      <c r="L39" s="70">
        <f t="shared" si="7"/>
        <v>2984.5219999999945</v>
      </c>
      <c r="M39" s="70">
        <f t="shared" si="8"/>
        <v>2807.3909999999996</v>
      </c>
    </row>
  </sheetData>
  <mergeCells count="20"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M53"/>
  <sheetViews>
    <sheetView showGridLines="0" zoomScaleNormal="100" zoomScaleSheetLayoutView="115" workbookViewId="0"/>
  </sheetViews>
  <sheetFormatPr defaultColWidth="9.140625" defaultRowHeight="12"/>
  <cols>
    <col min="1" max="1" width="5.5703125" style="108" customWidth="1"/>
    <col min="2" max="2" width="13.7109375" style="108" bestFit="1" customWidth="1"/>
    <col min="3" max="6" width="9.140625" style="108"/>
    <col min="7" max="7" width="9.140625" style="108" customWidth="1"/>
    <col min="8" max="8" width="9.140625" style="194" customWidth="1"/>
    <col min="9" max="9" width="9.140625" style="108" customWidth="1"/>
    <col min="10" max="10" width="12.28515625" style="108" customWidth="1"/>
    <col min="11" max="11" width="3.7109375" style="108" customWidth="1"/>
    <col min="12" max="16384" width="9.140625" style="9"/>
  </cols>
  <sheetData>
    <row r="1" spans="1:13" ht="20.25">
      <c r="A1" s="193" t="s">
        <v>326</v>
      </c>
      <c r="J1" s="195"/>
      <c r="K1" s="195"/>
    </row>
    <row r="2" spans="1:13" ht="6" customHeight="1">
      <c r="A2" s="196"/>
      <c r="B2" s="12"/>
      <c r="C2" s="12"/>
      <c r="D2" s="12"/>
      <c r="E2" s="12"/>
      <c r="F2" s="12"/>
      <c r="G2" s="12"/>
      <c r="H2" s="197"/>
      <c r="I2" s="12"/>
      <c r="J2" s="137"/>
      <c r="K2" s="137"/>
    </row>
    <row r="3" spans="1:13" s="2" customFormat="1" ht="15">
      <c r="A3" s="198">
        <v>1</v>
      </c>
      <c r="B3" s="199" t="s">
        <v>365</v>
      </c>
      <c r="C3" s="200"/>
      <c r="D3" s="200"/>
      <c r="E3" s="200"/>
      <c r="F3" s="200"/>
      <c r="G3" s="200"/>
      <c r="H3" s="201"/>
      <c r="I3" s="202"/>
      <c r="J3" s="203"/>
      <c r="K3" s="188">
        <v>4</v>
      </c>
      <c r="L3" s="191"/>
      <c r="M3" s="189"/>
    </row>
    <row r="4" spans="1:13" s="2" customFormat="1" ht="15">
      <c r="A4" s="198">
        <v>2</v>
      </c>
      <c r="B4" s="199" t="str">
        <f>"STRUČNÝ PŘEHLED ZA "&amp;UPPER('3.1'!N1)</f>
        <v>STRUČNÝ PŘEHLED ZA II. ČTVRTLETÍ 2023</v>
      </c>
      <c r="C4" s="200"/>
      <c r="D4" s="204"/>
      <c r="E4" s="202"/>
      <c r="F4" s="202"/>
      <c r="G4" s="202"/>
      <c r="H4" s="201"/>
      <c r="I4" s="202"/>
      <c r="J4" s="203"/>
      <c r="K4" s="188">
        <v>6</v>
      </c>
      <c r="L4" s="191"/>
      <c r="M4" s="189"/>
    </row>
    <row r="5" spans="1:13" s="2" customFormat="1" ht="15">
      <c r="A5" s="205">
        <v>3</v>
      </c>
      <c r="B5" s="205" t="s">
        <v>366</v>
      </c>
      <c r="C5" s="200"/>
      <c r="D5" s="204"/>
      <c r="E5" s="202"/>
      <c r="F5" s="202"/>
      <c r="G5" s="202"/>
      <c r="H5" s="201"/>
      <c r="I5" s="202"/>
      <c r="J5" s="203"/>
      <c r="K5" s="188">
        <v>7</v>
      </c>
      <c r="L5" s="191"/>
      <c r="M5" s="189"/>
    </row>
    <row r="6" spans="1:13" s="2" customFormat="1" ht="15">
      <c r="A6" s="198" t="s">
        <v>327</v>
      </c>
      <c r="B6" s="199" t="s">
        <v>256</v>
      </c>
      <c r="C6" s="200"/>
      <c r="D6" s="200"/>
      <c r="E6" s="202"/>
      <c r="F6" s="202"/>
      <c r="G6" s="202"/>
      <c r="H6" s="200"/>
      <c r="I6" s="202"/>
      <c r="J6" s="200"/>
      <c r="K6" s="188">
        <v>7</v>
      </c>
      <c r="L6" s="191"/>
      <c r="M6" s="190"/>
    </row>
    <row r="7" spans="1:13" s="2" customFormat="1" ht="15">
      <c r="A7" s="198" t="s">
        <v>328</v>
      </c>
      <c r="B7" s="199" t="s">
        <v>257</v>
      </c>
      <c r="C7" s="200"/>
      <c r="D7" s="200"/>
      <c r="E7" s="202"/>
      <c r="F7" s="202"/>
      <c r="G7" s="202"/>
      <c r="H7" s="200"/>
      <c r="I7" s="202"/>
      <c r="J7" s="200"/>
      <c r="K7" s="188">
        <v>8</v>
      </c>
      <c r="L7" s="191"/>
      <c r="M7" s="190"/>
    </row>
    <row r="8" spans="1:13" s="2" customFormat="1" ht="15">
      <c r="A8" s="198" t="s">
        <v>329</v>
      </c>
      <c r="B8" s="199" t="s">
        <v>367</v>
      </c>
      <c r="C8" s="200"/>
      <c r="D8" s="200"/>
      <c r="E8" s="202"/>
      <c r="F8" s="202"/>
      <c r="G8" s="202"/>
      <c r="H8" s="200"/>
      <c r="I8" s="202"/>
      <c r="J8" s="200"/>
      <c r="K8" s="188">
        <v>9</v>
      </c>
      <c r="L8" s="191"/>
      <c r="M8" s="190"/>
    </row>
    <row r="9" spans="1:13" s="2" customFormat="1" ht="15">
      <c r="A9" s="198" t="s">
        <v>330</v>
      </c>
      <c r="B9" s="199" t="s">
        <v>284</v>
      </c>
      <c r="C9" s="200"/>
      <c r="D9" s="200"/>
      <c r="E9" s="202"/>
      <c r="F9" s="202"/>
      <c r="G9" s="202"/>
      <c r="H9" s="200"/>
      <c r="I9" s="202"/>
      <c r="J9" s="200"/>
      <c r="K9" s="188">
        <v>9</v>
      </c>
      <c r="L9" s="191"/>
      <c r="M9" s="190"/>
    </row>
    <row r="10" spans="1:13" s="2" customFormat="1" ht="15">
      <c r="A10" s="198" t="s">
        <v>331</v>
      </c>
      <c r="B10" s="199" t="s">
        <v>287</v>
      </c>
      <c r="C10" s="200"/>
      <c r="D10" s="200"/>
      <c r="E10" s="202"/>
      <c r="F10" s="202"/>
      <c r="G10" s="202"/>
      <c r="H10" s="200"/>
      <c r="I10" s="202"/>
      <c r="J10" s="200"/>
      <c r="K10" s="188">
        <v>10</v>
      </c>
      <c r="L10" s="191"/>
      <c r="M10" s="190"/>
    </row>
    <row r="11" spans="1:13" s="2" customFormat="1" ht="15">
      <c r="A11" s="198" t="s">
        <v>332</v>
      </c>
      <c r="B11" s="199" t="s">
        <v>259</v>
      </c>
      <c r="C11" s="200"/>
      <c r="D11" s="200"/>
      <c r="E11" s="202"/>
      <c r="F11" s="202"/>
      <c r="G11" s="202"/>
      <c r="H11" s="200"/>
      <c r="I11" s="202"/>
      <c r="J11" s="200"/>
      <c r="K11" s="188">
        <v>11</v>
      </c>
      <c r="L11" s="191"/>
      <c r="M11" s="190"/>
    </row>
    <row r="12" spans="1:13" s="2" customFormat="1" ht="15">
      <c r="A12" s="198" t="s">
        <v>333</v>
      </c>
      <c r="B12" s="199" t="s">
        <v>286</v>
      </c>
      <c r="C12" s="200"/>
      <c r="D12" s="200"/>
      <c r="E12" s="202"/>
      <c r="F12" s="202"/>
      <c r="G12" s="202"/>
      <c r="H12" s="200"/>
      <c r="I12" s="202"/>
      <c r="J12" s="200"/>
      <c r="K12" s="188">
        <v>12</v>
      </c>
      <c r="L12" s="191"/>
      <c r="M12" s="190"/>
    </row>
    <row r="13" spans="1:13" s="2" customFormat="1" ht="15">
      <c r="A13" s="198" t="s">
        <v>334</v>
      </c>
      <c r="B13" s="199" t="s">
        <v>285</v>
      </c>
      <c r="C13" s="200"/>
      <c r="D13" s="200"/>
      <c r="E13" s="202"/>
      <c r="F13" s="202"/>
      <c r="G13" s="202"/>
      <c r="H13" s="200"/>
      <c r="I13" s="202"/>
      <c r="J13" s="200"/>
      <c r="K13" s="188">
        <v>13</v>
      </c>
      <c r="L13" s="191"/>
      <c r="M13" s="190"/>
    </row>
    <row r="14" spans="1:13" s="2" customFormat="1" ht="15">
      <c r="A14" s="198" t="s">
        <v>335</v>
      </c>
      <c r="B14" s="199" t="s">
        <v>260</v>
      </c>
      <c r="C14" s="200"/>
      <c r="D14" s="200"/>
      <c r="E14" s="202"/>
      <c r="F14" s="202"/>
      <c r="G14" s="202"/>
      <c r="H14" s="200"/>
      <c r="I14" s="202"/>
      <c r="J14" s="200"/>
      <c r="K14" s="188">
        <v>14</v>
      </c>
      <c r="L14" s="191"/>
      <c r="M14" s="190"/>
    </row>
    <row r="15" spans="1:13" s="2" customFormat="1" ht="15">
      <c r="A15" s="198" t="s">
        <v>336</v>
      </c>
      <c r="B15" s="199" t="s">
        <v>368</v>
      </c>
      <c r="C15" s="200"/>
      <c r="D15" s="200"/>
      <c r="E15" s="202"/>
      <c r="F15" s="202"/>
      <c r="G15" s="202"/>
      <c r="H15" s="200"/>
      <c r="I15" s="202"/>
      <c r="J15" s="200"/>
      <c r="K15" s="188">
        <v>15</v>
      </c>
      <c r="L15" s="191"/>
      <c r="M15" s="190"/>
    </row>
    <row r="16" spans="1:13" s="2" customFormat="1" ht="15">
      <c r="A16" s="205" t="s">
        <v>337</v>
      </c>
      <c r="B16" s="205" t="s">
        <v>369</v>
      </c>
      <c r="C16" s="200"/>
      <c r="D16" s="200"/>
      <c r="E16" s="202"/>
      <c r="F16" s="202"/>
      <c r="G16" s="202"/>
      <c r="H16" s="200"/>
      <c r="I16" s="202"/>
      <c r="J16" s="200"/>
      <c r="K16" s="188">
        <v>16</v>
      </c>
      <c r="L16" s="191"/>
      <c r="M16" s="190"/>
    </row>
    <row r="17" spans="1:13" s="2" customFormat="1" ht="15">
      <c r="A17" s="198" t="s">
        <v>338</v>
      </c>
      <c r="B17" s="199" t="str">
        <f>"Výroba elektřiny v krajích ČR podle technologie elektráren za "&amp;LEFT('3.1'!N1,SEARCH(" ",'3.1'!N1)-1)&amp;" čtvrtletí"</f>
        <v>Výroba elektřiny v krajích ČR podle technologie elektráren za II. čtvrtletí</v>
      </c>
      <c r="C17" s="200"/>
      <c r="D17" s="200"/>
      <c r="E17" s="202"/>
      <c r="F17" s="202"/>
      <c r="G17" s="202"/>
      <c r="H17" s="200"/>
      <c r="I17" s="202"/>
      <c r="J17" s="200"/>
      <c r="K17" s="188">
        <v>16</v>
      </c>
      <c r="L17" s="191"/>
      <c r="M17" s="190"/>
    </row>
    <row r="18" spans="1:13" s="2" customFormat="1" ht="15">
      <c r="A18" s="198" t="s">
        <v>339</v>
      </c>
      <c r="B18" s="199" t="str">
        <f>"Spotřeba elektřiny netto v krajích ČR podle kategorie spotřeb za "&amp;LEFT('3.1'!N1,SEARCH(" ",'3.1'!N1)-1)&amp;" čtvrtletí"</f>
        <v>Spotřeba elektřiny netto v krajích ČR podle kategorie spotřeb za II. čtvrtletí</v>
      </c>
      <c r="C18" s="200"/>
      <c r="D18" s="200"/>
      <c r="E18" s="202"/>
      <c r="F18" s="202"/>
      <c r="G18" s="202"/>
      <c r="H18" s="200"/>
      <c r="I18" s="202"/>
      <c r="J18" s="200"/>
      <c r="K18" s="188">
        <v>16</v>
      </c>
      <c r="L18" s="191"/>
      <c r="M18" s="190"/>
    </row>
    <row r="19" spans="1:13" s="2" customFormat="1" ht="15">
      <c r="A19" s="198" t="s">
        <v>340</v>
      </c>
      <c r="B19" s="199" t="str">
        <f>"Spotřeba elektřiny v krajích ČR podle sektorů národního hospodářství za "&amp;LEFT('3.1'!N1,SEARCH(" ",'3.1'!N1)-1)&amp;" čtvrtletí"</f>
        <v>Spotřeba elektřiny v krajích ČR podle sektorů národního hospodářství za II. čtvrtletí</v>
      </c>
      <c r="C19" s="200"/>
      <c r="D19" s="200"/>
      <c r="E19" s="202"/>
      <c r="F19" s="202"/>
      <c r="G19" s="202"/>
      <c r="H19" s="200"/>
      <c r="I19" s="202"/>
      <c r="J19" s="200"/>
      <c r="K19" s="188">
        <v>17</v>
      </c>
      <c r="L19" s="191"/>
      <c r="M19" s="190"/>
    </row>
    <row r="20" spans="1:13" s="2" customFormat="1" ht="15">
      <c r="A20" s="198" t="s">
        <v>341</v>
      </c>
      <c r="B20" s="199" t="s">
        <v>167</v>
      </c>
      <c r="C20" s="200"/>
      <c r="D20" s="200"/>
      <c r="E20" s="202"/>
      <c r="F20" s="202"/>
      <c r="G20" s="202"/>
      <c r="H20" s="200"/>
      <c r="I20" s="202"/>
      <c r="J20" s="200"/>
      <c r="K20" s="188">
        <v>18</v>
      </c>
      <c r="L20" s="191"/>
      <c r="M20" s="190"/>
    </row>
    <row r="21" spans="1:13" s="2" customFormat="1" ht="15">
      <c r="A21" s="198" t="s">
        <v>342</v>
      </c>
      <c r="B21" s="199" t="s">
        <v>233</v>
      </c>
      <c r="C21" s="200"/>
      <c r="D21" s="200"/>
      <c r="E21" s="202"/>
      <c r="F21" s="202"/>
      <c r="G21" s="202"/>
      <c r="H21" s="200"/>
      <c r="I21" s="202"/>
      <c r="J21" s="200"/>
      <c r="K21" s="188">
        <v>19</v>
      </c>
      <c r="L21" s="191"/>
      <c r="M21" s="190"/>
    </row>
    <row r="22" spans="1:13" s="2" customFormat="1" ht="15">
      <c r="A22" s="198" t="s">
        <v>343</v>
      </c>
      <c r="B22" s="199" t="s">
        <v>370</v>
      </c>
      <c r="C22" s="200"/>
      <c r="D22" s="200"/>
      <c r="E22" s="202"/>
      <c r="F22" s="202"/>
      <c r="G22" s="202"/>
      <c r="H22" s="200"/>
      <c r="I22" s="202"/>
      <c r="J22" s="200"/>
      <c r="K22" s="188">
        <v>20</v>
      </c>
      <c r="L22" s="191"/>
      <c r="M22" s="190"/>
    </row>
    <row r="23" spans="1:13" s="2" customFormat="1" ht="15">
      <c r="A23" s="198" t="s">
        <v>344</v>
      </c>
      <c r="B23" s="199" t="s">
        <v>248</v>
      </c>
      <c r="C23" s="200"/>
      <c r="D23" s="200"/>
      <c r="E23" s="202"/>
      <c r="F23" s="202"/>
      <c r="G23" s="202"/>
      <c r="H23" s="200"/>
      <c r="I23" s="202"/>
      <c r="J23" s="200"/>
      <c r="K23" s="188">
        <v>20</v>
      </c>
      <c r="L23" s="191"/>
      <c r="M23" s="190"/>
    </row>
    <row r="24" spans="1:13" s="2" customFormat="1" ht="15">
      <c r="A24" s="198" t="s">
        <v>345</v>
      </c>
      <c r="B24" s="199" t="s">
        <v>211</v>
      </c>
      <c r="C24" s="200"/>
      <c r="D24" s="200"/>
      <c r="E24" s="202"/>
      <c r="F24" s="202"/>
      <c r="G24" s="202"/>
      <c r="H24" s="200"/>
      <c r="I24" s="202"/>
      <c r="J24" s="200"/>
      <c r="K24" s="188">
        <v>21</v>
      </c>
      <c r="L24" s="191"/>
      <c r="M24" s="190"/>
    </row>
    <row r="25" spans="1:13" s="2" customFormat="1" ht="15">
      <c r="A25" s="205" t="s">
        <v>346</v>
      </c>
      <c r="B25" s="205" t="s">
        <v>212</v>
      </c>
      <c r="C25" s="200"/>
      <c r="D25" s="200"/>
      <c r="E25" s="202"/>
      <c r="F25" s="202"/>
      <c r="G25" s="202"/>
      <c r="H25" s="200"/>
      <c r="I25" s="202"/>
      <c r="J25" s="200"/>
      <c r="K25" s="188">
        <v>22</v>
      </c>
      <c r="L25" s="191"/>
      <c r="M25" s="190"/>
    </row>
    <row r="26" spans="1:13" s="2" customFormat="1" ht="15">
      <c r="A26" s="205" t="s">
        <v>347</v>
      </c>
      <c r="B26" s="199" t="s">
        <v>213</v>
      </c>
      <c r="C26" s="200"/>
      <c r="D26" s="200"/>
      <c r="E26" s="202"/>
      <c r="F26" s="202"/>
      <c r="G26" s="202"/>
      <c r="H26" s="200"/>
      <c r="I26" s="202"/>
      <c r="J26" s="200"/>
      <c r="K26" s="188">
        <v>23</v>
      </c>
      <c r="L26" s="191"/>
      <c r="M26" s="190"/>
    </row>
    <row r="27" spans="1:13" s="2" customFormat="1" ht="15">
      <c r="A27" s="205" t="s">
        <v>348</v>
      </c>
      <c r="B27" s="199" t="s">
        <v>249</v>
      </c>
      <c r="C27" s="200"/>
      <c r="D27" s="200"/>
      <c r="E27" s="202"/>
      <c r="F27" s="202"/>
      <c r="G27" s="202"/>
      <c r="H27" s="200"/>
      <c r="I27" s="202"/>
      <c r="J27" s="200"/>
      <c r="K27" s="188">
        <v>24</v>
      </c>
      <c r="L27" s="191"/>
      <c r="M27" s="190"/>
    </row>
    <row r="28" spans="1:13" s="2" customFormat="1" ht="15">
      <c r="A28" s="205" t="s">
        <v>349</v>
      </c>
      <c r="B28" s="199" t="s">
        <v>214</v>
      </c>
      <c r="C28" s="200"/>
      <c r="D28" s="200"/>
      <c r="E28" s="202"/>
      <c r="F28" s="202"/>
      <c r="G28" s="202"/>
      <c r="H28" s="200"/>
      <c r="I28" s="202"/>
      <c r="J28" s="200"/>
      <c r="K28" s="188">
        <v>25</v>
      </c>
      <c r="L28" s="191"/>
      <c r="M28" s="190"/>
    </row>
    <row r="29" spans="1:13" s="2" customFormat="1" ht="15">
      <c r="A29" s="205" t="s">
        <v>350</v>
      </c>
      <c r="B29" s="199" t="s">
        <v>215</v>
      </c>
      <c r="C29" s="200"/>
      <c r="D29" s="200"/>
      <c r="E29" s="202"/>
      <c r="F29" s="202"/>
      <c r="G29" s="202"/>
      <c r="H29" s="200"/>
      <c r="I29" s="202"/>
      <c r="J29" s="200"/>
      <c r="K29" s="188">
        <v>26</v>
      </c>
      <c r="L29" s="191"/>
      <c r="M29" s="190"/>
    </row>
    <row r="30" spans="1:13" s="2" customFormat="1" ht="15">
      <c r="A30" s="205" t="s">
        <v>351</v>
      </c>
      <c r="B30" s="199" t="s">
        <v>216</v>
      </c>
      <c r="C30" s="200"/>
      <c r="D30" s="200"/>
      <c r="E30" s="202"/>
      <c r="F30" s="202"/>
      <c r="G30" s="202"/>
      <c r="H30" s="200"/>
      <c r="I30" s="202"/>
      <c r="J30" s="200"/>
      <c r="K30" s="188">
        <v>27</v>
      </c>
      <c r="L30" s="191"/>
      <c r="M30" s="190"/>
    </row>
    <row r="31" spans="1:13" s="2" customFormat="1" ht="15">
      <c r="A31" s="205" t="s">
        <v>352</v>
      </c>
      <c r="B31" s="199" t="s">
        <v>217</v>
      </c>
      <c r="C31" s="200"/>
      <c r="D31" s="200"/>
      <c r="E31" s="202"/>
      <c r="F31" s="202"/>
      <c r="G31" s="202"/>
      <c r="H31" s="200"/>
      <c r="I31" s="202"/>
      <c r="J31" s="200"/>
      <c r="K31" s="188">
        <v>28</v>
      </c>
      <c r="L31" s="191"/>
      <c r="M31" s="190"/>
    </row>
    <row r="32" spans="1:13" s="2" customFormat="1" ht="15">
      <c r="A32" s="205" t="s">
        <v>353</v>
      </c>
      <c r="B32" s="199" t="s">
        <v>218</v>
      </c>
      <c r="C32" s="200"/>
      <c r="D32" s="200"/>
      <c r="E32" s="202"/>
      <c r="F32" s="202"/>
      <c r="G32" s="202"/>
      <c r="H32" s="200"/>
      <c r="I32" s="202"/>
      <c r="J32" s="200"/>
      <c r="K32" s="188">
        <v>29</v>
      </c>
      <c r="L32" s="191"/>
      <c r="M32" s="190"/>
    </row>
    <row r="33" spans="1:13" s="2" customFormat="1" ht="15">
      <c r="A33" s="205" t="s">
        <v>354</v>
      </c>
      <c r="B33" s="199" t="s">
        <v>219</v>
      </c>
      <c r="C33" s="200"/>
      <c r="D33" s="206"/>
      <c r="E33" s="202"/>
      <c r="F33" s="202"/>
      <c r="G33" s="202"/>
      <c r="H33" s="200"/>
      <c r="I33" s="202"/>
      <c r="J33" s="200"/>
      <c r="K33" s="188">
        <v>30</v>
      </c>
      <c r="L33" s="191"/>
      <c r="M33" s="190"/>
    </row>
    <row r="34" spans="1:13" s="2" customFormat="1" ht="15">
      <c r="A34" s="205" t="s">
        <v>355</v>
      </c>
      <c r="B34" s="199" t="s">
        <v>220</v>
      </c>
      <c r="C34" s="200"/>
      <c r="D34" s="200"/>
      <c r="E34" s="202"/>
      <c r="F34" s="202"/>
      <c r="G34" s="202"/>
      <c r="H34" s="200"/>
      <c r="I34" s="202"/>
      <c r="J34" s="200"/>
      <c r="K34" s="188">
        <v>31</v>
      </c>
      <c r="L34" s="191"/>
      <c r="M34" s="190"/>
    </row>
    <row r="35" spans="1:13" s="2" customFormat="1" ht="15">
      <c r="A35" s="205" t="s">
        <v>356</v>
      </c>
      <c r="B35" s="207" t="s">
        <v>221</v>
      </c>
      <c r="C35" s="200"/>
      <c r="D35" s="200"/>
      <c r="E35" s="202"/>
      <c r="F35" s="202"/>
      <c r="G35" s="202"/>
      <c r="H35" s="200"/>
      <c r="I35" s="202"/>
      <c r="J35" s="200"/>
      <c r="K35" s="188">
        <v>32</v>
      </c>
      <c r="L35" s="191"/>
      <c r="M35" s="190"/>
    </row>
    <row r="36" spans="1:13" s="2" customFormat="1" ht="15">
      <c r="A36" s="205" t="s">
        <v>357</v>
      </c>
      <c r="B36" s="205" t="s">
        <v>222</v>
      </c>
      <c r="C36" s="200"/>
      <c r="D36" s="200"/>
      <c r="E36" s="202"/>
      <c r="F36" s="202"/>
      <c r="G36" s="202"/>
      <c r="H36" s="200"/>
      <c r="I36" s="202"/>
      <c r="J36" s="200"/>
      <c r="K36" s="188">
        <v>33</v>
      </c>
      <c r="L36" s="191"/>
      <c r="M36" s="190"/>
    </row>
    <row r="37" spans="1:13" s="2" customFormat="1" ht="15">
      <c r="A37" s="205" t="s">
        <v>358</v>
      </c>
      <c r="B37" s="199" t="s">
        <v>371</v>
      </c>
      <c r="C37" s="200"/>
      <c r="D37" s="200"/>
      <c r="E37" s="202"/>
      <c r="F37" s="202"/>
      <c r="G37" s="202"/>
      <c r="H37" s="200"/>
      <c r="I37" s="202"/>
      <c r="J37" s="200"/>
      <c r="K37" s="188">
        <v>34</v>
      </c>
      <c r="L37" s="191"/>
      <c r="M37" s="190"/>
    </row>
    <row r="38" spans="1:13" s="2" customFormat="1" ht="15">
      <c r="A38" s="205" t="s">
        <v>359</v>
      </c>
      <c r="B38" s="199" t="s">
        <v>372</v>
      </c>
      <c r="C38" s="200"/>
      <c r="D38" s="200"/>
      <c r="E38" s="202"/>
      <c r="F38" s="202"/>
      <c r="G38" s="202"/>
      <c r="H38" s="200"/>
      <c r="I38" s="202"/>
      <c r="J38" s="200"/>
      <c r="K38" s="188">
        <v>35</v>
      </c>
      <c r="L38" s="191"/>
      <c r="M38" s="190"/>
    </row>
    <row r="39" spans="1:13" s="2" customFormat="1" ht="15">
      <c r="A39" s="205" t="s">
        <v>360</v>
      </c>
      <c r="B39" s="199" t="s">
        <v>293</v>
      </c>
      <c r="C39" s="200"/>
      <c r="D39" s="200"/>
      <c r="E39" s="202"/>
      <c r="F39" s="202"/>
      <c r="G39" s="202"/>
      <c r="H39" s="200"/>
      <c r="I39" s="202"/>
      <c r="J39" s="200"/>
      <c r="K39" s="188">
        <v>35</v>
      </c>
      <c r="L39" s="191"/>
      <c r="M39" s="190"/>
    </row>
    <row r="40" spans="1:13" s="2" customFormat="1" ht="15">
      <c r="A40" s="205" t="s">
        <v>361</v>
      </c>
      <c r="B40" s="439" t="str">
        <f>"Denní maxima a minima zatížení brutto ES ČR za "&amp;'3.1'!N1</f>
        <v>Denní maxima a minima zatížení brutto ES ČR za II. čtvrtletí 2023</v>
      </c>
      <c r="C40" s="200"/>
      <c r="D40" s="200"/>
      <c r="E40" s="202"/>
      <c r="F40" s="202"/>
      <c r="G40" s="202"/>
      <c r="H40" s="200"/>
      <c r="I40" s="202"/>
      <c r="J40" s="200"/>
      <c r="K40" s="188">
        <v>36</v>
      </c>
      <c r="L40" s="191"/>
      <c r="M40" s="190"/>
    </row>
    <row r="41" spans="1:13" s="2" customFormat="1" ht="15">
      <c r="A41" s="205" t="s">
        <v>362</v>
      </c>
      <c r="B41" s="199" t="str">
        <f>"Maxima zatížení ES ČR za "&amp;'3.1'!N1</f>
        <v>Maxima zatížení ES ČR za II. čtvrtletí 2023</v>
      </c>
      <c r="C41" s="200"/>
      <c r="D41" s="200"/>
      <c r="E41" s="202"/>
      <c r="F41" s="202"/>
      <c r="G41" s="202"/>
      <c r="H41" s="200"/>
      <c r="I41" s="202"/>
      <c r="J41" s="200"/>
      <c r="K41" s="188">
        <v>37</v>
      </c>
      <c r="L41" s="191"/>
      <c r="M41" s="190"/>
    </row>
    <row r="42" spans="1:13" s="2" customFormat="1" ht="15">
      <c r="A42" s="205" t="s">
        <v>363</v>
      </c>
      <c r="B42" s="199" t="str">
        <f>"Minima zatížení ES ČR za "&amp;'3.1'!N1</f>
        <v>Minima zatížení ES ČR za II. čtvrtletí 2023</v>
      </c>
      <c r="C42" s="200"/>
      <c r="D42" s="200"/>
      <c r="E42" s="202"/>
      <c r="F42" s="202"/>
      <c r="G42" s="202"/>
      <c r="H42" s="200"/>
      <c r="I42" s="202"/>
      <c r="J42" s="200"/>
      <c r="K42" s="188">
        <v>38</v>
      </c>
      <c r="L42" s="191"/>
      <c r="M42" s="190"/>
    </row>
    <row r="43" spans="1:13" s="2" customFormat="1" ht="15">
      <c r="A43" s="205" t="s">
        <v>364</v>
      </c>
      <c r="B43" s="199" t="s">
        <v>373</v>
      </c>
      <c r="C43" s="200"/>
      <c r="D43" s="200"/>
      <c r="E43" s="202"/>
      <c r="F43" s="202"/>
      <c r="G43" s="202"/>
      <c r="H43" s="200"/>
      <c r="I43" s="202"/>
      <c r="J43" s="200"/>
      <c r="K43" s="188">
        <v>39</v>
      </c>
      <c r="L43" s="191"/>
      <c r="M43" s="190"/>
    </row>
    <row r="44" spans="1:13" ht="15">
      <c r="A44" s="205"/>
      <c r="B44" s="205"/>
      <c r="C44" s="200"/>
      <c r="D44" s="200"/>
      <c r="E44" s="202"/>
      <c r="F44" s="202"/>
      <c r="G44" s="202"/>
      <c r="H44" s="200"/>
      <c r="I44" s="202"/>
      <c r="J44" s="200"/>
      <c r="K44" s="188"/>
    </row>
    <row r="45" spans="1:13" ht="15">
      <c r="A45" s="205"/>
      <c r="B45" s="199"/>
      <c r="C45" s="200"/>
      <c r="D45" s="200"/>
      <c r="E45" s="202"/>
      <c r="F45" s="202"/>
      <c r="G45" s="202"/>
      <c r="H45" s="200"/>
      <c r="I45" s="202"/>
      <c r="J45" s="200"/>
      <c r="K45" s="188"/>
    </row>
    <row r="46" spans="1:13" ht="15">
      <c r="A46" s="205"/>
      <c r="B46" s="199"/>
      <c r="C46" s="200"/>
      <c r="D46" s="200"/>
      <c r="E46" s="202"/>
      <c r="F46" s="202"/>
      <c r="G46" s="202"/>
      <c r="H46" s="200"/>
      <c r="I46" s="202"/>
      <c r="J46" s="200"/>
      <c r="K46" s="188"/>
    </row>
    <row r="47" spans="1:13" ht="15">
      <c r="A47" s="205"/>
      <c r="B47" s="199"/>
      <c r="C47" s="200"/>
      <c r="D47" s="200"/>
      <c r="E47" s="202"/>
      <c r="F47" s="202"/>
      <c r="G47" s="202"/>
      <c r="H47" s="200"/>
      <c r="I47" s="202"/>
      <c r="J47" s="200"/>
      <c r="K47" s="188"/>
    </row>
    <row r="48" spans="1:13" ht="15">
      <c r="A48" s="205"/>
      <c r="B48" s="199"/>
      <c r="C48" s="200"/>
      <c r="D48" s="200"/>
      <c r="E48" s="202"/>
      <c r="F48" s="202"/>
      <c r="G48" s="202"/>
      <c r="H48" s="200"/>
      <c r="I48" s="202"/>
      <c r="J48" s="200"/>
      <c r="K48" s="188"/>
    </row>
    <row r="49" spans="1:11" ht="15">
      <c r="A49" s="205"/>
      <c r="B49" s="199"/>
      <c r="C49" s="200"/>
      <c r="D49" s="200"/>
      <c r="E49" s="202"/>
      <c r="F49" s="202"/>
      <c r="G49" s="202"/>
      <c r="H49" s="200"/>
      <c r="I49" s="202"/>
      <c r="J49" s="200"/>
      <c r="K49" s="188"/>
    </row>
    <row r="50" spans="1:11" ht="15">
      <c r="A50" s="205"/>
      <c r="B50" s="199"/>
      <c r="C50" s="200"/>
      <c r="D50" s="200"/>
      <c r="E50" s="202"/>
      <c r="F50" s="202"/>
      <c r="G50" s="202"/>
      <c r="H50" s="200"/>
      <c r="I50" s="202"/>
      <c r="J50" s="200"/>
      <c r="K50" s="188"/>
    </row>
    <row r="51" spans="1:11" ht="15">
      <c r="A51" s="205"/>
      <c r="B51" s="199"/>
      <c r="C51" s="200"/>
      <c r="D51" s="200"/>
      <c r="E51" s="202"/>
      <c r="F51" s="202"/>
      <c r="G51" s="202"/>
      <c r="H51" s="200"/>
      <c r="I51" s="202"/>
      <c r="J51" s="200"/>
      <c r="K51" s="188"/>
    </row>
    <row r="52" spans="1:11" ht="15">
      <c r="A52" s="205"/>
      <c r="B52" s="205"/>
      <c r="C52" s="200"/>
      <c r="D52" s="200"/>
      <c r="E52" s="202"/>
      <c r="F52" s="202"/>
      <c r="G52" s="202"/>
      <c r="H52" s="200"/>
      <c r="I52" s="202"/>
      <c r="J52" s="200"/>
      <c r="K52" s="188"/>
    </row>
    <row r="53" spans="1:11" ht="12.75">
      <c r="A53" s="119"/>
      <c r="B53" s="119"/>
      <c r="C53" s="119"/>
      <c r="D53" s="119"/>
      <c r="E53" s="119"/>
      <c r="F53" s="119"/>
      <c r="G53" s="119"/>
      <c r="H53" s="208"/>
      <c r="I53" s="119"/>
      <c r="J53" s="119"/>
      <c r="K53" s="119"/>
    </row>
  </sheetData>
  <sortState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2" t="s">
        <v>393</v>
      </c>
      <c r="M1" s="350" t="str">
        <f>'3.1'!N1</f>
        <v>II. čtvrtletí 2023</v>
      </c>
    </row>
    <row r="2" spans="1:24" ht="6" customHeight="1">
      <c r="A2" s="35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7" t="str">
        <f>'3.1'!A4</f>
        <v>2023</v>
      </c>
      <c r="B3" s="573" t="s">
        <v>187</v>
      </c>
      <c r="C3" s="573"/>
      <c r="D3" s="573"/>
      <c r="E3" s="573"/>
      <c r="F3" s="573"/>
      <c r="G3" s="576"/>
      <c r="H3" s="580" t="s">
        <v>19</v>
      </c>
      <c r="I3" s="573"/>
      <c r="J3" s="573"/>
      <c r="K3" s="573"/>
      <c r="L3" s="573"/>
      <c r="M3" s="573"/>
      <c r="N3" s="24"/>
    </row>
    <row r="4" spans="1:24" ht="13.5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72"/>
    </row>
    <row r="5" spans="1:24">
      <c r="A5" s="22"/>
      <c r="B5" s="575" t="s">
        <v>63</v>
      </c>
      <c r="C5" s="575"/>
      <c r="D5" s="575" t="s">
        <v>64</v>
      </c>
      <c r="E5" s="575"/>
      <c r="F5" s="575" t="s">
        <v>65</v>
      </c>
      <c r="G5" s="578"/>
      <c r="H5" s="579" t="s">
        <v>63</v>
      </c>
      <c r="I5" s="575"/>
      <c r="J5" s="575" t="s">
        <v>64</v>
      </c>
      <c r="K5" s="575"/>
      <c r="L5" s="575" t="s">
        <v>65</v>
      </c>
      <c r="M5" s="575"/>
      <c r="N5" s="67"/>
    </row>
    <row r="6" spans="1:24">
      <c r="A6" s="369"/>
      <c r="B6" s="366" t="s">
        <v>209</v>
      </c>
      <c r="C6" s="366" t="s">
        <v>208</v>
      </c>
      <c r="D6" s="366" t="s">
        <v>209</v>
      </c>
      <c r="E6" s="366" t="s">
        <v>208</v>
      </c>
      <c r="F6" s="366" t="s">
        <v>209</v>
      </c>
      <c r="G6" s="367" t="s">
        <v>208</v>
      </c>
      <c r="H6" s="359" t="s">
        <v>209</v>
      </c>
      <c r="I6" s="359" t="s">
        <v>208</v>
      </c>
      <c r="J6" s="359" t="s">
        <v>209</v>
      </c>
      <c r="K6" s="359" t="s">
        <v>208</v>
      </c>
      <c r="L6" s="359" t="s">
        <v>209</v>
      </c>
      <c r="M6" s="359" t="s">
        <v>208</v>
      </c>
      <c r="N6" s="67"/>
    </row>
    <row r="7" spans="1:24">
      <c r="A7" s="588" t="s">
        <v>53</v>
      </c>
      <c r="B7" s="583">
        <f>F8</f>
        <v>2939.4538400000006</v>
      </c>
      <c r="C7" s="570"/>
      <c r="D7" s="570"/>
      <c r="E7" s="570"/>
      <c r="F7" s="570"/>
      <c r="G7" s="585"/>
      <c r="H7" s="583">
        <f>SUM(H8,J8,L8)</f>
        <v>3448162.6910000001</v>
      </c>
      <c r="I7" s="570"/>
      <c r="J7" s="570"/>
      <c r="K7" s="570"/>
      <c r="L7" s="570"/>
      <c r="M7" s="570"/>
      <c r="N7" s="73"/>
    </row>
    <row r="8" spans="1:24">
      <c r="A8" s="589"/>
      <c r="B8" s="360">
        <f>SUM(B9:B16)</f>
        <v>2940.7932500000006</v>
      </c>
      <c r="C8" s="355">
        <v>0.1410626646668334</v>
      </c>
      <c r="D8" s="320">
        <f>SUM(D9:D16)</f>
        <v>2940.9654400000004</v>
      </c>
      <c r="E8" s="355">
        <v>0.14104159684581974</v>
      </c>
      <c r="F8" s="320">
        <f>SUM(F9:F16)</f>
        <v>2939.4538400000006</v>
      </c>
      <c r="G8" s="361">
        <v>0.14111221689448575</v>
      </c>
      <c r="H8" s="320">
        <f>SUM(H9:H16)</f>
        <v>1107093.8999999999</v>
      </c>
      <c r="I8" s="355">
        <v>0.17969700794457816</v>
      </c>
      <c r="J8" s="320">
        <f>SUM(J9:J16)</f>
        <v>940233.54</v>
      </c>
      <c r="K8" s="355">
        <v>0.18446067602646685</v>
      </c>
      <c r="L8" s="320">
        <f>SUM(L9:L16)</f>
        <v>1400835.2510000002</v>
      </c>
      <c r="M8" s="355">
        <v>0.26996420187079684</v>
      </c>
      <c r="N8" s="10"/>
    </row>
    <row r="9" spans="1:24">
      <c r="A9" s="56" t="s">
        <v>7</v>
      </c>
      <c r="B9" s="248">
        <v>2250</v>
      </c>
      <c r="C9" s="354">
        <v>0.52447552447552448</v>
      </c>
      <c r="D9" s="23">
        <v>2250</v>
      </c>
      <c r="E9" s="354">
        <v>0.52447552447552448</v>
      </c>
      <c r="F9" s="23">
        <v>2250</v>
      </c>
      <c r="G9" s="362">
        <v>0.52447552447552448</v>
      </c>
      <c r="H9" s="23">
        <v>970679.76</v>
      </c>
      <c r="I9" s="354">
        <v>0.42876282829078094</v>
      </c>
      <c r="J9" s="23">
        <v>814812.15</v>
      </c>
      <c r="K9" s="354">
        <v>0.36807408001079384</v>
      </c>
      <c r="L9" s="23">
        <v>1297302.8600000001</v>
      </c>
      <c r="M9" s="354">
        <v>0.55030667217138984</v>
      </c>
      <c r="X9" s="70"/>
    </row>
    <row r="10" spans="1:24">
      <c r="A10" s="56" t="s">
        <v>20</v>
      </c>
      <c r="B10" s="248">
        <v>215.44500000000002</v>
      </c>
      <c r="C10" s="354">
        <v>2.2834895370402366E-2</v>
      </c>
      <c r="D10" s="23">
        <v>215.44500000000002</v>
      </c>
      <c r="E10" s="354">
        <v>2.2834895370402366E-2</v>
      </c>
      <c r="F10" s="23">
        <v>215.44500000000002</v>
      </c>
      <c r="G10" s="362">
        <v>2.2834895370402366E-2</v>
      </c>
      <c r="H10" s="23">
        <v>48851.896000000015</v>
      </c>
      <c r="I10" s="354">
        <v>1.7153829340639616E-2</v>
      </c>
      <c r="J10" s="23">
        <v>38856.707999999991</v>
      </c>
      <c r="K10" s="354">
        <v>2.0759734480781642E-2</v>
      </c>
      <c r="L10" s="23">
        <v>27627.502000000004</v>
      </c>
      <c r="M10" s="354">
        <v>1.543893573440628E-2</v>
      </c>
      <c r="X10" s="70"/>
    </row>
    <row r="11" spans="1:24">
      <c r="A11" s="56" t="s">
        <v>21</v>
      </c>
      <c r="B11" s="248">
        <v>0</v>
      </c>
      <c r="C11" s="354">
        <v>0</v>
      </c>
      <c r="D11" s="23">
        <v>0</v>
      </c>
      <c r="E11" s="354">
        <v>0</v>
      </c>
      <c r="F11" s="23">
        <v>0</v>
      </c>
      <c r="G11" s="362">
        <v>0</v>
      </c>
      <c r="H11" s="23">
        <v>0</v>
      </c>
      <c r="I11" s="354">
        <v>0</v>
      </c>
      <c r="J11" s="23">
        <v>0</v>
      </c>
      <c r="K11" s="354">
        <v>0</v>
      </c>
      <c r="L11" s="23">
        <v>0</v>
      </c>
      <c r="M11" s="354">
        <v>0</v>
      </c>
      <c r="X11" s="70"/>
    </row>
    <row r="12" spans="1:24">
      <c r="A12" s="56" t="s">
        <v>22</v>
      </c>
      <c r="B12" s="248">
        <v>53.232999999999997</v>
      </c>
      <c r="C12" s="354">
        <v>5.1821889937015038E-2</v>
      </c>
      <c r="D12" s="23">
        <v>53.504999999999995</v>
      </c>
      <c r="E12" s="354">
        <v>5.1732689780799535E-2</v>
      </c>
      <c r="F12" s="23">
        <v>53.504999999999995</v>
      </c>
      <c r="G12" s="362">
        <v>5.1686613258937274E-2</v>
      </c>
      <c r="H12" s="23">
        <v>25390.314000000013</v>
      </c>
      <c r="I12" s="354">
        <v>8.286869613891025E-2</v>
      </c>
      <c r="J12" s="23">
        <v>25756.093999999986</v>
      </c>
      <c r="K12" s="354">
        <v>8.7809341591145118E-2</v>
      </c>
      <c r="L12" s="23">
        <v>23963.446999999996</v>
      </c>
      <c r="M12" s="354">
        <v>8.8521478187356006E-2</v>
      </c>
      <c r="X12" s="70"/>
    </row>
    <row r="13" spans="1:24">
      <c r="A13" s="56" t="s">
        <v>43</v>
      </c>
      <c r="B13" s="248">
        <v>175.37595000000007</v>
      </c>
      <c r="C13" s="354">
        <v>0.15817688960809212</v>
      </c>
      <c r="D13" s="23">
        <v>175.33045000000007</v>
      </c>
      <c r="E13" s="354">
        <v>0.15834078751405403</v>
      </c>
      <c r="F13" s="23">
        <v>174.59225000000006</v>
      </c>
      <c r="G13" s="362">
        <v>0.15903303368394475</v>
      </c>
      <c r="H13" s="23">
        <v>39653.216</v>
      </c>
      <c r="I13" s="354">
        <v>0.12803079856700306</v>
      </c>
      <c r="J13" s="23">
        <v>27485.663999999982</v>
      </c>
      <c r="K13" s="354">
        <v>0.11874180157025178</v>
      </c>
      <c r="L13" s="23">
        <v>17341.350999999999</v>
      </c>
      <c r="M13" s="354">
        <v>0.13602676992809501</v>
      </c>
      <c r="X13" s="70"/>
    </row>
    <row r="14" spans="1:24">
      <c r="A14" s="56" t="s">
        <v>44</v>
      </c>
      <c r="B14" s="248">
        <v>0</v>
      </c>
      <c r="C14" s="354">
        <v>0</v>
      </c>
      <c r="D14" s="23">
        <v>0</v>
      </c>
      <c r="E14" s="354">
        <v>0</v>
      </c>
      <c r="F14" s="23">
        <v>0</v>
      </c>
      <c r="G14" s="362">
        <v>0</v>
      </c>
      <c r="H14" s="23">
        <v>0</v>
      </c>
      <c r="I14" s="354">
        <v>0</v>
      </c>
      <c r="J14" s="23">
        <v>0</v>
      </c>
      <c r="K14" s="354">
        <v>0</v>
      </c>
      <c r="L14" s="23">
        <v>0</v>
      </c>
      <c r="M14" s="354">
        <v>0</v>
      </c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8">
        <v>0</v>
      </c>
      <c r="C15" s="354">
        <v>0</v>
      </c>
      <c r="D15" s="23">
        <v>0</v>
      </c>
      <c r="E15" s="74">
        <v>0</v>
      </c>
      <c r="F15" s="23">
        <v>0</v>
      </c>
      <c r="G15" s="363">
        <v>0</v>
      </c>
      <c r="H15" s="23">
        <v>0</v>
      </c>
      <c r="I15" s="354">
        <v>0</v>
      </c>
      <c r="J15" s="23">
        <v>0</v>
      </c>
      <c r="K15" s="74">
        <v>0</v>
      </c>
      <c r="L15" s="23">
        <v>0</v>
      </c>
      <c r="M15" s="74">
        <v>0</v>
      </c>
      <c r="P15" s="56"/>
      <c r="Q15" s="71"/>
      <c r="R15" s="48"/>
      <c r="S15" s="48"/>
      <c r="T15" s="48"/>
      <c r="U15" s="48"/>
      <c r="X15" s="70"/>
    </row>
    <row r="16" spans="1:24">
      <c r="A16" s="277" t="s">
        <v>46</v>
      </c>
      <c r="B16" s="249">
        <v>246.73930000000027</v>
      </c>
      <c r="C16" s="355">
        <v>0.11676884663830828</v>
      </c>
      <c r="D16" s="243">
        <v>246.68499000000031</v>
      </c>
      <c r="E16" s="356">
        <v>0.1168127498906739</v>
      </c>
      <c r="F16" s="243">
        <v>245.91159000000033</v>
      </c>
      <c r="G16" s="364">
        <v>0.11711242209777645</v>
      </c>
      <c r="H16" s="243">
        <v>22518.713999999978</v>
      </c>
      <c r="I16" s="355">
        <v>0.11020299645845952</v>
      </c>
      <c r="J16" s="243">
        <v>33322.92399999997</v>
      </c>
      <c r="K16" s="356">
        <v>0.11140098455788208</v>
      </c>
      <c r="L16" s="243">
        <v>34600.090999999964</v>
      </c>
      <c r="M16" s="356">
        <v>0.11736259096789504</v>
      </c>
      <c r="P16" s="56"/>
      <c r="Q16" s="71"/>
      <c r="R16" s="48"/>
      <c r="S16" s="48"/>
      <c r="T16" s="48"/>
      <c r="U16" s="48"/>
      <c r="X16" s="70"/>
    </row>
    <row r="17" spans="1:15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15">
      <c r="A18" s="437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</row>
    <row r="19" spans="1:15">
      <c r="A19" s="357"/>
      <c r="B19" s="574" t="s">
        <v>5</v>
      </c>
      <c r="C19" s="574"/>
      <c r="D19" s="574"/>
      <c r="E19" s="574"/>
      <c r="F19" s="574"/>
      <c r="G19" s="574"/>
      <c r="H19" s="78" t="str">
        <f>A24</f>
        <v>VO z vvn</v>
      </c>
      <c r="I19" s="86">
        <f>(B24+D24+F24)/'6.1, 6.2'!B25</f>
        <v>1.7234239450368564E-2</v>
      </c>
      <c r="J19" s="87" t="str">
        <f>A9</f>
        <v>JE</v>
      </c>
      <c r="K19" s="76">
        <f t="shared" ref="K19:K26" si="0">H9+J9+L9</f>
        <v>3082794.7700000005</v>
      </c>
      <c r="L19" s="87" t="str">
        <f>A9</f>
        <v>JE</v>
      </c>
      <c r="M19" s="85">
        <f>K19/'6.1, 6.2'!B5</f>
        <v>0.45102777323513465</v>
      </c>
      <c r="N19" s="78"/>
      <c r="O19" s="68"/>
    </row>
    <row r="20" spans="1:15">
      <c r="A20" s="353"/>
      <c r="B20" s="575" t="s">
        <v>63</v>
      </c>
      <c r="C20" s="575"/>
      <c r="D20" s="575" t="s">
        <v>64</v>
      </c>
      <c r="E20" s="575"/>
      <c r="F20" s="575" t="s">
        <v>65</v>
      </c>
      <c r="G20" s="575"/>
      <c r="H20" s="78" t="str">
        <f>A25</f>
        <v>VO z vn</v>
      </c>
      <c r="I20" s="86">
        <f>(B25+D25+F25)/'6.1, 6.2'!C25</f>
        <v>4.9171980459136268E-2</v>
      </c>
      <c r="J20" s="87" t="str">
        <f t="shared" ref="J20:J26" si="1">A10</f>
        <v>PE</v>
      </c>
      <c r="K20" s="76">
        <f t="shared" si="0"/>
        <v>115336.10600000001</v>
      </c>
      <c r="L20" s="87" t="str">
        <f t="shared" ref="L20:L26" si="2">A10</f>
        <v>PE</v>
      </c>
      <c r="M20" s="85">
        <f>K20/'6.1, 6.2'!C5</f>
        <v>1.7719277897693092E-2</v>
      </c>
      <c r="N20" s="78"/>
      <c r="O20" s="68"/>
    </row>
    <row r="21" spans="1:15">
      <c r="A21" s="353"/>
      <c r="B21" s="368" t="s">
        <v>209</v>
      </c>
      <c r="C21" s="368" t="s">
        <v>208</v>
      </c>
      <c r="D21" s="368" t="s">
        <v>209</v>
      </c>
      <c r="E21" s="368" t="s">
        <v>208</v>
      </c>
      <c r="F21" s="368" t="s">
        <v>209</v>
      </c>
      <c r="G21" s="368" t="s">
        <v>208</v>
      </c>
      <c r="H21" s="78" t="str">
        <f>A26</f>
        <v>MOP</v>
      </c>
      <c r="I21" s="86">
        <f>(B26+D26+F26)/'6.1, 6.2'!D25</f>
        <v>7.2721486015173809E-2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68" t="s">
        <v>53</v>
      </c>
      <c r="B22" s="570">
        <f>SUM(B23,D23,F23)</f>
        <v>654568.7850982619</v>
      </c>
      <c r="C22" s="570"/>
      <c r="D22" s="570"/>
      <c r="E22" s="570"/>
      <c r="F22" s="570"/>
      <c r="G22" s="570"/>
      <c r="H22" s="78" t="str">
        <f>A27</f>
        <v>MOO</v>
      </c>
      <c r="I22" s="86">
        <f>(B27+D27+F27)/'6.1, 6.2'!E25</f>
        <v>7.1064858238542833E-2</v>
      </c>
      <c r="J22" s="87" t="str">
        <f t="shared" si="1"/>
        <v>PSE</v>
      </c>
      <c r="K22" s="76">
        <f t="shared" si="0"/>
        <v>75109.854999999996</v>
      </c>
      <c r="L22" s="87" t="str">
        <f t="shared" si="2"/>
        <v>PSE</v>
      </c>
      <c r="M22" s="85">
        <f>K22/'6.1, 6.2'!E5</f>
        <v>8.62916873436049E-2</v>
      </c>
      <c r="N22" s="78"/>
      <c r="O22" s="68"/>
    </row>
    <row r="23" spans="1:15">
      <c r="A23" s="569"/>
      <c r="B23" s="320">
        <f>SUM(B24:B27)</f>
        <v>235301.50689588118</v>
      </c>
      <c r="C23" s="365">
        <v>5.4699359523508254E-2</v>
      </c>
      <c r="D23" s="320">
        <f>SUM(D24:D27)</f>
        <v>215467.80605132759</v>
      </c>
      <c r="E23" s="365">
        <v>5.3135735368616516E-2</v>
      </c>
      <c r="F23" s="320">
        <f>SUM(F24:F27)</f>
        <v>203799.47215105308</v>
      </c>
      <c r="G23" s="365">
        <v>5.1796880501575868E-2</v>
      </c>
      <c r="H23" s="68"/>
      <c r="I23" s="68"/>
      <c r="J23" s="87" t="str">
        <f t="shared" si="1"/>
        <v>VE</v>
      </c>
      <c r="K23" s="76">
        <f t="shared" si="0"/>
        <v>84480.230999999971</v>
      </c>
      <c r="L23" s="87" t="str">
        <f t="shared" si="2"/>
        <v>VE</v>
      </c>
      <c r="M23" s="85">
        <f>K23/'6.1, 6.2'!F5</f>
        <v>0.12633969661734398</v>
      </c>
      <c r="N23" s="78"/>
      <c r="O23" s="68"/>
    </row>
    <row r="24" spans="1:15">
      <c r="A24" s="18" t="s">
        <v>8</v>
      </c>
      <c r="B24" s="23">
        <v>11515.052</v>
      </c>
      <c r="C24" s="354">
        <v>1.8829646120450273E-2</v>
      </c>
      <c r="D24" s="23">
        <v>10618.755999999999</v>
      </c>
      <c r="E24" s="354">
        <v>1.7191000311829796E-2</v>
      </c>
      <c r="F24" s="23">
        <v>10618.755999999999</v>
      </c>
      <c r="G24" s="354">
        <v>1.5820446938804432E-2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</row>
    <row r="25" spans="1:15">
      <c r="A25" s="18" t="s">
        <v>9</v>
      </c>
      <c r="B25" s="23">
        <v>86874.526000000187</v>
      </c>
      <c r="C25" s="354">
        <v>4.9337494917181056E-2</v>
      </c>
      <c r="D25" s="23">
        <v>90623.385000000097</v>
      </c>
      <c r="E25" s="354">
        <v>4.9268355524512406E-2</v>
      </c>
      <c r="F25" s="23">
        <v>90623.385000000097</v>
      </c>
      <c r="G25" s="354">
        <v>4.8918967264449137E-2</v>
      </c>
      <c r="H25" s="68"/>
      <c r="I25" s="68"/>
      <c r="J25" s="87" t="str">
        <f t="shared" si="1"/>
        <v>VTE</v>
      </c>
      <c r="K25" s="76">
        <f t="shared" si="0"/>
        <v>0</v>
      </c>
      <c r="L25" s="87" t="str">
        <f t="shared" si="2"/>
        <v>VTE</v>
      </c>
      <c r="M25" s="85">
        <f>K25/'6.1, 6.2'!H5</f>
        <v>0</v>
      </c>
    </row>
    <row r="26" spans="1:15">
      <c r="A26" s="18" t="s">
        <v>132</v>
      </c>
      <c r="B26" s="23">
        <v>42398.110330274998</v>
      </c>
      <c r="C26" s="354">
        <v>7.0242320708155628E-2</v>
      </c>
      <c r="D26" s="23">
        <v>39967.409394577997</v>
      </c>
      <c r="E26" s="74">
        <v>7.2499075238749058E-2</v>
      </c>
      <c r="F26" s="23">
        <v>38906.922107552899</v>
      </c>
      <c r="G26" s="74">
        <v>7.5879032301285412E-2</v>
      </c>
      <c r="H26" s="68"/>
      <c r="I26" s="68"/>
      <c r="J26" s="87" t="str">
        <f t="shared" si="1"/>
        <v>FVE</v>
      </c>
      <c r="K26" s="76">
        <f t="shared" si="0"/>
        <v>90441.728999999905</v>
      </c>
      <c r="L26" s="87" t="str">
        <f t="shared" si="2"/>
        <v>FVE</v>
      </c>
      <c r="M26" s="85">
        <f>K26/'6.1, 6.2'!I5</f>
        <v>0.11329602315073004</v>
      </c>
    </row>
    <row r="27" spans="1:15">
      <c r="A27" s="431" t="s">
        <v>130</v>
      </c>
      <c r="B27" s="243">
        <v>94513.818565605994</v>
      </c>
      <c r="C27" s="355">
        <v>7.1289999681478977E-2</v>
      </c>
      <c r="D27" s="243">
        <v>74258.255656749505</v>
      </c>
      <c r="E27" s="356">
        <v>7.0945960392596402E-2</v>
      </c>
      <c r="F27" s="243">
        <v>63650.409043500098</v>
      </c>
      <c r="G27" s="356">
        <v>7.0871079305150464E-2</v>
      </c>
      <c r="H27" s="68"/>
      <c r="I27" s="68"/>
      <c r="J27" s="68"/>
      <c r="K27" s="68"/>
      <c r="L27" s="68"/>
      <c r="M27" s="68"/>
    </row>
    <row r="28" spans="1:15" ht="12" customHeight="1">
      <c r="A28" s="586"/>
      <c r="B28" s="586"/>
      <c r="C28" s="586"/>
      <c r="D28" s="586"/>
      <c r="E28" s="586"/>
      <c r="F28" s="48"/>
      <c r="G28" s="77" t="s">
        <v>300</v>
      </c>
      <c r="H28" s="68"/>
      <c r="I28" s="68"/>
      <c r="J28" s="68"/>
      <c r="K28" s="68"/>
      <c r="L28" s="68"/>
      <c r="M28" s="68"/>
      <c r="N28" s="78"/>
      <c r="O28" s="68"/>
    </row>
    <row r="29" spans="1:15">
      <c r="A29" s="587"/>
      <c r="B29" s="587"/>
      <c r="C29" s="587"/>
      <c r="D29" s="587"/>
      <c r="E29" s="587"/>
      <c r="F29" s="48"/>
      <c r="G29" s="69"/>
      <c r="H29" s="68"/>
      <c r="I29" s="68"/>
      <c r="J29" s="68"/>
      <c r="K29" s="68"/>
      <c r="L29" s="68"/>
      <c r="M29" s="68"/>
      <c r="N29" s="78"/>
      <c r="O29" s="68"/>
    </row>
    <row r="30" spans="1:15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>
      <c r="H31" s="87" t="str">
        <f t="shared" ref="H31:H38" si="3">A9</f>
        <v>JE</v>
      </c>
      <c r="I31" s="88">
        <f t="shared" ref="I31:I38" si="4">G9</f>
        <v>0.52447552447552448</v>
      </c>
      <c r="J31" s="87" t="str">
        <f t="shared" ref="J31:J38" si="5">A9</f>
        <v>JE</v>
      </c>
      <c r="K31" s="70">
        <f t="shared" ref="K31:K38" si="6">H9</f>
        <v>970679.76</v>
      </c>
      <c r="L31" s="70">
        <f t="shared" ref="L31:L38" si="7">J9</f>
        <v>814812.15</v>
      </c>
      <c r="M31" s="70">
        <f t="shared" ref="M31:M38" si="8">L9</f>
        <v>1297302.8600000001</v>
      </c>
    </row>
    <row r="32" spans="1:15">
      <c r="H32" s="87" t="str">
        <f t="shared" si="3"/>
        <v>PE</v>
      </c>
      <c r="I32" s="88">
        <f t="shared" si="4"/>
        <v>2.2834895370402366E-2</v>
      </c>
      <c r="J32" s="87" t="str">
        <f t="shared" si="5"/>
        <v>PE</v>
      </c>
      <c r="K32" s="70">
        <f t="shared" si="6"/>
        <v>48851.896000000015</v>
      </c>
      <c r="L32" s="70">
        <f t="shared" si="7"/>
        <v>38856.707999999991</v>
      </c>
      <c r="M32" s="70">
        <f t="shared" si="8"/>
        <v>27627.502000000004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5.1686613258937274E-2</v>
      </c>
      <c r="J34" s="87" t="str">
        <f t="shared" si="5"/>
        <v>PSE</v>
      </c>
      <c r="K34" s="70">
        <f t="shared" si="6"/>
        <v>25390.314000000013</v>
      </c>
      <c r="L34" s="70">
        <f t="shared" si="7"/>
        <v>25756.093999999986</v>
      </c>
      <c r="M34" s="70">
        <f t="shared" si="8"/>
        <v>23963.446999999996</v>
      </c>
    </row>
    <row r="35" spans="8:13" ht="13.5" customHeight="1">
      <c r="H35" s="87" t="str">
        <f t="shared" si="3"/>
        <v>VE</v>
      </c>
      <c r="I35" s="88">
        <f t="shared" si="4"/>
        <v>0.15903303368394475</v>
      </c>
      <c r="J35" s="87" t="str">
        <f t="shared" si="5"/>
        <v>VE</v>
      </c>
      <c r="K35" s="70">
        <f t="shared" si="6"/>
        <v>39653.216</v>
      </c>
      <c r="L35" s="70">
        <f t="shared" si="7"/>
        <v>27485.663999999982</v>
      </c>
      <c r="M35" s="70">
        <f t="shared" si="8"/>
        <v>17341.350999999999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</v>
      </c>
      <c r="J37" s="87" t="str">
        <f t="shared" si="5"/>
        <v>VTE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>
      <c r="H38" s="87" t="str">
        <f t="shared" si="3"/>
        <v>FVE</v>
      </c>
      <c r="I38" s="88">
        <f t="shared" si="4"/>
        <v>0.11711242209777645</v>
      </c>
      <c r="J38" s="87" t="str">
        <f t="shared" si="5"/>
        <v>FVE</v>
      </c>
      <c r="K38" s="70">
        <f t="shared" si="6"/>
        <v>22518.713999999978</v>
      </c>
      <c r="L38" s="70">
        <f t="shared" si="7"/>
        <v>33322.92399999997</v>
      </c>
      <c r="M38" s="70">
        <f t="shared" si="8"/>
        <v>34600.090999999964</v>
      </c>
    </row>
    <row r="39" spans="8:13" ht="12.75" customHeight="1"/>
  </sheetData>
  <mergeCells count="21">
    <mergeCell ref="A28:E29"/>
    <mergeCell ref="H5:I5"/>
    <mergeCell ref="J5:K5"/>
    <mergeCell ref="L5:M5"/>
    <mergeCell ref="A7:A8"/>
    <mergeCell ref="H3:M3"/>
    <mergeCell ref="H4:M4"/>
    <mergeCell ref="H7:M7"/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2" t="s">
        <v>394</v>
      </c>
      <c r="M1" s="350" t="str">
        <f>'3.1'!N1</f>
        <v>II. čtvrtletí 2023</v>
      </c>
      <c r="N1" s="78"/>
      <c r="O1" s="68"/>
    </row>
    <row r="2" spans="1:21" ht="6" customHeight="1">
      <c r="A2" s="35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78"/>
      <c r="O2" s="68"/>
    </row>
    <row r="3" spans="1:21">
      <c r="A3" s="437" t="str">
        <f>'3.1'!A4</f>
        <v>2023</v>
      </c>
      <c r="B3" s="573" t="s">
        <v>187</v>
      </c>
      <c r="C3" s="573"/>
      <c r="D3" s="573"/>
      <c r="E3" s="573"/>
      <c r="F3" s="573"/>
      <c r="G3" s="576"/>
      <c r="H3" s="580" t="s">
        <v>19</v>
      </c>
      <c r="I3" s="573"/>
      <c r="J3" s="573"/>
      <c r="K3" s="573"/>
      <c r="L3" s="573"/>
      <c r="M3" s="573"/>
      <c r="N3" s="79"/>
    </row>
    <row r="4" spans="1:21" ht="13.5" customHeight="1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80"/>
    </row>
    <row r="5" spans="1:21">
      <c r="A5" s="22"/>
      <c r="B5" s="575" t="s">
        <v>63</v>
      </c>
      <c r="C5" s="575"/>
      <c r="D5" s="575" t="s">
        <v>64</v>
      </c>
      <c r="E5" s="575"/>
      <c r="F5" s="575" t="s">
        <v>65</v>
      </c>
      <c r="G5" s="578"/>
      <c r="H5" s="579" t="s">
        <v>63</v>
      </c>
      <c r="I5" s="575"/>
      <c r="J5" s="575" t="s">
        <v>64</v>
      </c>
      <c r="K5" s="575"/>
      <c r="L5" s="575" t="s">
        <v>65</v>
      </c>
      <c r="M5" s="575"/>
      <c r="N5" s="81"/>
    </row>
    <row r="6" spans="1:21">
      <c r="A6" s="369"/>
      <c r="B6" s="366" t="s">
        <v>209</v>
      </c>
      <c r="C6" s="366" t="s">
        <v>208</v>
      </c>
      <c r="D6" s="366" t="s">
        <v>209</v>
      </c>
      <c r="E6" s="366" t="s">
        <v>208</v>
      </c>
      <c r="F6" s="366" t="s">
        <v>209</v>
      </c>
      <c r="G6" s="367" t="s">
        <v>208</v>
      </c>
      <c r="H6" s="359" t="s">
        <v>209</v>
      </c>
      <c r="I6" s="359" t="s">
        <v>208</v>
      </c>
      <c r="J6" s="359" t="s">
        <v>209</v>
      </c>
      <c r="K6" s="359" t="s">
        <v>208</v>
      </c>
      <c r="L6" s="359" t="s">
        <v>209</v>
      </c>
      <c r="M6" s="359" t="s">
        <v>208</v>
      </c>
      <c r="N6" s="81"/>
    </row>
    <row r="7" spans="1:21">
      <c r="A7" s="588" t="s">
        <v>53</v>
      </c>
      <c r="B7" s="583">
        <f>F8</f>
        <v>920.35399999999925</v>
      </c>
      <c r="C7" s="570"/>
      <c r="D7" s="570"/>
      <c r="E7" s="570"/>
      <c r="F7" s="570"/>
      <c r="G7" s="585"/>
      <c r="H7" s="583">
        <f>SUM(H8,J8,L8)</f>
        <v>371766.95199999982</v>
      </c>
      <c r="I7" s="570"/>
      <c r="J7" s="570"/>
      <c r="K7" s="570"/>
      <c r="L7" s="570"/>
      <c r="M7" s="570"/>
      <c r="N7" s="82"/>
    </row>
    <row r="8" spans="1:21">
      <c r="A8" s="589"/>
      <c r="B8" s="360">
        <f>SUM(B9:B16)</f>
        <v>921.19236999999919</v>
      </c>
      <c r="C8" s="355">
        <v>4.418734652051972E-2</v>
      </c>
      <c r="D8" s="320">
        <f>SUM(D9:D16)</f>
        <v>923.26753999999914</v>
      </c>
      <c r="E8" s="355">
        <v>4.4277680514841954E-2</v>
      </c>
      <c r="F8" s="320">
        <f>SUM(F9:F16)</f>
        <v>920.35399999999925</v>
      </c>
      <c r="G8" s="361">
        <v>4.4182763308066579E-2</v>
      </c>
      <c r="H8" s="320">
        <f>SUM(H9:H16)</f>
        <v>132407.97199999992</v>
      </c>
      <c r="I8" s="355">
        <v>2.1491687738871536E-2</v>
      </c>
      <c r="J8" s="320">
        <f>SUM(J9:J16)</f>
        <v>122864.28599999992</v>
      </c>
      <c r="K8" s="355">
        <v>2.4104255263079799E-2</v>
      </c>
      <c r="L8" s="320">
        <f>SUM(L9:L16)</f>
        <v>116494.69399999996</v>
      </c>
      <c r="M8" s="355">
        <v>2.2450460941386384E-2</v>
      </c>
      <c r="N8" s="83"/>
    </row>
    <row r="9" spans="1:21">
      <c r="A9" s="56" t="s">
        <v>7</v>
      </c>
      <c r="B9" s="248">
        <v>0</v>
      </c>
      <c r="C9" s="354">
        <v>0</v>
      </c>
      <c r="D9" s="23">
        <v>0</v>
      </c>
      <c r="E9" s="354">
        <v>0</v>
      </c>
      <c r="F9" s="23">
        <v>0</v>
      </c>
      <c r="G9" s="362">
        <v>0</v>
      </c>
      <c r="H9" s="23">
        <v>0</v>
      </c>
      <c r="I9" s="354">
        <v>0</v>
      </c>
      <c r="J9" s="23">
        <v>0</v>
      </c>
      <c r="K9" s="354">
        <v>0</v>
      </c>
      <c r="L9" s="23">
        <v>0</v>
      </c>
      <c r="M9" s="354">
        <v>0</v>
      </c>
      <c r="N9" s="76"/>
      <c r="O9" s="85"/>
    </row>
    <row r="10" spans="1:21">
      <c r="A10" s="56" t="s">
        <v>20</v>
      </c>
      <c r="B10" s="248">
        <v>226.29999999999998</v>
      </c>
      <c r="C10" s="354">
        <v>2.3985410765262848E-2</v>
      </c>
      <c r="D10" s="23">
        <v>226.29999999999998</v>
      </c>
      <c r="E10" s="354">
        <v>2.3985410765262848E-2</v>
      </c>
      <c r="F10" s="23">
        <v>226.29999999999998</v>
      </c>
      <c r="G10" s="362">
        <v>2.3985410765262848E-2</v>
      </c>
      <c r="H10" s="23">
        <v>21847.576000000001</v>
      </c>
      <c r="I10" s="354">
        <v>7.6715464679334823E-3</v>
      </c>
      <c r="J10" s="23">
        <v>22533.700999999997</v>
      </c>
      <c r="K10" s="354">
        <v>1.203894188950139E-2</v>
      </c>
      <c r="L10" s="23">
        <v>22698.881999999998</v>
      </c>
      <c r="M10" s="354">
        <v>1.2684700210712913E-2</v>
      </c>
      <c r="N10" s="76"/>
      <c r="O10" s="85"/>
    </row>
    <row r="11" spans="1:21">
      <c r="A11" s="56" t="s">
        <v>21</v>
      </c>
      <c r="B11" s="248">
        <v>118.5</v>
      </c>
      <c r="C11" s="354">
        <v>8.690869086908691E-2</v>
      </c>
      <c r="D11" s="23">
        <v>118.5</v>
      </c>
      <c r="E11" s="354">
        <v>8.690869086908691E-2</v>
      </c>
      <c r="F11" s="23">
        <v>118.5</v>
      </c>
      <c r="G11" s="362">
        <v>8.690869086908691E-2</v>
      </c>
      <c r="H11" s="23">
        <v>24612.494999999999</v>
      </c>
      <c r="I11" s="354">
        <v>0.24225756238693313</v>
      </c>
      <c r="J11" s="23">
        <v>20.420000000000002</v>
      </c>
      <c r="K11" s="354">
        <v>4.1609026346745828E-4</v>
      </c>
      <c r="L11" s="23">
        <v>30.009</v>
      </c>
      <c r="M11" s="354">
        <v>1.1713196179556581E-4</v>
      </c>
      <c r="N11" s="76"/>
      <c r="O11" s="85"/>
    </row>
    <row r="12" spans="1:21">
      <c r="A12" s="56" t="s">
        <v>22</v>
      </c>
      <c r="B12" s="248">
        <v>82.873999999999967</v>
      </c>
      <c r="C12" s="354">
        <v>8.0677160908462484E-2</v>
      </c>
      <c r="D12" s="23">
        <v>84.872999999999962</v>
      </c>
      <c r="E12" s="354">
        <v>8.2061649934880798E-2</v>
      </c>
      <c r="F12" s="23">
        <v>84.872999999999962</v>
      </c>
      <c r="G12" s="362">
        <v>8.1988560454645018E-2</v>
      </c>
      <c r="H12" s="23">
        <v>27513.359999999993</v>
      </c>
      <c r="I12" s="354">
        <v>8.9797876056217585E-2</v>
      </c>
      <c r="J12" s="23">
        <v>26622.709999999988</v>
      </c>
      <c r="K12" s="354">
        <v>9.0763864911814471E-2</v>
      </c>
      <c r="L12" s="23">
        <v>24013.717999999993</v>
      </c>
      <c r="M12" s="354">
        <v>8.8707180320690845E-2</v>
      </c>
      <c r="N12" s="76"/>
      <c r="O12" s="85"/>
    </row>
    <row r="13" spans="1:21">
      <c r="A13" s="56" t="s">
        <v>43</v>
      </c>
      <c r="B13" s="248">
        <v>35.024999999999999</v>
      </c>
      <c r="C13" s="354">
        <v>3.1590110038026448E-2</v>
      </c>
      <c r="D13" s="23">
        <v>34.950000000000003</v>
      </c>
      <c r="E13" s="354">
        <v>3.156331671775317E-2</v>
      </c>
      <c r="F13" s="23">
        <v>34.929000000000002</v>
      </c>
      <c r="G13" s="362">
        <v>3.1816216547678973E-2</v>
      </c>
      <c r="H13" s="23">
        <v>11719.328000000005</v>
      </c>
      <c r="I13" s="354">
        <v>3.7838921375472782E-2</v>
      </c>
      <c r="J13" s="23">
        <v>8565.1809999999969</v>
      </c>
      <c r="K13" s="354">
        <v>3.7002745238946783E-2</v>
      </c>
      <c r="L13" s="23">
        <v>4698.4979999999987</v>
      </c>
      <c r="M13" s="354">
        <v>3.6855346878891644E-2</v>
      </c>
      <c r="N13" s="76"/>
      <c r="O13" s="85"/>
    </row>
    <row r="14" spans="1:21">
      <c r="A14" s="56" t="s">
        <v>44</v>
      </c>
      <c r="B14" s="248">
        <v>0</v>
      </c>
      <c r="C14" s="354">
        <v>0</v>
      </c>
      <c r="D14" s="23">
        <v>0</v>
      </c>
      <c r="E14" s="354">
        <v>0</v>
      </c>
      <c r="F14" s="23">
        <v>0</v>
      </c>
      <c r="G14" s="362">
        <v>0</v>
      </c>
      <c r="H14" s="23">
        <v>0</v>
      </c>
      <c r="I14" s="354">
        <v>0</v>
      </c>
      <c r="J14" s="23">
        <v>0</v>
      </c>
      <c r="K14" s="354">
        <v>0</v>
      </c>
      <c r="L14" s="23">
        <v>0</v>
      </c>
      <c r="M14" s="354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8">
        <v>8.2601999999999993</v>
      </c>
      <c r="C15" s="354">
        <v>2.4402233607029554E-2</v>
      </c>
      <c r="D15" s="23">
        <v>8.2601999999999993</v>
      </c>
      <c r="E15" s="74">
        <v>2.4402233607029554E-2</v>
      </c>
      <c r="F15" s="23">
        <v>8.2601999999999993</v>
      </c>
      <c r="G15" s="363">
        <v>2.4445563770302482E-2</v>
      </c>
      <c r="H15" s="23">
        <v>1086.5210000000002</v>
      </c>
      <c r="I15" s="354">
        <v>2.3975290724294867E-2</v>
      </c>
      <c r="J15" s="23">
        <v>1137.905</v>
      </c>
      <c r="K15" s="74">
        <v>2.4784647430083597E-2</v>
      </c>
      <c r="L15" s="23">
        <v>772.1049999999999</v>
      </c>
      <c r="M15" s="74">
        <v>2.3060776295790102E-2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7" t="s">
        <v>46</v>
      </c>
      <c r="B16" s="249">
        <v>450.23316999999929</v>
      </c>
      <c r="C16" s="355">
        <v>0.21307188591038898</v>
      </c>
      <c r="D16" s="243">
        <v>450.38433999999933</v>
      </c>
      <c r="E16" s="356">
        <v>0.21327050852626298</v>
      </c>
      <c r="F16" s="243">
        <v>447.49179999999939</v>
      </c>
      <c r="G16" s="364">
        <v>0.21311256035916654</v>
      </c>
      <c r="H16" s="243">
        <v>45628.691999999945</v>
      </c>
      <c r="I16" s="355">
        <v>0.22329954467560353</v>
      </c>
      <c r="J16" s="243">
        <v>63984.368999999941</v>
      </c>
      <c r="K16" s="356">
        <v>0.21390444916883131</v>
      </c>
      <c r="L16" s="243">
        <v>64281.481999999975</v>
      </c>
      <c r="M16" s="356">
        <v>0.21804108199530783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20">
      <c r="A18" s="437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7"/>
      <c r="B19" s="574" t="s">
        <v>5</v>
      </c>
      <c r="C19" s="574"/>
      <c r="D19" s="574"/>
      <c r="E19" s="574"/>
      <c r="F19" s="574"/>
      <c r="G19" s="574"/>
      <c r="H19" s="78" t="str">
        <f>A24</f>
        <v>VO z vvn</v>
      </c>
      <c r="I19" s="86">
        <f>(B24+D24+F24)/'6.1, 6.2'!B25</f>
        <v>9.4505943309458121E-2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3"/>
      <c r="B20" s="575" t="s">
        <v>63</v>
      </c>
      <c r="C20" s="575"/>
      <c r="D20" s="575" t="s">
        <v>64</v>
      </c>
      <c r="E20" s="575"/>
      <c r="F20" s="575" t="s">
        <v>65</v>
      </c>
      <c r="G20" s="575"/>
      <c r="H20" s="78" t="str">
        <f>A25</f>
        <v>VO z vn</v>
      </c>
      <c r="I20" s="86">
        <f>(B25+D25+F25)/'6.1, 6.2'!C25</f>
        <v>0.10669756732540843</v>
      </c>
      <c r="J20" s="87" t="str">
        <f t="shared" ref="J20:J26" si="1">A10</f>
        <v>PE</v>
      </c>
      <c r="K20" s="76">
        <f t="shared" si="0"/>
        <v>67080.159</v>
      </c>
      <c r="L20" s="87" t="str">
        <f t="shared" ref="L20:L26" si="2">A10</f>
        <v>PE</v>
      </c>
      <c r="M20" s="85">
        <f>K20/'6.1, 6.2'!C5</f>
        <v>1.0305636456483438E-2</v>
      </c>
      <c r="N20" s="78"/>
      <c r="O20" s="68"/>
      <c r="P20" s="89"/>
      <c r="Q20" s="71"/>
      <c r="R20" s="75"/>
      <c r="S20" s="75"/>
      <c r="T20" s="75"/>
    </row>
    <row r="21" spans="1:20">
      <c r="A21" s="353"/>
      <c r="B21" s="368" t="s">
        <v>209</v>
      </c>
      <c r="C21" s="368" t="s">
        <v>208</v>
      </c>
      <c r="D21" s="368" t="s">
        <v>209</v>
      </c>
      <c r="E21" s="368" t="s">
        <v>208</v>
      </c>
      <c r="F21" s="368" t="s">
        <v>209</v>
      </c>
      <c r="G21" s="368" t="s">
        <v>208</v>
      </c>
      <c r="H21" s="78" t="str">
        <f>A26</f>
        <v>MOP</v>
      </c>
      <c r="I21" s="86">
        <f>(B26+D26+F26)/'6.1, 6.2'!D25</f>
        <v>8.272833541391536E-2</v>
      </c>
      <c r="J21" s="87" t="str">
        <f t="shared" si="1"/>
        <v>PPE</v>
      </c>
      <c r="K21" s="76">
        <f t="shared" si="0"/>
        <v>24662.923999999995</v>
      </c>
      <c r="L21" s="87" t="str">
        <f t="shared" si="2"/>
        <v>PPE</v>
      </c>
      <c r="M21" s="85">
        <f>K21/'6.1, 6.2'!D5</f>
        <v>6.0616151226337102E-2</v>
      </c>
      <c r="N21" s="78"/>
      <c r="O21" s="68"/>
      <c r="P21" s="89"/>
      <c r="Q21" s="71"/>
      <c r="R21" s="23"/>
      <c r="S21" s="23"/>
      <c r="T21" s="23"/>
    </row>
    <row r="22" spans="1:20">
      <c r="A22" s="568" t="s">
        <v>53</v>
      </c>
      <c r="B22" s="570">
        <f>SUM(B23,D23,F23)</f>
        <v>1217781.3232958277</v>
      </c>
      <c r="C22" s="570"/>
      <c r="D22" s="570"/>
      <c r="E22" s="570"/>
      <c r="F22" s="570"/>
      <c r="G22" s="570"/>
      <c r="H22" s="78" t="str">
        <f>A27</f>
        <v>MOO</v>
      </c>
      <c r="I22" s="86">
        <f>(B27+D27+F27)/'6.1, 6.2'!E25</f>
        <v>9.7361114872941856E-2</v>
      </c>
      <c r="J22" s="87" t="str">
        <f t="shared" si="1"/>
        <v>PSE</v>
      </c>
      <c r="K22" s="76">
        <f t="shared" si="0"/>
        <v>78149.787999999971</v>
      </c>
      <c r="L22" s="87" t="str">
        <f t="shared" si="2"/>
        <v>PSE</v>
      </c>
      <c r="M22" s="85">
        <f>K22/'6.1, 6.2'!E5</f>
        <v>8.9784184406493717E-2</v>
      </c>
      <c r="N22" s="78"/>
      <c r="O22" s="68"/>
      <c r="P22" s="89"/>
      <c r="Q22" s="71"/>
      <c r="R22" s="23"/>
      <c r="S22" s="23"/>
      <c r="T22" s="23"/>
    </row>
    <row r="23" spans="1:20">
      <c r="A23" s="569"/>
      <c r="B23" s="320">
        <f>SUM(B24:B27)</f>
        <v>421508.67514866643</v>
      </c>
      <c r="C23" s="365">
        <v>9.7986004715374567E-2</v>
      </c>
      <c r="D23" s="320">
        <f>SUM(D24:D27)</f>
        <v>404548.37994669075</v>
      </c>
      <c r="E23" s="365">
        <v>9.976421097233075E-2</v>
      </c>
      <c r="F23" s="320">
        <f>SUM(F24:F27)</f>
        <v>391724.26820047054</v>
      </c>
      <c r="G23" s="365">
        <v>9.9559115121300792E-2</v>
      </c>
      <c r="H23" s="68"/>
      <c r="I23" s="68"/>
      <c r="J23" s="87" t="str">
        <f t="shared" si="1"/>
        <v>VE</v>
      </c>
      <c r="K23" s="76">
        <f t="shared" si="0"/>
        <v>24983.007000000001</v>
      </c>
      <c r="L23" s="87" t="str">
        <f t="shared" si="2"/>
        <v>VE</v>
      </c>
      <c r="M23" s="85">
        <f>K23/'6.1, 6.2'!F5</f>
        <v>3.736194240483294E-2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54167.731</v>
      </c>
      <c r="C24" s="354">
        <v>8.8576170205548713E-2</v>
      </c>
      <c r="D24" s="23">
        <v>59675.81</v>
      </c>
      <c r="E24" s="354">
        <v>9.6610833540077171E-2</v>
      </c>
      <c r="F24" s="23">
        <v>65758.928000000102</v>
      </c>
      <c r="G24" s="354">
        <v>9.797151673667448E-2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187199.44399999999</v>
      </c>
      <c r="C25" s="354">
        <v>0.10631369219613468</v>
      </c>
      <c r="D25" s="23">
        <v>196226.67199999999</v>
      </c>
      <c r="E25" s="354">
        <v>0.10668069217992544</v>
      </c>
      <c r="F25" s="23">
        <v>198366.39600000001</v>
      </c>
      <c r="G25" s="354">
        <v>0.10707919630557548</v>
      </c>
      <c r="H25" s="68"/>
      <c r="I25" s="68"/>
      <c r="J25" s="87" t="str">
        <f t="shared" si="1"/>
        <v>VTE</v>
      </c>
      <c r="K25" s="76">
        <f t="shared" si="0"/>
        <v>2996.5310000000004</v>
      </c>
      <c r="L25" s="87" t="str">
        <f t="shared" si="2"/>
        <v>VTE</v>
      </c>
      <c r="M25" s="85">
        <f>K25/'6.1, 6.2'!H5</f>
        <v>2.4027730143341232E-2</v>
      </c>
      <c r="N25" s="78"/>
      <c r="O25" s="86"/>
    </row>
    <row r="26" spans="1:20">
      <c r="A26" s="18" t="s">
        <v>132</v>
      </c>
      <c r="B26" s="23">
        <v>50654.564206879397</v>
      </c>
      <c r="C26" s="354">
        <v>8.3921054892174607E-2</v>
      </c>
      <c r="D26" s="23">
        <v>46909.727095654802</v>
      </c>
      <c r="E26" s="74">
        <v>8.5092125950961245E-2</v>
      </c>
      <c r="F26" s="23">
        <v>40395.860423221697</v>
      </c>
      <c r="G26" s="74">
        <v>7.8782865152337941E-2</v>
      </c>
      <c r="H26" s="68"/>
      <c r="I26" s="68"/>
      <c r="J26" s="87" t="str">
        <f t="shared" si="1"/>
        <v>FVE</v>
      </c>
      <c r="K26" s="76">
        <f t="shared" si="0"/>
        <v>173894.54299999986</v>
      </c>
      <c r="L26" s="87" t="str">
        <f t="shared" si="2"/>
        <v>FVE</v>
      </c>
      <c r="M26" s="85">
        <f>K26/'6.1, 6.2'!I5</f>
        <v>0.21783705804113523</v>
      </c>
      <c r="N26" s="78"/>
      <c r="O26" s="86"/>
    </row>
    <row r="27" spans="1:20">
      <c r="A27" s="431" t="s">
        <v>130</v>
      </c>
      <c r="B27" s="243">
        <v>129486.93594178701</v>
      </c>
      <c r="C27" s="355">
        <v>9.7669565806802902E-2</v>
      </c>
      <c r="D27" s="243">
        <v>101736.170851036</v>
      </c>
      <c r="E27" s="356">
        <v>9.7198221044342309E-2</v>
      </c>
      <c r="F27" s="243">
        <v>87203.083777248699</v>
      </c>
      <c r="G27" s="356">
        <v>9.7095631574141236E-2</v>
      </c>
      <c r="H27" s="68"/>
      <c r="I27" s="68"/>
      <c r="J27" s="68"/>
      <c r="K27" s="68"/>
      <c r="L27" s="68"/>
      <c r="M27" s="68"/>
      <c r="N27" s="78"/>
      <c r="O27" s="86"/>
    </row>
    <row r="28" spans="1:20" ht="12" customHeight="1">
      <c r="A28" s="586"/>
      <c r="B28" s="586"/>
      <c r="C28" s="586"/>
      <c r="D28" s="586"/>
      <c r="E28" s="586"/>
      <c r="F28" s="48"/>
      <c r="G28" s="77" t="s">
        <v>300</v>
      </c>
      <c r="H28" s="68"/>
      <c r="I28" s="68"/>
      <c r="J28" s="68"/>
      <c r="K28" s="68"/>
      <c r="L28" s="68"/>
      <c r="M28" s="68"/>
    </row>
    <row r="29" spans="1:20">
      <c r="A29" s="587"/>
      <c r="B29" s="587"/>
      <c r="C29" s="587"/>
      <c r="D29" s="587"/>
      <c r="E29" s="587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2.3985410765262848E-2</v>
      </c>
      <c r="J32" s="87" t="str">
        <f t="shared" si="5"/>
        <v>PE</v>
      </c>
      <c r="K32" s="70">
        <f t="shared" si="6"/>
        <v>21847.576000000001</v>
      </c>
      <c r="L32" s="70">
        <f t="shared" si="7"/>
        <v>22533.700999999997</v>
      </c>
      <c r="M32" s="70">
        <f t="shared" si="8"/>
        <v>22698.881999999998</v>
      </c>
    </row>
    <row r="33" spans="8:13">
      <c r="H33" s="87" t="str">
        <f t="shared" si="3"/>
        <v>PPE</v>
      </c>
      <c r="I33" s="88">
        <f t="shared" si="4"/>
        <v>8.690869086908691E-2</v>
      </c>
      <c r="J33" s="87" t="str">
        <f t="shared" si="5"/>
        <v>PPE</v>
      </c>
      <c r="K33" s="70">
        <f t="shared" si="6"/>
        <v>24612.494999999999</v>
      </c>
      <c r="L33" s="70">
        <f t="shared" si="7"/>
        <v>20.420000000000002</v>
      </c>
      <c r="M33" s="70">
        <f t="shared" si="8"/>
        <v>30.009</v>
      </c>
    </row>
    <row r="34" spans="8:13" ht="13.5" customHeight="1">
      <c r="H34" s="87" t="str">
        <f t="shared" si="3"/>
        <v>PSE</v>
      </c>
      <c r="I34" s="88">
        <f t="shared" si="4"/>
        <v>8.1988560454645018E-2</v>
      </c>
      <c r="J34" s="87" t="str">
        <f t="shared" si="5"/>
        <v>PSE</v>
      </c>
      <c r="K34" s="70">
        <f t="shared" si="6"/>
        <v>27513.359999999993</v>
      </c>
      <c r="L34" s="70">
        <f t="shared" si="7"/>
        <v>26622.709999999988</v>
      </c>
      <c r="M34" s="70">
        <f t="shared" si="8"/>
        <v>24013.717999999993</v>
      </c>
    </row>
    <row r="35" spans="8:13" ht="12.75" customHeight="1">
      <c r="H35" s="87" t="str">
        <f t="shared" si="3"/>
        <v>VE</v>
      </c>
      <c r="I35" s="88">
        <f t="shared" si="4"/>
        <v>3.1816216547678973E-2</v>
      </c>
      <c r="J35" s="87" t="str">
        <f t="shared" si="5"/>
        <v>VE</v>
      </c>
      <c r="K35" s="70">
        <f t="shared" si="6"/>
        <v>11719.328000000005</v>
      </c>
      <c r="L35" s="70">
        <f t="shared" si="7"/>
        <v>8565.1809999999969</v>
      </c>
      <c r="M35" s="70">
        <f t="shared" si="8"/>
        <v>4698.4979999999987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2.4445563770302482E-2</v>
      </c>
      <c r="J37" s="87" t="str">
        <f t="shared" si="5"/>
        <v>VTE</v>
      </c>
      <c r="K37" s="70">
        <f t="shared" si="6"/>
        <v>1086.5210000000002</v>
      </c>
      <c r="L37" s="70">
        <f t="shared" si="7"/>
        <v>1137.905</v>
      </c>
      <c r="M37" s="70">
        <f t="shared" si="8"/>
        <v>772.1049999999999</v>
      </c>
    </row>
    <row r="38" spans="8:13" ht="12.75" customHeight="1">
      <c r="H38" s="87" t="str">
        <f t="shared" si="3"/>
        <v>FVE</v>
      </c>
      <c r="I38" s="88">
        <f t="shared" si="4"/>
        <v>0.21311256035916654</v>
      </c>
      <c r="J38" s="87" t="str">
        <f t="shared" si="5"/>
        <v>FVE</v>
      </c>
      <c r="K38" s="70">
        <f t="shared" si="6"/>
        <v>45628.691999999945</v>
      </c>
      <c r="L38" s="70">
        <f t="shared" si="7"/>
        <v>63984.368999999941</v>
      </c>
      <c r="M38" s="70">
        <f t="shared" si="8"/>
        <v>64281.481999999975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2" t="s">
        <v>396</v>
      </c>
      <c r="M1" s="350" t="str">
        <f>'3.1'!N1</f>
        <v>II. čtvrtletí 2023</v>
      </c>
    </row>
    <row r="2" spans="1:24" ht="6" customHeight="1">
      <c r="A2" s="35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7" t="str">
        <f>'3.1'!A4</f>
        <v>2023</v>
      </c>
      <c r="B3" s="573" t="s">
        <v>187</v>
      </c>
      <c r="C3" s="573"/>
      <c r="D3" s="573"/>
      <c r="E3" s="573"/>
      <c r="F3" s="573"/>
      <c r="G3" s="576"/>
      <c r="H3" s="580" t="s">
        <v>19</v>
      </c>
      <c r="I3" s="573"/>
      <c r="J3" s="573"/>
      <c r="K3" s="573"/>
      <c r="L3" s="573"/>
      <c r="M3" s="573"/>
      <c r="N3" s="24"/>
    </row>
    <row r="4" spans="1:24" ht="13.5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72"/>
    </row>
    <row r="5" spans="1:24">
      <c r="A5" s="22"/>
      <c r="B5" s="575" t="s">
        <v>63</v>
      </c>
      <c r="C5" s="575"/>
      <c r="D5" s="575" t="s">
        <v>64</v>
      </c>
      <c r="E5" s="575"/>
      <c r="F5" s="575" t="s">
        <v>65</v>
      </c>
      <c r="G5" s="578"/>
      <c r="H5" s="579" t="s">
        <v>63</v>
      </c>
      <c r="I5" s="575"/>
      <c r="J5" s="575" t="s">
        <v>64</v>
      </c>
      <c r="K5" s="575"/>
      <c r="L5" s="575" t="s">
        <v>65</v>
      </c>
      <c r="M5" s="575"/>
      <c r="N5" s="67"/>
    </row>
    <row r="6" spans="1:24">
      <c r="A6" s="369"/>
      <c r="B6" s="366" t="s">
        <v>209</v>
      </c>
      <c r="C6" s="366" t="s">
        <v>208</v>
      </c>
      <c r="D6" s="366" t="s">
        <v>209</v>
      </c>
      <c r="E6" s="366" t="s">
        <v>208</v>
      </c>
      <c r="F6" s="366" t="s">
        <v>209</v>
      </c>
      <c r="G6" s="367" t="s">
        <v>208</v>
      </c>
      <c r="H6" s="359" t="s">
        <v>209</v>
      </c>
      <c r="I6" s="359" t="s">
        <v>208</v>
      </c>
      <c r="J6" s="359" t="s">
        <v>209</v>
      </c>
      <c r="K6" s="359" t="s">
        <v>208</v>
      </c>
      <c r="L6" s="359" t="s">
        <v>209</v>
      </c>
      <c r="M6" s="359" t="s">
        <v>208</v>
      </c>
      <c r="N6" s="67"/>
    </row>
    <row r="7" spans="1:24">
      <c r="A7" s="588" t="s">
        <v>53</v>
      </c>
      <c r="B7" s="583">
        <f>F8</f>
        <v>1051.08656</v>
      </c>
      <c r="C7" s="570"/>
      <c r="D7" s="570"/>
      <c r="E7" s="570"/>
      <c r="F7" s="570"/>
      <c r="G7" s="585"/>
      <c r="H7" s="583">
        <f>SUM(H8,J8,L8)</f>
        <v>442905.95400000003</v>
      </c>
      <c r="I7" s="570"/>
      <c r="J7" s="570"/>
      <c r="K7" s="570"/>
      <c r="L7" s="570"/>
      <c r="M7" s="570"/>
      <c r="N7" s="73"/>
    </row>
    <row r="8" spans="1:24">
      <c r="A8" s="589"/>
      <c r="B8" s="360">
        <f>SUM(B9:B16)</f>
        <v>1051.3473999999999</v>
      </c>
      <c r="C8" s="355">
        <v>5.0430565200238787E-2</v>
      </c>
      <c r="D8" s="320">
        <f>SUM(D9:D16)</f>
        <v>1051.2336</v>
      </c>
      <c r="E8" s="355">
        <v>5.0414623574080386E-2</v>
      </c>
      <c r="F8" s="320">
        <f>SUM(F9:F16)</f>
        <v>1051.08656</v>
      </c>
      <c r="G8" s="361">
        <v>5.0458745979014549E-2</v>
      </c>
      <c r="H8" s="320">
        <f>SUM(H9:H16)</f>
        <v>182494.00899999999</v>
      </c>
      <c r="I8" s="355">
        <v>2.9621360378835903E-2</v>
      </c>
      <c r="J8" s="320">
        <f>SUM(J9:J16)</f>
        <v>180979.64700000003</v>
      </c>
      <c r="K8" s="355">
        <v>3.5505676635031902E-2</v>
      </c>
      <c r="L8" s="320">
        <f>SUM(L9:L16)</f>
        <v>79432.297999999995</v>
      </c>
      <c r="M8" s="355">
        <v>1.53079221250503E-2</v>
      </c>
      <c r="N8" s="10"/>
    </row>
    <row r="9" spans="1:24">
      <c r="A9" s="56" t="s">
        <v>7</v>
      </c>
      <c r="B9" s="248">
        <v>0</v>
      </c>
      <c r="C9" s="354">
        <v>0</v>
      </c>
      <c r="D9" s="23">
        <v>0</v>
      </c>
      <c r="E9" s="354">
        <v>0</v>
      </c>
      <c r="F9" s="23">
        <v>0</v>
      </c>
      <c r="G9" s="362">
        <v>0</v>
      </c>
      <c r="H9" s="23">
        <v>0</v>
      </c>
      <c r="I9" s="354">
        <v>0</v>
      </c>
      <c r="J9" s="23">
        <v>0</v>
      </c>
      <c r="K9" s="354">
        <v>0</v>
      </c>
      <c r="L9" s="23">
        <v>0</v>
      </c>
      <c r="M9" s="354">
        <v>0</v>
      </c>
      <c r="N9" s="76"/>
      <c r="O9" s="85"/>
      <c r="X9" s="70"/>
    </row>
    <row r="10" spans="1:24">
      <c r="A10" s="56" t="s">
        <v>20</v>
      </c>
      <c r="B10" s="248">
        <v>539.80600000000004</v>
      </c>
      <c r="C10" s="354">
        <v>5.7213736825247365E-2</v>
      </c>
      <c r="D10" s="23">
        <v>539.80600000000004</v>
      </c>
      <c r="E10" s="354">
        <v>5.7213736825247365E-2</v>
      </c>
      <c r="F10" s="23">
        <v>539.80600000000004</v>
      </c>
      <c r="G10" s="362">
        <v>5.7213736825247365E-2</v>
      </c>
      <c r="H10" s="23">
        <v>145617.83100000001</v>
      </c>
      <c r="I10" s="354">
        <v>5.1132169402966478E-2</v>
      </c>
      <c r="J10" s="23">
        <v>145628.78100000002</v>
      </c>
      <c r="K10" s="354">
        <v>7.7804193456633003E-2</v>
      </c>
      <c r="L10" s="23">
        <v>56839.255999999994</v>
      </c>
      <c r="M10" s="354">
        <v>3.1763190916625987E-2</v>
      </c>
      <c r="N10" s="76"/>
      <c r="O10" s="85"/>
      <c r="X10" s="70"/>
    </row>
    <row r="11" spans="1:24">
      <c r="A11" s="56" t="s">
        <v>21</v>
      </c>
      <c r="B11" s="248">
        <v>400</v>
      </c>
      <c r="C11" s="354">
        <v>0.29336266960029334</v>
      </c>
      <c r="D11" s="23">
        <v>400</v>
      </c>
      <c r="E11" s="354">
        <v>0.29336266960029334</v>
      </c>
      <c r="F11" s="23">
        <v>400</v>
      </c>
      <c r="G11" s="362">
        <v>0.29336266960029334</v>
      </c>
      <c r="H11" s="23">
        <v>17509.28</v>
      </c>
      <c r="I11" s="354">
        <v>0.17234154814253005</v>
      </c>
      <c r="J11" s="23">
        <v>17592.41</v>
      </c>
      <c r="K11" s="354">
        <v>0.3584735804078133</v>
      </c>
      <c r="L11" s="23">
        <v>8239.31</v>
      </c>
      <c r="M11" s="354">
        <v>3.2159903500344006E-2</v>
      </c>
      <c r="N11" s="76"/>
      <c r="O11" s="85"/>
      <c r="X11" s="70"/>
    </row>
    <row r="12" spans="1:24">
      <c r="A12" s="56" t="s">
        <v>22</v>
      </c>
      <c r="B12" s="248">
        <v>22.75</v>
      </c>
      <c r="C12" s="354">
        <v>2.2146938854978909E-2</v>
      </c>
      <c r="D12" s="23">
        <v>22.75</v>
      </c>
      <c r="E12" s="354">
        <v>2.1996424493284546E-2</v>
      </c>
      <c r="F12" s="23">
        <v>22.75</v>
      </c>
      <c r="G12" s="362">
        <v>2.1976833036927823E-2</v>
      </c>
      <c r="H12" s="23">
        <v>5948.5459999999994</v>
      </c>
      <c r="I12" s="354">
        <v>1.941481507248511E-2</v>
      </c>
      <c r="J12" s="23">
        <v>4778.6039999999994</v>
      </c>
      <c r="K12" s="354">
        <v>1.6291525841022812E-2</v>
      </c>
      <c r="L12" s="23">
        <v>4590.3880000000008</v>
      </c>
      <c r="M12" s="354">
        <v>1.6956990002878172E-2</v>
      </c>
      <c r="N12" s="76"/>
      <c r="O12" s="85"/>
      <c r="X12" s="70"/>
    </row>
    <row r="13" spans="1:24">
      <c r="A13" s="56" t="s">
        <v>43</v>
      </c>
      <c r="B13" s="248">
        <v>6.8924999999999983</v>
      </c>
      <c r="C13" s="354">
        <v>6.2165548447422475E-3</v>
      </c>
      <c r="D13" s="23">
        <v>6.7624999999999993</v>
      </c>
      <c r="E13" s="354">
        <v>6.1072082776482337E-3</v>
      </c>
      <c r="F13" s="23">
        <v>6.6814999999999998</v>
      </c>
      <c r="G13" s="362">
        <v>6.0860617499303455E-3</v>
      </c>
      <c r="H13" s="23">
        <v>2832.8219999999997</v>
      </c>
      <c r="I13" s="354">
        <v>9.1465081384111361E-3</v>
      </c>
      <c r="J13" s="23">
        <v>1340.5049999999999</v>
      </c>
      <c r="K13" s="354">
        <v>5.7911636667729938E-3</v>
      </c>
      <c r="L13" s="23">
        <v>580.80499999999995</v>
      </c>
      <c r="M13" s="354">
        <v>4.5558750358081802E-3</v>
      </c>
      <c r="N13" s="76"/>
      <c r="O13" s="85"/>
      <c r="X13" s="70"/>
    </row>
    <row r="14" spans="1:24">
      <c r="A14" s="56" t="s">
        <v>44</v>
      </c>
      <c r="B14" s="248">
        <v>0</v>
      </c>
      <c r="C14" s="354">
        <v>0</v>
      </c>
      <c r="D14" s="23">
        <v>0</v>
      </c>
      <c r="E14" s="354">
        <v>0</v>
      </c>
      <c r="F14" s="23">
        <v>0</v>
      </c>
      <c r="G14" s="362">
        <v>0</v>
      </c>
      <c r="H14" s="23">
        <v>0</v>
      </c>
      <c r="I14" s="354">
        <v>0</v>
      </c>
      <c r="J14" s="23">
        <v>0</v>
      </c>
      <c r="K14" s="354">
        <v>0</v>
      </c>
      <c r="L14" s="23">
        <v>0</v>
      </c>
      <c r="M14" s="354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8">
        <v>67.594999999999999</v>
      </c>
      <c r="C15" s="354">
        <v>0.19968874611597331</v>
      </c>
      <c r="D15" s="23">
        <v>67.594999999999999</v>
      </c>
      <c r="E15" s="74">
        <v>0.19968874611597331</v>
      </c>
      <c r="F15" s="23">
        <v>67.594999999999999</v>
      </c>
      <c r="G15" s="363">
        <v>0.20004332619713766</v>
      </c>
      <c r="H15" s="23">
        <v>9260.3180000000011</v>
      </c>
      <c r="I15" s="354">
        <v>0.20433918557434302</v>
      </c>
      <c r="J15" s="23">
        <v>9608.4260000000013</v>
      </c>
      <c r="K15" s="74">
        <v>0.20928060845856944</v>
      </c>
      <c r="L15" s="23">
        <v>7131.4830000000002</v>
      </c>
      <c r="M15" s="74">
        <v>0.21299892387723188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7" t="s">
        <v>46</v>
      </c>
      <c r="B16" s="249">
        <v>14.303899999999988</v>
      </c>
      <c r="C16" s="355">
        <v>6.7692901188813239E-3</v>
      </c>
      <c r="D16" s="243">
        <v>14.320099999999988</v>
      </c>
      <c r="E16" s="356">
        <v>6.7809973347362391E-3</v>
      </c>
      <c r="F16" s="243">
        <v>14.25405999999999</v>
      </c>
      <c r="G16" s="364">
        <v>6.7883237684203002E-3</v>
      </c>
      <c r="H16" s="243">
        <v>1325.2120000000002</v>
      </c>
      <c r="I16" s="355">
        <v>6.4853762671664202E-3</v>
      </c>
      <c r="J16" s="243">
        <v>2030.9209999999996</v>
      </c>
      <c r="K16" s="356">
        <v>6.7895181995217043E-3</v>
      </c>
      <c r="L16" s="243">
        <v>2051.0559999999996</v>
      </c>
      <c r="M16" s="356">
        <v>6.9571275514924841E-3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15">
      <c r="A18" s="437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</row>
    <row r="19" spans="1:15">
      <c r="A19" s="357"/>
      <c r="B19" s="574" t="s">
        <v>5</v>
      </c>
      <c r="C19" s="574"/>
      <c r="D19" s="574"/>
      <c r="E19" s="574"/>
      <c r="F19" s="574"/>
      <c r="G19" s="574"/>
      <c r="H19" s="78" t="str">
        <f>A24</f>
        <v>VO z vvn</v>
      </c>
      <c r="I19" s="86">
        <f>(B24+D24+F24)/'6.1, 6.2'!B25</f>
        <v>1.5383068694765441E-2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3"/>
      <c r="B20" s="575" t="s">
        <v>63</v>
      </c>
      <c r="C20" s="575"/>
      <c r="D20" s="575" t="s">
        <v>64</v>
      </c>
      <c r="E20" s="575"/>
      <c r="F20" s="575" t="s">
        <v>65</v>
      </c>
      <c r="G20" s="575"/>
      <c r="H20" s="78" t="str">
        <f>A25</f>
        <v>VO z vn</v>
      </c>
      <c r="I20" s="86">
        <f>(B25+D25+F25)/'6.1, 6.2'!C25</f>
        <v>2.1857800469599308E-2</v>
      </c>
      <c r="J20" s="87" t="str">
        <f t="shared" ref="J20:J26" si="1">A10</f>
        <v>PE</v>
      </c>
      <c r="K20" s="76">
        <f t="shared" si="0"/>
        <v>348085.86800000002</v>
      </c>
      <c r="L20" s="87" t="str">
        <f t="shared" ref="L20:L26" si="2">A10</f>
        <v>PE</v>
      </c>
      <c r="M20" s="85">
        <f>K20/'6.1, 6.2'!C5</f>
        <v>5.3477011156868037E-2</v>
      </c>
      <c r="N20" s="78"/>
      <c r="O20" s="68"/>
    </row>
    <row r="21" spans="1:15">
      <c r="A21" s="353"/>
      <c r="B21" s="368" t="s">
        <v>209</v>
      </c>
      <c r="C21" s="368" t="s">
        <v>208</v>
      </c>
      <c r="D21" s="368" t="s">
        <v>209</v>
      </c>
      <c r="E21" s="368" t="s">
        <v>208</v>
      </c>
      <c r="F21" s="368" t="s">
        <v>209</v>
      </c>
      <c r="G21" s="368" t="s">
        <v>208</v>
      </c>
      <c r="H21" s="78" t="str">
        <f>A26</f>
        <v>MOP</v>
      </c>
      <c r="I21" s="86">
        <f>(B26+D26+F26)/'6.1, 6.2'!D25</f>
        <v>3.1589241047164165E-2</v>
      </c>
      <c r="J21" s="87" t="str">
        <f t="shared" si="1"/>
        <v>PPE</v>
      </c>
      <c r="K21" s="76">
        <f t="shared" si="0"/>
        <v>43341</v>
      </c>
      <c r="L21" s="87" t="str">
        <f t="shared" si="2"/>
        <v>PPE</v>
      </c>
      <c r="M21" s="85">
        <f>K21/'6.1, 6.2'!D5</f>
        <v>0.10652283607169519</v>
      </c>
      <c r="N21" s="78"/>
      <c r="O21" s="68"/>
    </row>
    <row r="22" spans="1:15">
      <c r="A22" s="568" t="s">
        <v>53</v>
      </c>
      <c r="B22" s="570">
        <f>SUM(B23,D23,F23)</f>
        <v>281535.55800000002</v>
      </c>
      <c r="C22" s="570"/>
      <c r="D22" s="570"/>
      <c r="E22" s="570"/>
      <c r="F22" s="570"/>
      <c r="G22" s="570"/>
      <c r="H22" s="78" t="str">
        <f>A27</f>
        <v>MOO</v>
      </c>
      <c r="I22" s="86">
        <f>(B27+D27+F27)/'6.1, 6.2'!E25</f>
        <v>2.4594293080006883E-2</v>
      </c>
      <c r="J22" s="87" t="str">
        <f t="shared" si="1"/>
        <v>PSE</v>
      </c>
      <c r="K22" s="76">
        <f t="shared" si="0"/>
        <v>15317.537999999999</v>
      </c>
      <c r="L22" s="87" t="str">
        <f t="shared" si="2"/>
        <v>PSE</v>
      </c>
      <c r="M22" s="85">
        <f>K22/'6.1, 6.2'!E5</f>
        <v>1.7597906426124604E-2</v>
      </c>
      <c r="N22" s="78"/>
      <c r="O22" s="68"/>
    </row>
    <row r="23" spans="1:15">
      <c r="A23" s="569"/>
      <c r="B23" s="320">
        <f>SUM(B24:B27)</f>
        <v>99876.088000000003</v>
      </c>
      <c r="C23" s="365">
        <v>2.3217692557026198E-2</v>
      </c>
      <c r="D23" s="320">
        <f>SUM(D24:D27)</f>
        <v>93467.203999999998</v>
      </c>
      <c r="E23" s="365">
        <v>2.3049608702125152E-2</v>
      </c>
      <c r="F23" s="320">
        <f>SUM(F24:F27)</f>
        <v>88192.266000000003</v>
      </c>
      <c r="G23" s="365">
        <v>2.2414603016142249E-2</v>
      </c>
      <c r="H23" s="68"/>
      <c r="I23" s="68"/>
      <c r="J23" s="87" t="str">
        <f t="shared" si="1"/>
        <v>VE</v>
      </c>
      <c r="K23" s="76">
        <f t="shared" si="0"/>
        <v>4754.1319999999996</v>
      </c>
      <c r="L23" s="87" t="str">
        <f t="shared" si="2"/>
        <v>VE</v>
      </c>
      <c r="M23" s="85">
        <f>K23/'6.1, 6.2'!F5</f>
        <v>7.1097768963108892E-3</v>
      </c>
      <c r="N23" s="78"/>
      <c r="O23" s="68"/>
    </row>
    <row r="24" spans="1:15">
      <c r="A24" s="18" t="s">
        <v>8</v>
      </c>
      <c r="B24" s="23">
        <v>8878.0759999999991</v>
      </c>
      <c r="C24" s="354">
        <v>1.4517609587039874E-2</v>
      </c>
      <c r="D24" s="23">
        <v>9663.1029999999992</v>
      </c>
      <c r="E24" s="354">
        <v>1.56438670109986E-2</v>
      </c>
      <c r="F24" s="23">
        <v>10693.353999999999</v>
      </c>
      <c r="G24" s="354">
        <v>1.5931587424633555E-2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38915.728000000003</v>
      </c>
      <c r="C25" s="354">
        <v>2.210089218096449E-2</v>
      </c>
      <c r="D25" s="23">
        <v>40722.747000000003</v>
      </c>
      <c r="E25" s="354">
        <v>2.2139349320606034E-2</v>
      </c>
      <c r="F25" s="23">
        <v>39546.103999999999</v>
      </c>
      <c r="G25" s="354">
        <v>2.13471894369483E-2</v>
      </c>
      <c r="H25" s="68"/>
      <c r="I25" s="68"/>
      <c r="J25" s="87" t="str">
        <f t="shared" si="1"/>
        <v>VTE</v>
      </c>
      <c r="K25" s="76">
        <f t="shared" si="0"/>
        <v>26000.227000000003</v>
      </c>
      <c r="L25" s="87" t="str">
        <f t="shared" si="2"/>
        <v>VTE</v>
      </c>
      <c r="M25" s="85">
        <f>K25/'6.1, 6.2'!H5</f>
        <v>0.20848322210636716</v>
      </c>
      <c r="N25" s="78"/>
      <c r="O25" s="86"/>
    </row>
    <row r="26" spans="1:15">
      <c r="A26" s="18" t="s">
        <v>132</v>
      </c>
      <c r="B26" s="23">
        <v>19128.294999999998</v>
      </c>
      <c r="C26" s="354">
        <v>3.1690465011851736E-2</v>
      </c>
      <c r="D26" s="23">
        <v>17353.969000000001</v>
      </c>
      <c r="E26" s="74">
        <v>3.1479315854597262E-2</v>
      </c>
      <c r="F26" s="23">
        <v>16196.862999999999</v>
      </c>
      <c r="G26" s="74">
        <v>3.158826820993664E-2</v>
      </c>
      <c r="H26" s="68"/>
      <c r="I26" s="68"/>
      <c r="J26" s="87" t="str">
        <f t="shared" si="1"/>
        <v>FVE</v>
      </c>
      <c r="K26" s="76">
        <f t="shared" si="0"/>
        <v>5407.1889999999994</v>
      </c>
      <c r="L26" s="87" t="str">
        <f t="shared" si="2"/>
        <v>FVE</v>
      </c>
      <c r="M26" s="85">
        <f>K26/'6.1, 6.2'!I5</f>
        <v>6.7735658848845463E-3</v>
      </c>
      <c r="N26" s="78"/>
      <c r="O26" s="86"/>
    </row>
    <row r="27" spans="1:15">
      <c r="A27" s="431" t="s">
        <v>130</v>
      </c>
      <c r="B27" s="243">
        <v>32953.989000000001</v>
      </c>
      <c r="C27" s="355">
        <v>2.4856575482480599E-2</v>
      </c>
      <c r="D27" s="243">
        <v>25727.384999999998</v>
      </c>
      <c r="E27" s="356">
        <v>2.4579812992808661E-2</v>
      </c>
      <c r="F27" s="243">
        <v>21755.945</v>
      </c>
      <c r="G27" s="356">
        <v>2.4223996775884746E-2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86"/>
      <c r="B28" s="586"/>
      <c r="C28" s="586"/>
      <c r="D28" s="586"/>
      <c r="E28" s="586"/>
      <c r="F28" s="48"/>
      <c r="G28" s="77" t="s">
        <v>300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87"/>
      <c r="B29" s="587"/>
      <c r="C29" s="587"/>
      <c r="D29" s="587"/>
      <c r="E29" s="587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5.7213736825247365E-2</v>
      </c>
      <c r="J32" s="87" t="str">
        <f t="shared" si="5"/>
        <v>PE</v>
      </c>
      <c r="K32" s="70">
        <f t="shared" si="6"/>
        <v>145617.83100000001</v>
      </c>
      <c r="L32" s="70">
        <f t="shared" si="7"/>
        <v>145628.78100000002</v>
      </c>
      <c r="M32" s="70">
        <f t="shared" si="8"/>
        <v>56839.255999999994</v>
      </c>
    </row>
    <row r="33" spans="8:13" ht="12.75" customHeight="1">
      <c r="H33" s="87" t="str">
        <f t="shared" si="3"/>
        <v>PPE</v>
      </c>
      <c r="I33" s="88">
        <f t="shared" si="4"/>
        <v>0.29336266960029334</v>
      </c>
      <c r="J33" s="87" t="str">
        <f t="shared" si="5"/>
        <v>PPE</v>
      </c>
      <c r="K33" s="70">
        <f t="shared" si="6"/>
        <v>17509.28</v>
      </c>
      <c r="L33" s="70">
        <f t="shared" si="7"/>
        <v>17592.41</v>
      </c>
      <c r="M33" s="70">
        <f t="shared" si="8"/>
        <v>8239.31</v>
      </c>
    </row>
    <row r="34" spans="8:13">
      <c r="H34" s="87" t="str">
        <f t="shared" si="3"/>
        <v>PSE</v>
      </c>
      <c r="I34" s="88">
        <f t="shared" si="4"/>
        <v>2.1976833036927823E-2</v>
      </c>
      <c r="J34" s="87" t="str">
        <f t="shared" si="5"/>
        <v>PSE</v>
      </c>
      <c r="K34" s="70">
        <f t="shared" si="6"/>
        <v>5948.5459999999994</v>
      </c>
      <c r="L34" s="70">
        <f t="shared" si="7"/>
        <v>4778.6039999999994</v>
      </c>
      <c r="M34" s="70">
        <f t="shared" si="8"/>
        <v>4590.3880000000008</v>
      </c>
    </row>
    <row r="35" spans="8:13" ht="13.5" customHeight="1">
      <c r="H35" s="87" t="str">
        <f t="shared" si="3"/>
        <v>VE</v>
      </c>
      <c r="I35" s="88">
        <f t="shared" si="4"/>
        <v>6.0860617499303455E-3</v>
      </c>
      <c r="J35" s="87" t="str">
        <f t="shared" si="5"/>
        <v>VE</v>
      </c>
      <c r="K35" s="70">
        <f t="shared" si="6"/>
        <v>2832.8219999999997</v>
      </c>
      <c r="L35" s="70">
        <f t="shared" si="7"/>
        <v>1340.5049999999999</v>
      </c>
      <c r="M35" s="70">
        <f t="shared" si="8"/>
        <v>580.80499999999995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0.20004332619713766</v>
      </c>
      <c r="J37" s="87" t="str">
        <f t="shared" si="5"/>
        <v>VTE</v>
      </c>
      <c r="K37" s="70">
        <f t="shared" si="6"/>
        <v>9260.3180000000011</v>
      </c>
      <c r="L37" s="70">
        <f t="shared" si="7"/>
        <v>9608.4260000000013</v>
      </c>
      <c r="M37" s="70">
        <f t="shared" si="8"/>
        <v>7131.4830000000002</v>
      </c>
    </row>
    <row r="38" spans="8:13" ht="12.75" customHeight="1">
      <c r="H38" s="87" t="str">
        <f t="shared" si="3"/>
        <v>FVE</v>
      </c>
      <c r="I38" s="88">
        <f t="shared" si="4"/>
        <v>6.7883237684203002E-3</v>
      </c>
      <c r="J38" s="87" t="str">
        <f t="shared" si="5"/>
        <v>FVE</v>
      </c>
      <c r="K38" s="70">
        <f t="shared" si="6"/>
        <v>1325.2120000000002</v>
      </c>
      <c r="L38" s="70">
        <f t="shared" si="7"/>
        <v>2030.9209999999996</v>
      </c>
      <c r="M38" s="70">
        <f t="shared" si="8"/>
        <v>2051.0559999999996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2" t="s">
        <v>395</v>
      </c>
      <c r="M1" s="350" t="str">
        <f>'3.1'!N1</f>
        <v>II. čtvrtletí 2023</v>
      </c>
    </row>
    <row r="2" spans="1:24" ht="6" customHeight="1">
      <c r="A2" s="35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7" t="str">
        <f>'3.1'!A4</f>
        <v>2023</v>
      </c>
      <c r="B3" s="573" t="s">
        <v>187</v>
      </c>
      <c r="C3" s="573"/>
      <c r="D3" s="573"/>
      <c r="E3" s="573"/>
      <c r="F3" s="573"/>
      <c r="G3" s="576"/>
      <c r="H3" s="580" t="s">
        <v>19</v>
      </c>
      <c r="I3" s="573"/>
      <c r="J3" s="573"/>
      <c r="K3" s="573"/>
      <c r="L3" s="573"/>
      <c r="M3" s="573"/>
      <c r="N3" s="24"/>
    </row>
    <row r="4" spans="1:24" ht="13.5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72"/>
    </row>
    <row r="5" spans="1:24">
      <c r="A5" s="22"/>
      <c r="B5" s="575" t="s">
        <v>63</v>
      </c>
      <c r="C5" s="575"/>
      <c r="D5" s="575" t="s">
        <v>64</v>
      </c>
      <c r="E5" s="575"/>
      <c r="F5" s="575" t="s">
        <v>65</v>
      </c>
      <c r="G5" s="578"/>
      <c r="H5" s="579" t="s">
        <v>63</v>
      </c>
      <c r="I5" s="575"/>
      <c r="J5" s="575" t="s">
        <v>64</v>
      </c>
      <c r="K5" s="575"/>
      <c r="L5" s="575" t="s">
        <v>65</v>
      </c>
      <c r="M5" s="575"/>
      <c r="N5" s="67"/>
    </row>
    <row r="6" spans="1:24">
      <c r="A6" s="369"/>
      <c r="B6" s="366" t="s">
        <v>209</v>
      </c>
      <c r="C6" s="366" t="s">
        <v>208</v>
      </c>
      <c r="D6" s="366" t="s">
        <v>209</v>
      </c>
      <c r="E6" s="366" t="s">
        <v>208</v>
      </c>
      <c r="F6" s="366" t="s">
        <v>209</v>
      </c>
      <c r="G6" s="367" t="s">
        <v>208</v>
      </c>
      <c r="H6" s="359" t="s">
        <v>209</v>
      </c>
      <c r="I6" s="359" t="s">
        <v>208</v>
      </c>
      <c r="J6" s="359" t="s">
        <v>209</v>
      </c>
      <c r="K6" s="359" t="s">
        <v>208</v>
      </c>
      <c r="L6" s="359" t="s">
        <v>209</v>
      </c>
      <c r="M6" s="359" t="s">
        <v>208</v>
      </c>
      <c r="N6" s="67"/>
    </row>
    <row r="7" spans="1:24">
      <c r="A7" s="588" t="s">
        <v>53</v>
      </c>
      <c r="B7" s="583">
        <f>F8</f>
        <v>2732.3891199999998</v>
      </c>
      <c r="C7" s="570"/>
      <c r="D7" s="570"/>
      <c r="E7" s="570"/>
      <c r="F7" s="570"/>
      <c r="G7" s="585"/>
      <c r="H7" s="583">
        <f>SUM(H8,J8,L8)</f>
        <v>4050753.7560000001</v>
      </c>
      <c r="I7" s="570"/>
      <c r="J7" s="570"/>
      <c r="K7" s="570"/>
      <c r="L7" s="570"/>
      <c r="M7" s="570"/>
      <c r="N7" s="73"/>
    </row>
    <row r="8" spans="1:24">
      <c r="A8" s="589"/>
      <c r="B8" s="360">
        <f>SUM(B9:B16)</f>
        <v>2739.2476599999995</v>
      </c>
      <c r="C8" s="355">
        <v>0.13139501530819547</v>
      </c>
      <c r="D8" s="320">
        <f>SUM(D9:D16)</f>
        <v>2738.9705899999999</v>
      </c>
      <c r="E8" s="355">
        <v>0.13135441187888863</v>
      </c>
      <c r="F8" s="320">
        <f>SUM(F9:F16)</f>
        <v>2732.3891199999998</v>
      </c>
      <c r="G8" s="361">
        <v>0.13117181188379301</v>
      </c>
      <c r="H8" s="320">
        <f>SUM(H9:H16)</f>
        <v>1393132.2</v>
      </c>
      <c r="I8" s="355">
        <v>0.22612507214722044</v>
      </c>
      <c r="J8" s="320">
        <f>SUM(J9:J16)</f>
        <v>1502367.8740000003</v>
      </c>
      <c r="K8" s="355">
        <v>0.29474357368541204</v>
      </c>
      <c r="L8" s="320">
        <f>SUM(L9:L16)</f>
        <v>1155253.682</v>
      </c>
      <c r="M8" s="355">
        <v>0.22263655772282484</v>
      </c>
      <c r="N8" s="10"/>
    </row>
    <row r="9" spans="1:24">
      <c r="A9" s="56" t="s">
        <v>7</v>
      </c>
      <c r="B9" s="248">
        <v>2040</v>
      </c>
      <c r="C9" s="354">
        <v>0.47552447552447552</v>
      </c>
      <c r="D9" s="23">
        <v>2040</v>
      </c>
      <c r="E9" s="354">
        <v>0.47552447552447552</v>
      </c>
      <c r="F9" s="23">
        <v>2040</v>
      </c>
      <c r="G9" s="362">
        <v>0.47552447552447552</v>
      </c>
      <c r="H9" s="23">
        <v>1293228.6200000001</v>
      </c>
      <c r="I9" s="354">
        <v>0.57123717170921917</v>
      </c>
      <c r="J9" s="23">
        <v>1398905.67</v>
      </c>
      <c r="K9" s="354">
        <v>0.63192591998920622</v>
      </c>
      <c r="L9" s="23">
        <v>1060115.1499999999</v>
      </c>
      <c r="M9" s="354">
        <v>0.44969332782861027</v>
      </c>
      <c r="N9" s="76"/>
      <c r="O9" s="85"/>
      <c r="X9" s="70"/>
    </row>
    <row r="10" spans="1:24">
      <c r="A10" s="56" t="s">
        <v>20</v>
      </c>
      <c r="B10" s="248">
        <v>14.759</v>
      </c>
      <c r="C10" s="354">
        <v>1.5642981771299797E-3</v>
      </c>
      <c r="D10" s="23">
        <v>14.759</v>
      </c>
      <c r="E10" s="354">
        <v>1.5642981771299797E-3</v>
      </c>
      <c r="F10" s="23">
        <v>14.759</v>
      </c>
      <c r="G10" s="362">
        <v>1.5642981771299797E-3</v>
      </c>
      <c r="H10" s="23">
        <v>6128.5349999999999</v>
      </c>
      <c r="I10" s="354">
        <v>2.1519705908269512E-3</v>
      </c>
      <c r="J10" s="23">
        <v>4329.915</v>
      </c>
      <c r="K10" s="354">
        <v>2.3133170654692017E-3</v>
      </c>
      <c r="L10" s="23">
        <v>3822.7180000000003</v>
      </c>
      <c r="M10" s="354">
        <v>2.1362299614622452E-3</v>
      </c>
      <c r="N10" s="76"/>
      <c r="O10" s="85"/>
      <c r="X10" s="70"/>
    </row>
    <row r="11" spans="1:24">
      <c r="A11" s="56" t="s">
        <v>21</v>
      </c>
      <c r="B11" s="248">
        <v>0</v>
      </c>
      <c r="C11" s="354">
        <v>0</v>
      </c>
      <c r="D11" s="23">
        <v>0</v>
      </c>
      <c r="E11" s="354">
        <v>0</v>
      </c>
      <c r="F11" s="23">
        <v>0</v>
      </c>
      <c r="G11" s="362">
        <v>0</v>
      </c>
      <c r="H11" s="23">
        <v>0</v>
      </c>
      <c r="I11" s="354">
        <v>0</v>
      </c>
      <c r="J11" s="23">
        <v>0</v>
      </c>
      <c r="K11" s="354">
        <v>0</v>
      </c>
      <c r="L11" s="23">
        <v>0</v>
      </c>
      <c r="M11" s="354">
        <v>0</v>
      </c>
      <c r="N11" s="76"/>
      <c r="O11" s="85"/>
      <c r="X11" s="70"/>
    </row>
    <row r="12" spans="1:24">
      <c r="A12" s="56" t="s">
        <v>22</v>
      </c>
      <c r="B12" s="248">
        <v>88.095000000000013</v>
      </c>
      <c r="C12" s="354">
        <v>8.5759761689202962E-2</v>
      </c>
      <c r="D12" s="23">
        <v>88.125000000000014</v>
      </c>
      <c r="E12" s="354">
        <v>8.520593004266816E-2</v>
      </c>
      <c r="F12" s="23">
        <v>88.480000000000018</v>
      </c>
      <c r="G12" s="362">
        <v>8.5472975257466985E-2</v>
      </c>
      <c r="H12" s="23">
        <v>39729.409999999982</v>
      </c>
      <c r="I12" s="354">
        <v>0.12966851867480564</v>
      </c>
      <c r="J12" s="23">
        <v>39062.590999999971</v>
      </c>
      <c r="K12" s="354">
        <v>0.13317471183923271</v>
      </c>
      <c r="L12" s="23">
        <v>37447.061999999991</v>
      </c>
      <c r="M12" s="354">
        <v>0.13833023613061876</v>
      </c>
      <c r="N12" s="76"/>
      <c r="O12" s="85"/>
      <c r="X12" s="70"/>
    </row>
    <row r="13" spans="1:24">
      <c r="A13" s="56" t="s">
        <v>43</v>
      </c>
      <c r="B13" s="248">
        <v>16.260599999999986</v>
      </c>
      <c r="C13" s="354">
        <v>1.4665928430673303E-2</v>
      </c>
      <c r="D13" s="23">
        <v>16.175099999999986</v>
      </c>
      <c r="E13" s="354">
        <v>1.4607719720781941E-2</v>
      </c>
      <c r="F13" s="23">
        <v>9.5750999999999866</v>
      </c>
      <c r="G13" s="362">
        <v>8.721791493191345E-3</v>
      </c>
      <c r="H13" s="23">
        <v>13493.133000000002</v>
      </c>
      <c r="I13" s="354">
        <v>4.3566115625042416E-2</v>
      </c>
      <c r="J13" s="23">
        <v>6863.9480000000003</v>
      </c>
      <c r="K13" s="354">
        <v>2.965318761826264E-2</v>
      </c>
      <c r="L13" s="23">
        <v>4983.8369999999995</v>
      </c>
      <c r="M13" s="354">
        <v>3.9093565948704188E-2</v>
      </c>
      <c r="N13" s="76"/>
      <c r="O13" s="85"/>
      <c r="X13" s="70"/>
    </row>
    <row r="14" spans="1:24">
      <c r="A14" s="56" t="s">
        <v>44</v>
      </c>
      <c r="B14" s="248">
        <v>475</v>
      </c>
      <c r="C14" s="354">
        <v>0.40546308151941957</v>
      </c>
      <c r="D14" s="23">
        <v>475</v>
      </c>
      <c r="E14" s="354">
        <v>0.40546308151941957</v>
      </c>
      <c r="F14" s="23">
        <v>475</v>
      </c>
      <c r="G14" s="362">
        <v>0.40546308151941957</v>
      </c>
      <c r="H14" s="23">
        <v>30181.119999999999</v>
      </c>
      <c r="I14" s="354">
        <v>0.36918304463181534</v>
      </c>
      <c r="J14" s="23">
        <v>38248.620000000003</v>
      </c>
      <c r="K14" s="354">
        <v>0.41196257543091497</v>
      </c>
      <c r="L14" s="23">
        <v>34985.65</v>
      </c>
      <c r="M14" s="354">
        <v>0.58904707642097709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8">
        <v>11.87</v>
      </c>
      <c r="C15" s="354">
        <v>3.506628325166955E-2</v>
      </c>
      <c r="D15" s="23">
        <v>11.87</v>
      </c>
      <c r="E15" s="74">
        <v>3.506628325166955E-2</v>
      </c>
      <c r="F15" s="23">
        <v>11.87</v>
      </c>
      <c r="G15" s="363">
        <v>3.5128549182040447E-2</v>
      </c>
      <c r="H15" s="23">
        <v>1597.047</v>
      </c>
      <c r="I15" s="354">
        <v>3.5240613044168437E-2</v>
      </c>
      <c r="J15" s="23">
        <v>1739.617</v>
      </c>
      <c r="K15" s="74">
        <v>3.789050404768389E-2</v>
      </c>
      <c r="L15" s="23">
        <v>1062.9479999999999</v>
      </c>
      <c r="M15" s="74">
        <v>3.1747503308562304E-2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7" t="s">
        <v>46</v>
      </c>
      <c r="B16" s="249">
        <v>93.263059999999854</v>
      </c>
      <c r="C16" s="355">
        <v>4.4136543915619907E-2</v>
      </c>
      <c r="D16" s="243">
        <v>93.04148999999984</v>
      </c>
      <c r="E16" s="356">
        <v>4.4057939239941619E-2</v>
      </c>
      <c r="F16" s="243">
        <v>92.705019999999905</v>
      </c>
      <c r="G16" s="364">
        <v>4.4149645133939319E-2</v>
      </c>
      <c r="H16" s="243">
        <v>8774.3350000000046</v>
      </c>
      <c r="I16" s="355">
        <v>4.2940196715067248E-2</v>
      </c>
      <c r="J16" s="243">
        <v>13217.51299999999</v>
      </c>
      <c r="K16" s="356">
        <v>4.4187117601282702E-2</v>
      </c>
      <c r="L16" s="243">
        <v>12836.316999999995</v>
      </c>
      <c r="M16" s="356">
        <v>4.3540446804178595E-2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15">
      <c r="A18" s="437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</row>
    <row r="19" spans="1:15">
      <c r="A19" s="357"/>
      <c r="B19" s="574" t="s">
        <v>5</v>
      </c>
      <c r="C19" s="574"/>
      <c r="D19" s="574"/>
      <c r="E19" s="574"/>
      <c r="F19" s="574"/>
      <c r="G19" s="574"/>
      <c r="H19" s="78" t="str">
        <f>A24</f>
        <v>VO z vvn</v>
      </c>
      <c r="I19" s="86">
        <f>(B24+D24+F24)/'6.1, 6.2'!B25</f>
        <v>2.9466696427912036E-2</v>
      </c>
      <c r="J19" s="87" t="str">
        <f>A9</f>
        <v>JE</v>
      </c>
      <c r="K19" s="76">
        <f t="shared" ref="K19:K26" si="0">H9+J9+L9</f>
        <v>3752249.44</v>
      </c>
      <c r="L19" s="87" t="str">
        <f>A9</f>
        <v>JE</v>
      </c>
      <c r="M19" s="85">
        <f>K19/'6.1, 6.2'!B5</f>
        <v>0.54897222676486523</v>
      </c>
      <c r="N19" s="78"/>
      <c r="O19" s="68"/>
    </row>
    <row r="20" spans="1:15">
      <c r="A20" s="353"/>
      <c r="B20" s="575" t="s">
        <v>63</v>
      </c>
      <c r="C20" s="575"/>
      <c r="D20" s="575" t="s">
        <v>64</v>
      </c>
      <c r="E20" s="575"/>
      <c r="F20" s="575" t="s">
        <v>65</v>
      </c>
      <c r="G20" s="575"/>
      <c r="H20" s="78" t="str">
        <f>A25</f>
        <v>VO z vn</v>
      </c>
      <c r="I20" s="86">
        <f>(B25+D25+F25)/'6.1, 6.2'!C25</f>
        <v>5.3816751498193018E-2</v>
      </c>
      <c r="J20" s="87" t="str">
        <f t="shared" ref="J20:J26" si="1">A10</f>
        <v>PE</v>
      </c>
      <c r="K20" s="76">
        <f t="shared" si="0"/>
        <v>14281.168000000001</v>
      </c>
      <c r="L20" s="87" t="str">
        <f t="shared" ref="L20:L26" si="2">A10</f>
        <v>PE</v>
      </c>
      <c r="M20" s="85">
        <f>K20/'6.1, 6.2'!C5</f>
        <v>2.1940396053915833E-3</v>
      </c>
      <c r="N20" s="78"/>
      <c r="O20" s="68"/>
    </row>
    <row r="21" spans="1:15">
      <c r="A21" s="353"/>
      <c r="B21" s="368" t="s">
        <v>209</v>
      </c>
      <c r="C21" s="368" t="s">
        <v>208</v>
      </c>
      <c r="D21" s="368" t="s">
        <v>209</v>
      </c>
      <c r="E21" s="368" t="s">
        <v>208</v>
      </c>
      <c r="F21" s="368" t="s">
        <v>209</v>
      </c>
      <c r="G21" s="368" t="s">
        <v>208</v>
      </c>
      <c r="H21" s="78" t="str">
        <f>A26</f>
        <v>MOP</v>
      </c>
      <c r="I21" s="86">
        <f>(B26+D26+F26)/'6.1, 6.2'!D25</f>
        <v>6.1320605997654917E-2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68" t="s">
        <v>53</v>
      </c>
      <c r="B22" s="570">
        <f>SUM(B23,D23,F23)</f>
        <v>602002.84461780917</v>
      </c>
      <c r="C22" s="570"/>
      <c r="D22" s="570"/>
      <c r="E22" s="570"/>
      <c r="F22" s="570"/>
      <c r="G22" s="570"/>
      <c r="H22" s="78" t="str">
        <f>A27</f>
        <v>MOO</v>
      </c>
      <c r="I22" s="86">
        <f>(B27+D27+F27)/'6.1, 6.2'!E25</f>
        <v>4.5953883103029468E-2</v>
      </c>
      <c r="J22" s="87" t="str">
        <f t="shared" si="1"/>
        <v>PSE</v>
      </c>
      <c r="K22" s="76">
        <f t="shared" si="0"/>
        <v>116239.06299999995</v>
      </c>
      <c r="L22" s="87" t="str">
        <f t="shared" si="2"/>
        <v>PSE</v>
      </c>
      <c r="M22" s="85">
        <f>K22/'6.1, 6.2'!E5</f>
        <v>0.13354392551429622</v>
      </c>
      <c r="N22" s="78"/>
      <c r="O22" s="68"/>
    </row>
    <row r="23" spans="1:15">
      <c r="A23" s="569"/>
      <c r="B23" s="320">
        <f>SUM(B24:B27)</f>
        <v>210335.14818371728</v>
      </c>
      <c r="C23" s="365">
        <v>4.8895555505398799E-2</v>
      </c>
      <c r="D23" s="320">
        <f>SUM(D24:D27)</f>
        <v>201064.19602663082</v>
      </c>
      <c r="E23" s="365">
        <v>4.9583713260762857E-2</v>
      </c>
      <c r="F23" s="320">
        <f>SUM(F24:F27)</f>
        <v>190603.50040746111</v>
      </c>
      <c r="G23" s="365">
        <v>4.8443043691839688E-2</v>
      </c>
      <c r="H23" s="68"/>
      <c r="I23" s="68"/>
      <c r="J23" s="87" t="str">
        <f t="shared" si="1"/>
        <v>VE</v>
      </c>
      <c r="K23" s="76">
        <f t="shared" si="0"/>
        <v>25340.918000000001</v>
      </c>
      <c r="L23" s="87" t="str">
        <f t="shared" si="2"/>
        <v>VE</v>
      </c>
      <c r="M23" s="85">
        <f>K23/'6.1, 6.2'!F5</f>
        <v>3.7897196234288145E-2</v>
      </c>
      <c r="N23" s="78"/>
      <c r="O23" s="68"/>
    </row>
    <row r="24" spans="1:15">
      <c r="A24" s="18" t="s">
        <v>8</v>
      </c>
      <c r="B24" s="23">
        <v>18088.409</v>
      </c>
      <c r="C24" s="354">
        <v>2.9578532546094265E-2</v>
      </c>
      <c r="D24" s="23">
        <v>18965.548999999999</v>
      </c>
      <c r="E24" s="354">
        <v>3.0703856343720796E-2</v>
      </c>
      <c r="F24" s="23">
        <v>18945.603999999999</v>
      </c>
      <c r="G24" s="354">
        <v>2.8226274603691898E-2</v>
      </c>
      <c r="H24" s="68"/>
      <c r="I24" s="68"/>
      <c r="J24" s="87" t="str">
        <f t="shared" si="1"/>
        <v>PVE</v>
      </c>
      <c r="K24" s="76">
        <f t="shared" si="0"/>
        <v>103415.39000000001</v>
      </c>
      <c r="L24" s="87" t="str">
        <f t="shared" si="2"/>
        <v>PVE</v>
      </c>
      <c r="M24" s="85">
        <f>K24/'6.1, 6.2'!G5</f>
        <v>0.44196569736872526</v>
      </c>
      <c r="N24" s="78"/>
      <c r="O24" s="86"/>
    </row>
    <row r="25" spans="1:15">
      <c r="A25" s="18" t="s">
        <v>9</v>
      </c>
      <c r="B25" s="23">
        <v>94290.001000000091</v>
      </c>
      <c r="C25" s="354">
        <v>5.354886707616098E-2</v>
      </c>
      <c r="D25" s="23">
        <v>99706.193999999901</v>
      </c>
      <c r="E25" s="354">
        <v>5.4206320079392259E-2</v>
      </c>
      <c r="F25" s="23">
        <v>99451.760999999911</v>
      </c>
      <c r="G25" s="354">
        <v>5.3684569835377588E-2</v>
      </c>
      <c r="H25" s="68"/>
      <c r="I25" s="68"/>
      <c r="J25" s="87" t="str">
        <f t="shared" si="1"/>
        <v>VTE</v>
      </c>
      <c r="K25" s="76">
        <f t="shared" si="0"/>
        <v>4399.6119999999992</v>
      </c>
      <c r="L25" s="87" t="str">
        <f t="shared" si="2"/>
        <v>VTE</v>
      </c>
      <c r="M25" s="85">
        <f>K25/'6.1, 6.2'!H5</f>
        <v>3.5278356830416829E-2</v>
      </c>
      <c r="N25" s="78"/>
      <c r="O25" s="86"/>
    </row>
    <row r="26" spans="1:15">
      <c r="A26" s="18" t="s">
        <v>132</v>
      </c>
      <c r="B26" s="23">
        <v>36750.521497898502</v>
      </c>
      <c r="C26" s="354">
        <v>6.0885777624009763E-2</v>
      </c>
      <c r="D26" s="23">
        <v>34363.389787766602</v>
      </c>
      <c r="E26" s="74">
        <v>6.2333636816093593E-2</v>
      </c>
      <c r="F26" s="23">
        <v>31146.095095761302</v>
      </c>
      <c r="G26" s="74">
        <v>6.0743318355974261E-2</v>
      </c>
      <c r="H26" s="68"/>
      <c r="I26" s="68"/>
      <c r="J26" s="87" t="str">
        <f t="shared" si="1"/>
        <v>FVE</v>
      </c>
      <c r="K26" s="76">
        <f t="shared" si="0"/>
        <v>34828.164999999994</v>
      </c>
      <c r="L26" s="87" t="str">
        <f t="shared" si="2"/>
        <v>FVE</v>
      </c>
      <c r="M26" s="85">
        <f>K26/'6.1, 6.2'!I5</f>
        <v>4.3629114920364344E-2</v>
      </c>
      <c r="N26" s="78"/>
      <c r="O26" s="86"/>
    </row>
    <row r="27" spans="1:15">
      <c r="A27" s="431" t="s">
        <v>130</v>
      </c>
      <c r="B27" s="243">
        <v>61206.216685818697</v>
      </c>
      <c r="C27" s="355">
        <v>4.6166700639734874E-2</v>
      </c>
      <c r="D27" s="243">
        <v>48029.063238864306</v>
      </c>
      <c r="E27" s="356">
        <v>4.5886723140772599E-2</v>
      </c>
      <c r="F27" s="243">
        <v>41060.0403116999</v>
      </c>
      <c r="G27" s="356">
        <v>4.5717999568776084E-2</v>
      </c>
      <c r="H27" s="68"/>
      <c r="I27" s="68"/>
      <c r="J27" s="68"/>
      <c r="K27" s="68"/>
      <c r="L27" s="68"/>
      <c r="M27" s="68"/>
      <c r="N27" s="78"/>
      <c r="O27" s="86"/>
    </row>
    <row r="28" spans="1:15" ht="12" customHeight="1">
      <c r="A28" s="586"/>
      <c r="B28" s="586"/>
      <c r="C28" s="586"/>
      <c r="D28" s="586"/>
      <c r="E28" s="586"/>
      <c r="F28" s="48"/>
      <c r="G28" s="77" t="s">
        <v>300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87"/>
      <c r="B29" s="587"/>
      <c r="C29" s="587"/>
      <c r="D29" s="587"/>
      <c r="E29" s="587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>
      <c r="H31" s="87" t="str">
        <f t="shared" ref="H31:H38" si="3">A9</f>
        <v>JE</v>
      </c>
      <c r="I31" s="88">
        <f t="shared" ref="I31:I38" si="4">G9</f>
        <v>0.47552447552447552</v>
      </c>
      <c r="J31" s="87" t="str">
        <f t="shared" ref="J31:J38" si="5">A9</f>
        <v>JE</v>
      </c>
      <c r="K31" s="70">
        <f t="shared" ref="K31:K38" si="6">H9</f>
        <v>1293228.6200000001</v>
      </c>
      <c r="L31" s="70">
        <f t="shared" ref="L31:L38" si="7">J9</f>
        <v>1398905.67</v>
      </c>
      <c r="M31" s="70">
        <f t="shared" ref="M31:M38" si="8">L9</f>
        <v>1060115.1499999999</v>
      </c>
    </row>
    <row r="32" spans="1:15">
      <c r="H32" s="87" t="str">
        <f t="shared" si="3"/>
        <v>PE</v>
      </c>
      <c r="I32" s="88">
        <f t="shared" si="4"/>
        <v>1.5642981771299797E-3</v>
      </c>
      <c r="J32" s="87" t="str">
        <f t="shared" si="5"/>
        <v>PE</v>
      </c>
      <c r="K32" s="70">
        <f t="shared" si="6"/>
        <v>6128.5349999999999</v>
      </c>
      <c r="L32" s="70">
        <f t="shared" si="7"/>
        <v>4329.915</v>
      </c>
      <c r="M32" s="70">
        <f t="shared" si="8"/>
        <v>3822.7180000000003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8.5472975257466985E-2</v>
      </c>
      <c r="J34" s="87" t="str">
        <f t="shared" si="5"/>
        <v>PSE</v>
      </c>
      <c r="K34" s="70">
        <f t="shared" si="6"/>
        <v>39729.409999999982</v>
      </c>
      <c r="L34" s="70">
        <f t="shared" si="7"/>
        <v>39062.590999999971</v>
      </c>
      <c r="M34" s="70">
        <f t="shared" si="8"/>
        <v>37447.061999999991</v>
      </c>
    </row>
    <row r="35" spans="8:13" ht="13.5" customHeight="1">
      <c r="H35" s="87" t="str">
        <f t="shared" si="3"/>
        <v>VE</v>
      </c>
      <c r="I35" s="88">
        <f t="shared" si="4"/>
        <v>8.721791493191345E-3</v>
      </c>
      <c r="J35" s="87" t="str">
        <f t="shared" si="5"/>
        <v>VE</v>
      </c>
      <c r="K35" s="70">
        <f t="shared" si="6"/>
        <v>13493.133000000002</v>
      </c>
      <c r="L35" s="70">
        <f t="shared" si="7"/>
        <v>6863.9480000000003</v>
      </c>
      <c r="M35" s="70">
        <f t="shared" si="8"/>
        <v>4983.8369999999995</v>
      </c>
    </row>
    <row r="36" spans="8:13" ht="12.75" customHeight="1">
      <c r="H36" s="87" t="str">
        <f t="shared" si="3"/>
        <v>PVE</v>
      </c>
      <c r="I36" s="88">
        <f t="shared" si="4"/>
        <v>0.40546308151941957</v>
      </c>
      <c r="J36" s="87" t="str">
        <f t="shared" si="5"/>
        <v>PVE</v>
      </c>
      <c r="K36" s="70">
        <f t="shared" si="6"/>
        <v>30181.119999999999</v>
      </c>
      <c r="L36" s="70">
        <f t="shared" si="7"/>
        <v>38248.620000000003</v>
      </c>
      <c r="M36" s="70">
        <f t="shared" si="8"/>
        <v>34985.65</v>
      </c>
    </row>
    <row r="37" spans="8:13" ht="12.75" customHeight="1">
      <c r="H37" s="87" t="str">
        <f t="shared" si="3"/>
        <v>VTE</v>
      </c>
      <c r="I37" s="88">
        <f t="shared" si="4"/>
        <v>3.5128549182040447E-2</v>
      </c>
      <c r="J37" s="87" t="str">
        <f t="shared" si="5"/>
        <v>VTE</v>
      </c>
      <c r="K37" s="70">
        <f t="shared" si="6"/>
        <v>1597.047</v>
      </c>
      <c r="L37" s="70">
        <f t="shared" si="7"/>
        <v>1739.617</v>
      </c>
      <c r="M37" s="70">
        <f t="shared" si="8"/>
        <v>1062.9479999999999</v>
      </c>
    </row>
    <row r="38" spans="8:13" ht="12.75" customHeight="1">
      <c r="H38" s="87" t="str">
        <f t="shared" si="3"/>
        <v>FVE</v>
      </c>
      <c r="I38" s="88">
        <f t="shared" si="4"/>
        <v>4.4149645133939319E-2</v>
      </c>
      <c r="J38" s="87" t="str">
        <f t="shared" si="5"/>
        <v>FVE</v>
      </c>
      <c r="K38" s="70">
        <f t="shared" si="6"/>
        <v>8774.3350000000046</v>
      </c>
      <c r="L38" s="70">
        <f t="shared" si="7"/>
        <v>13217.51299999999</v>
      </c>
      <c r="M38" s="70">
        <f t="shared" si="8"/>
        <v>12836.316999999995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2" t="s">
        <v>397</v>
      </c>
      <c r="M1" s="350" t="str">
        <f>'3.1'!N1</f>
        <v>II. čtvrtletí 2023</v>
      </c>
      <c r="N1" s="68"/>
      <c r="O1" s="68"/>
    </row>
    <row r="2" spans="1:21" ht="6" customHeight="1">
      <c r="A2" s="35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7" t="str">
        <f>'3.1'!A4</f>
        <v>2023</v>
      </c>
      <c r="B3" s="573" t="s">
        <v>187</v>
      </c>
      <c r="C3" s="573"/>
      <c r="D3" s="573"/>
      <c r="E3" s="573"/>
      <c r="F3" s="573"/>
      <c r="G3" s="576"/>
      <c r="H3" s="580" t="s">
        <v>19</v>
      </c>
      <c r="I3" s="573"/>
      <c r="J3" s="573"/>
      <c r="K3" s="573"/>
      <c r="L3" s="573"/>
      <c r="M3" s="573"/>
      <c r="N3" s="24"/>
    </row>
    <row r="4" spans="1:21" ht="13.5" customHeight="1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72"/>
    </row>
    <row r="5" spans="1:21">
      <c r="A5" s="22"/>
      <c r="B5" s="575" t="s">
        <v>63</v>
      </c>
      <c r="C5" s="575"/>
      <c r="D5" s="575" t="s">
        <v>64</v>
      </c>
      <c r="E5" s="575"/>
      <c r="F5" s="575" t="s">
        <v>65</v>
      </c>
      <c r="G5" s="578"/>
      <c r="H5" s="579" t="s">
        <v>63</v>
      </c>
      <c r="I5" s="575"/>
      <c r="J5" s="575" t="s">
        <v>64</v>
      </c>
      <c r="K5" s="575"/>
      <c r="L5" s="575" t="s">
        <v>65</v>
      </c>
      <c r="M5" s="575"/>
      <c r="N5" s="84"/>
    </row>
    <row r="6" spans="1:21">
      <c r="A6" s="369"/>
      <c r="B6" s="366" t="s">
        <v>209</v>
      </c>
      <c r="C6" s="366" t="s">
        <v>208</v>
      </c>
      <c r="D6" s="366" t="s">
        <v>209</v>
      </c>
      <c r="E6" s="366" t="s">
        <v>208</v>
      </c>
      <c r="F6" s="366" t="s">
        <v>209</v>
      </c>
      <c r="G6" s="367" t="s">
        <v>208</v>
      </c>
      <c r="H6" s="359" t="s">
        <v>209</v>
      </c>
      <c r="I6" s="359" t="s">
        <v>208</v>
      </c>
      <c r="J6" s="359" t="s">
        <v>209</v>
      </c>
      <c r="K6" s="359" t="s">
        <v>208</v>
      </c>
      <c r="L6" s="359" t="s">
        <v>209</v>
      </c>
      <c r="M6" s="359" t="s">
        <v>208</v>
      </c>
      <c r="N6" s="84"/>
    </row>
    <row r="7" spans="1:21">
      <c r="A7" s="588" t="s">
        <v>53</v>
      </c>
      <c r="B7" s="583">
        <f>F8</f>
        <v>377.08981999999975</v>
      </c>
      <c r="C7" s="570"/>
      <c r="D7" s="570"/>
      <c r="E7" s="570"/>
      <c r="F7" s="570"/>
      <c r="G7" s="585"/>
      <c r="H7" s="583">
        <f>SUM(H8,J8,L8)</f>
        <v>230588.73800000004</v>
      </c>
      <c r="I7" s="570"/>
      <c r="J7" s="570"/>
      <c r="K7" s="570"/>
      <c r="L7" s="570"/>
      <c r="M7" s="570"/>
      <c r="N7" s="73"/>
    </row>
    <row r="8" spans="1:21">
      <c r="A8" s="589"/>
      <c r="B8" s="360">
        <f>SUM(B9:B16)</f>
        <v>377.99783999999977</v>
      </c>
      <c r="C8" s="355">
        <v>1.8131632527620671E-2</v>
      </c>
      <c r="D8" s="320">
        <f>SUM(D9:D16)</f>
        <v>377.98581999999976</v>
      </c>
      <c r="E8" s="355">
        <v>1.8127286676948011E-2</v>
      </c>
      <c r="F8" s="320">
        <f>SUM(F9:F16)</f>
        <v>377.08981999999975</v>
      </c>
      <c r="G8" s="361">
        <v>1.8102675995259904E-2</v>
      </c>
      <c r="H8" s="320">
        <f>SUM(H9:H16)</f>
        <v>82807.953999999998</v>
      </c>
      <c r="I8" s="355">
        <v>1.3440902860915649E-2</v>
      </c>
      <c r="J8" s="320">
        <f>SUM(J9:J16)</f>
        <v>79962.723000000042</v>
      </c>
      <c r="K8" s="355">
        <v>1.5687568368915147E-2</v>
      </c>
      <c r="L8" s="320">
        <f>SUM(L9:L16)</f>
        <v>67818.061000000016</v>
      </c>
      <c r="M8" s="355">
        <v>1.3069665899127218E-2</v>
      </c>
      <c r="N8" s="10"/>
    </row>
    <row r="9" spans="1:21">
      <c r="A9" s="56" t="s">
        <v>7</v>
      </c>
      <c r="B9" s="248">
        <v>0</v>
      </c>
      <c r="C9" s="354">
        <v>0</v>
      </c>
      <c r="D9" s="23">
        <v>0</v>
      </c>
      <c r="E9" s="354">
        <v>0</v>
      </c>
      <c r="F9" s="23">
        <v>0</v>
      </c>
      <c r="G9" s="362">
        <v>0</v>
      </c>
      <c r="H9" s="23">
        <v>0</v>
      </c>
      <c r="I9" s="354">
        <v>0</v>
      </c>
      <c r="J9" s="23">
        <v>0</v>
      </c>
      <c r="K9" s="354">
        <v>0</v>
      </c>
      <c r="L9" s="23">
        <v>0</v>
      </c>
      <c r="M9" s="354">
        <v>0</v>
      </c>
      <c r="N9" s="76"/>
      <c r="O9" s="85"/>
    </row>
    <row r="10" spans="1:21">
      <c r="A10" s="56" t="s">
        <v>20</v>
      </c>
      <c r="B10" s="248">
        <v>182.59900000000002</v>
      </c>
      <c r="C10" s="354">
        <v>1.9353566152568412E-2</v>
      </c>
      <c r="D10" s="23">
        <v>182.59900000000002</v>
      </c>
      <c r="E10" s="354">
        <v>1.9353566152568412E-2</v>
      </c>
      <c r="F10" s="23">
        <v>182.59900000000002</v>
      </c>
      <c r="G10" s="362">
        <v>1.9353566152568412E-2</v>
      </c>
      <c r="H10" s="23">
        <v>27001.349000000002</v>
      </c>
      <c r="I10" s="354">
        <v>9.4812396373121326E-3</v>
      </c>
      <c r="J10" s="23">
        <v>27492.120000000003</v>
      </c>
      <c r="K10" s="354">
        <v>1.4688045922824619E-2</v>
      </c>
      <c r="L10" s="23">
        <v>26410.201000000001</v>
      </c>
      <c r="M10" s="354">
        <v>1.4758677638381944E-2</v>
      </c>
      <c r="N10" s="76"/>
      <c r="O10" s="85"/>
    </row>
    <row r="11" spans="1:21">
      <c r="A11" s="56" t="s">
        <v>21</v>
      </c>
      <c r="B11" s="248">
        <v>0</v>
      </c>
      <c r="C11" s="354">
        <v>0</v>
      </c>
      <c r="D11" s="23">
        <v>0</v>
      </c>
      <c r="E11" s="354">
        <v>0</v>
      </c>
      <c r="F11" s="23">
        <v>0</v>
      </c>
      <c r="G11" s="362">
        <v>0</v>
      </c>
      <c r="H11" s="23">
        <v>0</v>
      </c>
      <c r="I11" s="354">
        <v>0</v>
      </c>
      <c r="J11" s="23">
        <v>0</v>
      </c>
      <c r="K11" s="354">
        <v>0</v>
      </c>
      <c r="L11" s="23">
        <v>0</v>
      </c>
      <c r="M11" s="354">
        <v>0</v>
      </c>
      <c r="N11" s="76"/>
      <c r="O11" s="85"/>
    </row>
    <row r="12" spans="1:21">
      <c r="A12" s="56" t="s">
        <v>22</v>
      </c>
      <c r="B12" s="248">
        <v>61.043000000000021</v>
      </c>
      <c r="C12" s="354">
        <v>5.9424861034042986E-2</v>
      </c>
      <c r="D12" s="23">
        <v>61.065000000000019</v>
      </c>
      <c r="E12" s="354">
        <v>5.9042270843183343E-2</v>
      </c>
      <c r="F12" s="23">
        <v>61.065000000000019</v>
      </c>
      <c r="G12" s="362">
        <v>5.8989683929670238E-2</v>
      </c>
      <c r="H12" s="23">
        <v>29122.85400000001</v>
      </c>
      <c r="I12" s="354">
        <v>9.5050929217490046E-2</v>
      </c>
      <c r="J12" s="23">
        <v>27476.904000000017</v>
      </c>
      <c r="K12" s="354">
        <v>9.3676038346618265E-2</v>
      </c>
      <c r="L12" s="23">
        <v>24130.83400000001</v>
      </c>
      <c r="M12" s="354">
        <v>8.913980929261596E-2</v>
      </c>
      <c r="N12" s="76"/>
      <c r="O12" s="85"/>
    </row>
    <row r="13" spans="1:21">
      <c r="A13" s="56" t="s">
        <v>43</v>
      </c>
      <c r="B13" s="248">
        <v>29.712899999999966</v>
      </c>
      <c r="C13" s="354">
        <v>2.6798965897184151E-2</v>
      </c>
      <c r="D13" s="23">
        <v>29.677399999999967</v>
      </c>
      <c r="E13" s="354">
        <v>2.6801635924447693E-2</v>
      </c>
      <c r="F13" s="23">
        <v>29.610399999999967</v>
      </c>
      <c r="G13" s="362">
        <v>2.6971596623533236E-2</v>
      </c>
      <c r="H13" s="23">
        <v>15149.848999999991</v>
      </c>
      <c r="I13" s="354">
        <v>4.8915257356162777E-2</v>
      </c>
      <c r="J13" s="23">
        <v>9842.6940000000013</v>
      </c>
      <c r="K13" s="354">
        <v>4.2521774910175308E-2</v>
      </c>
      <c r="L13" s="23">
        <v>3243.0600000000013</v>
      </c>
      <c r="M13" s="354">
        <v>2.543878942782532E-2</v>
      </c>
      <c r="N13" s="76"/>
      <c r="O13" s="85"/>
    </row>
    <row r="14" spans="1:21">
      <c r="A14" s="56" t="s">
        <v>44</v>
      </c>
      <c r="B14" s="248">
        <v>0</v>
      </c>
      <c r="C14" s="354">
        <v>0</v>
      </c>
      <c r="D14" s="23">
        <v>0</v>
      </c>
      <c r="E14" s="354">
        <v>0</v>
      </c>
      <c r="F14" s="23">
        <v>0</v>
      </c>
      <c r="G14" s="362">
        <v>0</v>
      </c>
      <c r="H14" s="23">
        <v>0</v>
      </c>
      <c r="I14" s="354">
        <v>0</v>
      </c>
      <c r="J14" s="23">
        <v>0</v>
      </c>
      <c r="K14" s="354">
        <v>0</v>
      </c>
      <c r="L14" s="23">
        <v>0</v>
      </c>
      <c r="M14" s="354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8">
        <v>10.201000000000001</v>
      </c>
      <c r="C15" s="354">
        <v>3.0135733399349714E-2</v>
      </c>
      <c r="D15" s="23">
        <v>10.201000000000001</v>
      </c>
      <c r="E15" s="74">
        <v>3.0135733399349714E-2</v>
      </c>
      <c r="F15" s="23">
        <v>10.201000000000001</v>
      </c>
      <c r="G15" s="363">
        <v>3.0189244330749335E-2</v>
      </c>
      <c r="H15" s="23">
        <v>1804.6519999999998</v>
      </c>
      <c r="I15" s="354">
        <v>3.9821647585440288E-2</v>
      </c>
      <c r="J15" s="23">
        <v>1529.9939999999999</v>
      </c>
      <c r="K15" s="74">
        <v>3.3324716791070713E-2</v>
      </c>
      <c r="L15" s="23">
        <v>1084.0999999999999</v>
      </c>
      <c r="M15" s="74">
        <v>3.2379258756601824E-2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7" t="s">
        <v>46</v>
      </c>
      <c r="B16" s="249">
        <v>94.441939999999676</v>
      </c>
      <c r="C16" s="355">
        <v>4.4694446357285859E-2</v>
      </c>
      <c r="D16" s="243">
        <v>94.443419999999719</v>
      </c>
      <c r="E16" s="356">
        <v>4.4721795190213333E-2</v>
      </c>
      <c r="F16" s="243">
        <v>93.614419999999711</v>
      </c>
      <c r="G16" s="364">
        <v>4.4582735890888577E-2</v>
      </c>
      <c r="H16" s="243">
        <v>9729.2499999999964</v>
      </c>
      <c r="I16" s="355">
        <v>4.7613398495734163E-2</v>
      </c>
      <c r="J16" s="243">
        <v>13621.011000000015</v>
      </c>
      <c r="K16" s="356">
        <v>4.5536041077119914E-2</v>
      </c>
      <c r="L16" s="243">
        <v>12949.865999999996</v>
      </c>
      <c r="M16" s="356">
        <v>4.3925602000499137E-2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20">
      <c r="A18" s="437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7"/>
      <c r="B19" s="574" t="s">
        <v>5</v>
      </c>
      <c r="C19" s="574"/>
      <c r="D19" s="574"/>
      <c r="E19" s="574"/>
      <c r="F19" s="574"/>
      <c r="G19" s="574"/>
      <c r="H19" s="78" t="str">
        <f>A24</f>
        <v>VO z vvn</v>
      </c>
      <c r="I19" s="86">
        <f>(B24+D24+F24)/'6.1, 6.2'!B25</f>
        <v>6.5577752339693055E-2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3"/>
      <c r="B20" s="575" t="s">
        <v>63</v>
      </c>
      <c r="C20" s="575"/>
      <c r="D20" s="575" t="s">
        <v>64</v>
      </c>
      <c r="E20" s="575"/>
      <c r="F20" s="575" t="s">
        <v>65</v>
      </c>
      <c r="G20" s="575"/>
      <c r="H20" s="78" t="str">
        <f>A25</f>
        <v>VO z vn</v>
      </c>
      <c r="I20" s="86">
        <f>(B25+D25+F25)/'6.1, 6.2'!C25</f>
        <v>5.8272495038893549E-2</v>
      </c>
      <c r="J20" s="87" t="str">
        <f t="shared" ref="J20:J26" si="1">A10</f>
        <v>PE</v>
      </c>
      <c r="K20" s="76">
        <f t="shared" si="0"/>
        <v>80903.670000000013</v>
      </c>
      <c r="L20" s="87" t="str">
        <f t="shared" ref="L20:L26" si="2">A10</f>
        <v>PE</v>
      </c>
      <c r="M20" s="85">
        <f>K20/'6.1, 6.2'!C5</f>
        <v>1.2429365455369679E-2</v>
      </c>
      <c r="N20" s="78"/>
      <c r="O20" s="68"/>
      <c r="P20" s="89"/>
      <c r="Q20" s="71"/>
      <c r="R20" s="75"/>
      <c r="S20" s="75"/>
      <c r="T20" s="75"/>
    </row>
    <row r="21" spans="1:20">
      <c r="A21" s="353"/>
      <c r="B21" s="368" t="s">
        <v>209</v>
      </c>
      <c r="C21" s="368" t="s">
        <v>208</v>
      </c>
      <c r="D21" s="368" t="s">
        <v>209</v>
      </c>
      <c r="E21" s="368" t="s">
        <v>208</v>
      </c>
      <c r="F21" s="368" t="s">
        <v>209</v>
      </c>
      <c r="G21" s="368" t="s">
        <v>208</v>
      </c>
      <c r="H21" s="78" t="str">
        <f>A26</f>
        <v>MOP</v>
      </c>
      <c r="I21" s="86">
        <f>(B26+D26+F26)/'6.1, 6.2'!D25</f>
        <v>6.2073931105598085E-2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68" t="s">
        <v>53</v>
      </c>
      <c r="B22" s="570">
        <f>SUM(B23,D23,F23)</f>
        <v>745768.53399999999</v>
      </c>
      <c r="C22" s="570"/>
      <c r="D22" s="570"/>
      <c r="E22" s="570"/>
      <c r="F22" s="570"/>
      <c r="G22" s="570"/>
      <c r="H22" s="78" t="str">
        <f>A27</f>
        <v>MOO</v>
      </c>
      <c r="I22" s="86">
        <f>(B27+D27+F27)/'6.1, 6.2'!E25</f>
        <v>6.1115387447049745E-2</v>
      </c>
      <c r="J22" s="87" t="str">
        <f t="shared" si="1"/>
        <v>PSE</v>
      </c>
      <c r="K22" s="76">
        <f t="shared" si="0"/>
        <v>80730.592000000033</v>
      </c>
      <c r="L22" s="87" t="str">
        <f t="shared" si="2"/>
        <v>PSE</v>
      </c>
      <c r="M22" s="85">
        <f>K22/'6.1, 6.2'!E5</f>
        <v>9.2749200540037449E-2</v>
      </c>
      <c r="N22" s="78"/>
      <c r="O22" s="68"/>
      <c r="P22" s="89"/>
      <c r="Q22" s="71"/>
      <c r="R22" s="23"/>
      <c r="S22" s="23"/>
      <c r="T22" s="23"/>
    </row>
    <row r="23" spans="1:20">
      <c r="A23" s="569"/>
      <c r="B23" s="320">
        <f>SUM(B24:B27)</f>
        <v>261711.114</v>
      </c>
      <c r="C23" s="365">
        <v>6.0838668246686177E-2</v>
      </c>
      <c r="D23" s="320">
        <f>SUM(D24:D27)</f>
        <v>247835.53899999999</v>
      </c>
      <c r="E23" s="365">
        <v>6.1117824776595199E-2</v>
      </c>
      <c r="F23" s="320">
        <f>SUM(F24:F27)</f>
        <v>236221.88099999999</v>
      </c>
      <c r="G23" s="365">
        <v>6.0037233722301624E-2</v>
      </c>
      <c r="H23" s="68"/>
      <c r="I23" s="68"/>
      <c r="J23" s="87" t="str">
        <f t="shared" si="1"/>
        <v>VE</v>
      </c>
      <c r="K23" s="76">
        <f t="shared" si="0"/>
        <v>28235.602999999992</v>
      </c>
      <c r="L23" s="87" t="str">
        <f t="shared" si="2"/>
        <v>VE</v>
      </c>
      <c r="M23" s="85">
        <f>K23/'6.1, 6.2'!F5</f>
        <v>4.2226180901751655E-2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39332.919000000002</v>
      </c>
      <c r="C24" s="354">
        <v>6.4317985333833927E-2</v>
      </c>
      <c r="D24" s="23">
        <v>42035.036</v>
      </c>
      <c r="E24" s="354">
        <v>6.8051692400105696E-2</v>
      </c>
      <c r="F24" s="23">
        <v>43258.347000000002</v>
      </c>
      <c r="G24" s="354">
        <v>6.4448828410210185E-2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102901.7</v>
      </c>
      <c r="C25" s="354">
        <v>5.8439594832658752E-2</v>
      </c>
      <c r="D25" s="23">
        <v>107768.311</v>
      </c>
      <c r="E25" s="354">
        <v>5.8589374703055017E-2</v>
      </c>
      <c r="F25" s="23">
        <v>107073.89</v>
      </c>
      <c r="G25" s="354">
        <v>5.7799034099059773E-2</v>
      </c>
      <c r="H25" s="68"/>
      <c r="I25" s="68"/>
      <c r="J25" s="87" t="str">
        <f t="shared" si="1"/>
        <v>VTE</v>
      </c>
      <c r="K25" s="76">
        <f t="shared" si="0"/>
        <v>4418.7459999999992</v>
      </c>
      <c r="L25" s="87" t="str">
        <f t="shared" si="2"/>
        <v>VTE</v>
      </c>
      <c r="M25" s="85">
        <f>K25/'6.1, 6.2'!H5</f>
        <v>3.5431783105186784E-2</v>
      </c>
      <c r="N25" s="78"/>
      <c r="O25" s="86"/>
    </row>
    <row r="26" spans="1:20">
      <c r="A26" s="18" t="s">
        <v>132</v>
      </c>
      <c r="B26" s="23">
        <v>37587.749000000003</v>
      </c>
      <c r="C26" s="354">
        <v>6.2272839506017939E-2</v>
      </c>
      <c r="D26" s="23">
        <v>34101.137000000002</v>
      </c>
      <c r="E26" s="74">
        <v>6.1857922105536402E-2</v>
      </c>
      <c r="F26" s="23">
        <v>31827.386999999999</v>
      </c>
      <c r="G26" s="74">
        <v>6.2072022031516273E-2</v>
      </c>
      <c r="H26" s="68"/>
      <c r="I26" s="68"/>
      <c r="J26" s="87" t="str">
        <f t="shared" si="1"/>
        <v>FVE</v>
      </c>
      <c r="K26" s="76">
        <f t="shared" si="0"/>
        <v>36300.127000000008</v>
      </c>
      <c r="L26" s="87" t="str">
        <f t="shared" si="2"/>
        <v>FVE</v>
      </c>
      <c r="M26" s="85">
        <f>K26/'6.1, 6.2'!I5</f>
        <v>4.5473036334438562E-2</v>
      </c>
      <c r="N26" s="78"/>
      <c r="O26" s="86"/>
    </row>
    <row r="27" spans="1:20">
      <c r="A27" s="431" t="s">
        <v>130</v>
      </c>
      <c r="B27" s="243">
        <v>81888.745999999999</v>
      </c>
      <c r="C27" s="355">
        <v>6.1767144369523255E-2</v>
      </c>
      <c r="D27" s="243">
        <v>63931.055</v>
      </c>
      <c r="E27" s="356">
        <v>6.1079405323664467E-2</v>
      </c>
      <c r="F27" s="243">
        <v>54062.256999999998</v>
      </c>
      <c r="G27" s="356">
        <v>6.0195222007826024E-2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86"/>
      <c r="B28" s="586"/>
      <c r="C28" s="586"/>
      <c r="D28" s="586"/>
      <c r="E28" s="586"/>
      <c r="F28" s="48"/>
      <c r="G28" s="77" t="s">
        <v>300</v>
      </c>
      <c r="H28" s="68"/>
      <c r="I28" s="68"/>
      <c r="J28" s="68"/>
      <c r="K28" s="68"/>
      <c r="L28" s="68"/>
      <c r="M28" s="68"/>
    </row>
    <row r="29" spans="1:20">
      <c r="A29" s="587"/>
      <c r="B29" s="587"/>
      <c r="C29" s="587"/>
      <c r="D29" s="587"/>
      <c r="E29" s="587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1.9353566152568412E-2</v>
      </c>
      <c r="J32" s="87" t="str">
        <f t="shared" si="5"/>
        <v>PE</v>
      </c>
      <c r="K32" s="70">
        <f t="shared" si="6"/>
        <v>27001.349000000002</v>
      </c>
      <c r="L32" s="70">
        <f t="shared" si="7"/>
        <v>27492.120000000003</v>
      </c>
      <c r="M32" s="70">
        <f t="shared" si="8"/>
        <v>26410.201000000001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5.8989683929670238E-2</v>
      </c>
      <c r="J34" s="87" t="str">
        <f t="shared" si="5"/>
        <v>PSE</v>
      </c>
      <c r="K34" s="70">
        <f t="shared" si="6"/>
        <v>29122.85400000001</v>
      </c>
      <c r="L34" s="70">
        <f t="shared" si="7"/>
        <v>27476.904000000017</v>
      </c>
      <c r="M34" s="70">
        <f t="shared" si="8"/>
        <v>24130.83400000001</v>
      </c>
    </row>
    <row r="35" spans="8:13" ht="12.75" customHeight="1">
      <c r="H35" s="87" t="str">
        <f t="shared" si="3"/>
        <v>VE</v>
      </c>
      <c r="I35" s="88">
        <f t="shared" si="4"/>
        <v>2.6971596623533236E-2</v>
      </c>
      <c r="J35" s="87" t="str">
        <f t="shared" si="5"/>
        <v>VE</v>
      </c>
      <c r="K35" s="70">
        <f t="shared" si="6"/>
        <v>15149.848999999991</v>
      </c>
      <c r="L35" s="70">
        <f t="shared" si="7"/>
        <v>9842.6940000000013</v>
      </c>
      <c r="M35" s="70">
        <f t="shared" si="8"/>
        <v>3243.0600000000013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3.0189244330749335E-2</v>
      </c>
      <c r="J37" s="87" t="str">
        <f t="shared" si="5"/>
        <v>VTE</v>
      </c>
      <c r="K37" s="70">
        <f t="shared" si="6"/>
        <v>1804.6519999999998</v>
      </c>
      <c r="L37" s="70">
        <f t="shared" si="7"/>
        <v>1529.9939999999999</v>
      </c>
      <c r="M37" s="70">
        <f t="shared" si="8"/>
        <v>1084.0999999999999</v>
      </c>
    </row>
    <row r="38" spans="8:13" ht="12.75" customHeight="1">
      <c r="H38" s="87" t="str">
        <f t="shared" si="3"/>
        <v>FVE</v>
      </c>
      <c r="I38" s="88">
        <f t="shared" si="4"/>
        <v>4.4582735890888577E-2</v>
      </c>
      <c r="J38" s="87" t="str">
        <f t="shared" si="5"/>
        <v>FVE</v>
      </c>
      <c r="K38" s="70">
        <f t="shared" si="6"/>
        <v>9729.2499999999964</v>
      </c>
      <c r="L38" s="70">
        <f t="shared" si="7"/>
        <v>13621.011000000015</v>
      </c>
      <c r="M38" s="70">
        <f t="shared" si="8"/>
        <v>12949.865999999996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2" t="s">
        <v>398</v>
      </c>
      <c r="M1" s="350" t="str">
        <f>'3.1'!N1</f>
        <v>II. čtvrtletí 2023</v>
      </c>
    </row>
    <row r="2" spans="1:24" ht="6" customHeight="1">
      <c r="A2" s="35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7" t="str">
        <f>'3.1'!A4</f>
        <v>2023</v>
      </c>
      <c r="B3" s="573" t="s">
        <v>187</v>
      </c>
      <c r="C3" s="573"/>
      <c r="D3" s="573"/>
      <c r="E3" s="573"/>
      <c r="F3" s="573"/>
      <c r="G3" s="576"/>
      <c r="H3" s="580" t="s">
        <v>19</v>
      </c>
      <c r="I3" s="573"/>
      <c r="J3" s="573"/>
      <c r="K3" s="573"/>
      <c r="L3" s="573"/>
      <c r="M3" s="573"/>
      <c r="N3" s="24"/>
    </row>
    <row r="4" spans="1:24" ht="13.5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72"/>
    </row>
    <row r="5" spans="1:24">
      <c r="A5" s="22"/>
      <c r="B5" s="575" t="s">
        <v>63</v>
      </c>
      <c r="C5" s="575"/>
      <c r="D5" s="575" t="s">
        <v>64</v>
      </c>
      <c r="E5" s="575"/>
      <c r="F5" s="575" t="s">
        <v>65</v>
      </c>
      <c r="G5" s="578"/>
      <c r="H5" s="579" t="s">
        <v>63</v>
      </c>
      <c r="I5" s="575"/>
      <c r="J5" s="575" t="s">
        <v>64</v>
      </c>
      <c r="K5" s="575"/>
      <c r="L5" s="575" t="s">
        <v>65</v>
      </c>
      <c r="M5" s="575"/>
      <c r="N5" s="67"/>
    </row>
    <row r="6" spans="1:24">
      <c r="A6" s="369"/>
      <c r="B6" s="366" t="s">
        <v>209</v>
      </c>
      <c r="C6" s="366" t="s">
        <v>208</v>
      </c>
      <c r="D6" s="366" t="s">
        <v>209</v>
      </c>
      <c r="E6" s="366" t="s">
        <v>208</v>
      </c>
      <c r="F6" s="366" t="s">
        <v>209</v>
      </c>
      <c r="G6" s="367" t="s">
        <v>208</v>
      </c>
      <c r="H6" s="359" t="s">
        <v>209</v>
      </c>
      <c r="I6" s="359" t="s">
        <v>208</v>
      </c>
      <c r="J6" s="359" t="s">
        <v>209</v>
      </c>
      <c r="K6" s="359" t="s">
        <v>208</v>
      </c>
      <c r="L6" s="359" t="s">
        <v>209</v>
      </c>
      <c r="M6" s="359" t="s">
        <v>208</v>
      </c>
      <c r="N6" s="67"/>
    </row>
    <row r="7" spans="1:24">
      <c r="A7" s="588" t="s">
        <v>53</v>
      </c>
      <c r="B7" s="583">
        <f>F8</f>
        <v>232.85536999999994</v>
      </c>
      <c r="C7" s="570"/>
      <c r="D7" s="570"/>
      <c r="E7" s="570"/>
      <c r="F7" s="570"/>
      <c r="G7" s="585"/>
      <c r="H7" s="583">
        <f>SUM(H8,J8,L8)</f>
        <v>99376.824000000008</v>
      </c>
      <c r="I7" s="570"/>
      <c r="J7" s="570"/>
      <c r="K7" s="570"/>
      <c r="L7" s="570"/>
      <c r="M7" s="570"/>
      <c r="N7" s="73"/>
    </row>
    <row r="8" spans="1:24">
      <c r="A8" s="589"/>
      <c r="B8" s="360">
        <f>SUM(B9:B16)</f>
        <v>233.51905999999997</v>
      </c>
      <c r="C8" s="355">
        <v>1.1201338568800829E-2</v>
      </c>
      <c r="D8" s="320">
        <f>SUM(D9:D16)</f>
        <v>233.60047999999995</v>
      </c>
      <c r="E8" s="355">
        <v>1.12029146194761E-2</v>
      </c>
      <c r="F8" s="320">
        <f>SUM(F9:F16)</f>
        <v>232.85536999999994</v>
      </c>
      <c r="G8" s="361">
        <v>1.1178517937361356E-2</v>
      </c>
      <c r="H8" s="320">
        <f>SUM(H9:H16)</f>
        <v>37825.042000000001</v>
      </c>
      <c r="I8" s="355">
        <v>6.1395396296357544E-3</v>
      </c>
      <c r="J8" s="320">
        <f>SUM(J9:J16)</f>
        <v>34301.600000000006</v>
      </c>
      <c r="K8" s="355">
        <v>6.7294943815655161E-3</v>
      </c>
      <c r="L8" s="320">
        <f>SUM(L9:L16)</f>
        <v>27250.182000000001</v>
      </c>
      <c r="M8" s="355">
        <v>5.2515623298402805E-3</v>
      </c>
      <c r="N8" s="10"/>
    </row>
    <row r="9" spans="1:24">
      <c r="A9" s="56" t="s">
        <v>7</v>
      </c>
      <c r="B9" s="248">
        <v>0</v>
      </c>
      <c r="C9" s="354">
        <v>0</v>
      </c>
      <c r="D9" s="23">
        <v>0</v>
      </c>
      <c r="E9" s="354">
        <v>0</v>
      </c>
      <c r="F9" s="23">
        <v>0</v>
      </c>
      <c r="G9" s="362">
        <v>0</v>
      </c>
      <c r="H9" s="23">
        <v>0</v>
      </c>
      <c r="I9" s="354">
        <v>0</v>
      </c>
      <c r="J9" s="23">
        <v>0</v>
      </c>
      <c r="K9" s="354">
        <v>0</v>
      </c>
      <c r="L9" s="23">
        <v>0</v>
      </c>
      <c r="M9" s="354">
        <v>0</v>
      </c>
      <c r="N9" s="76"/>
      <c r="O9" s="85"/>
      <c r="X9" s="70"/>
    </row>
    <row r="10" spans="1:24">
      <c r="A10" s="56" t="s">
        <v>20</v>
      </c>
      <c r="B10" s="248">
        <v>4.835</v>
      </c>
      <c r="C10" s="354">
        <v>5.1245895293877989E-4</v>
      </c>
      <c r="D10" s="23">
        <v>4.835</v>
      </c>
      <c r="E10" s="354">
        <v>5.1245895293877989E-4</v>
      </c>
      <c r="F10" s="23">
        <v>4.835</v>
      </c>
      <c r="G10" s="362">
        <v>5.1245895293877989E-4</v>
      </c>
      <c r="H10" s="23">
        <v>2181.3509999999997</v>
      </c>
      <c r="I10" s="354">
        <v>7.6595845504202236E-4</v>
      </c>
      <c r="J10" s="23">
        <v>964.38599999999997</v>
      </c>
      <c r="K10" s="354">
        <v>5.1523657889348444E-4</v>
      </c>
      <c r="L10" s="23">
        <v>1859.528</v>
      </c>
      <c r="M10" s="354">
        <v>1.0391505279170386E-3</v>
      </c>
      <c r="N10" s="76"/>
      <c r="O10" s="85"/>
      <c r="X10" s="70"/>
    </row>
    <row r="11" spans="1:24">
      <c r="A11" s="56" t="s">
        <v>21</v>
      </c>
      <c r="B11" s="248">
        <v>0</v>
      </c>
      <c r="C11" s="354">
        <v>0</v>
      </c>
      <c r="D11" s="23">
        <v>0</v>
      </c>
      <c r="E11" s="354">
        <v>0</v>
      </c>
      <c r="F11" s="23">
        <v>0</v>
      </c>
      <c r="G11" s="362">
        <v>0</v>
      </c>
      <c r="H11" s="23">
        <v>0</v>
      </c>
      <c r="I11" s="354">
        <v>0</v>
      </c>
      <c r="J11" s="23">
        <v>0</v>
      </c>
      <c r="K11" s="354">
        <v>0</v>
      </c>
      <c r="L11" s="23">
        <v>0</v>
      </c>
      <c r="M11" s="354">
        <v>0</v>
      </c>
      <c r="N11" s="76"/>
      <c r="O11" s="85"/>
      <c r="X11" s="70"/>
    </row>
    <row r="12" spans="1:24">
      <c r="A12" s="56" t="s">
        <v>22</v>
      </c>
      <c r="B12" s="248">
        <v>41.739000000000019</v>
      </c>
      <c r="C12" s="354">
        <v>4.0632574983207256E-2</v>
      </c>
      <c r="D12" s="23">
        <v>41.739000000000019</v>
      </c>
      <c r="E12" s="354">
        <v>4.0356429095613364E-2</v>
      </c>
      <c r="F12" s="23">
        <v>41.739000000000019</v>
      </c>
      <c r="G12" s="362">
        <v>4.0320485016629923E-2</v>
      </c>
      <c r="H12" s="23">
        <v>7548.8569999999991</v>
      </c>
      <c r="I12" s="354">
        <v>2.4637896834560032E-2</v>
      </c>
      <c r="J12" s="23">
        <v>6326.7649999999994</v>
      </c>
      <c r="K12" s="354">
        <v>2.1569616458609817E-2</v>
      </c>
      <c r="L12" s="23">
        <v>5394.6899999999987</v>
      </c>
      <c r="M12" s="354">
        <v>1.9928098539519275E-2</v>
      </c>
      <c r="N12" s="76"/>
      <c r="O12" s="85"/>
      <c r="X12" s="70"/>
    </row>
    <row r="13" spans="1:24">
      <c r="A13" s="56" t="s">
        <v>43</v>
      </c>
      <c r="B13" s="248">
        <v>23.82014999999998</v>
      </c>
      <c r="C13" s="354">
        <v>2.148411590641813E-2</v>
      </c>
      <c r="D13" s="23">
        <v>23.82014999999998</v>
      </c>
      <c r="E13" s="354">
        <v>2.1511958189252861E-2</v>
      </c>
      <c r="F13" s="23">
        <v>23.339149999999979</v>
      </c>
      <c r="G13" s="362">
        <v>2.125922443925566E-2</v>
      </c>
      <c r="H13" s="23">
        <v>11074.597000000005</v>
      </c>
      <c r="I13" s="354">
        <v>3.5757238396949623E-2</v>
      </c>
      <c r="J13" s="23">
        <v>4859.7699999999986</v>
      </c>
      <c r="K13" s="354">
        <v>2.0994866451727809E-2</v>
      </c>
      <c r="L13" s="23">
        <v>1825.6119999999999</v>
      </c>
      <c r="M13" s="354">
        <v>1.4320228193407157E-2</v>
      </c>
      <c r="N13" s="76"/>
      <c r="O13" s="85"/>
      <c r="X13" s="70"/>
    </row>
    <row r="14" spans="1:24">
      <c r="A14" s="56" t="s">
        <v>44</v>
      </c>
      <c r="B14" s="248">
        <v>0</v>
      </c>
      <c r="C14" s="354">
        <v>0</v>
      </c>
      <c r="D14" s="23">
        <v>0</v>
      </c>
      <c r="E14" s="354">
        <v>0</v>
      </c>
      <c r="F14" s="23">
        <v>0</v>
      </c>
      <c r="G14" s="362">
        <v>0</v>
      </c>
      <c r="H14" s="23">
        <v>0</v>
      </c>
      <c r="I14" s="354">
        <v>0</v>
      </c>
      <c r="J14" s="23">
        <v>0</v>
      </c>
      <c r="K14" s="354">
        <v>0</v>
      </c>
      <c r="L14" s="23">
        <v>0</v>
      </c>
      <c r="M14" s="354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8">
        <v>50.096199999999996</v>
      </c>
      <c r="C15" s="354">
        <v>0.14799389545343622</v>
      </c>
      <c r="D15" s="23">
        <v>50.096199999999996</v>
      </c>
      <c r="E15" s="74">
        <v>0.14799389545343622</v>
      </c>
      <c r="F15" s="23">
        <v>50.096199999999996</v>
      </c>
      <c r="G15" s="363">
        <v>0.14825668285874763</v>
      </c>
      <c r="H15" s="23">
        <v>6316.8039999999992</v>
      </c>
      <c r="I15" s="354">
        <v>0.13938728505789455</v>
      </c>
      <c r="J15" s="23">
        <v>5137.329999999999</v>
      </c>
      <c r="K15" s="74">
        <v>0.1118959076390308</v>
      </c>
      <c r="L15" s="23">
        <v>3348.3379999999988</v>
      </c>
      <c r="M15" s="74">
        <v>0.10000618255378896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7" t="s">
        <v>46</v>
      </c>
      <c r="B16" s="249">
        <v>113.02870999999996</v>
      </c>
      <c r="C16" s="355">
        <v>5.3490595554562259E-2</v>
      </c>
      <c r="D16" s="243">
        <v>113.11012999999997</v>
      </c>
      <c r="E16" s="356">
        <v>5.3561042874118898E-2</v>
      </c>
      <c r="F16" s="243">
        <v>112.84601999999995</v>
      </c>
      <c r="G16" s="364">
        <v>5.3741552914582429E-2</v>
      </c>
      <c r="H16" s="243">
        <v>10703.432999999995</v>
      </c>
      <c r="I16" s="355">
        <v>5.2380894796761453E-2</v>
      </c>
      <c r="J16" s="243">
        <v>17013.349000000009</v>
      </c>
      <c r="K16" s="356">
        <v>5.6876876387764209E-2</v>
      </c>
      <c r="L16" s="243">
        <v>14822.014000000003</v>
      </c>
      <c r="M16" s="356">
        <v>5.027587836119899E-2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15">
      <c r="A18" s="437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</row>
    <row r="19" spans="1:15">
      <c r="A19" s="357"/>
      <c r="B19" s="574" t="s">
        <v>5</v>
      </c>
      <c r="C19" s="574"/>
      <c r="D19" s="574"/>
      <c r="E19" s="574"/>
      <c r="F19" s="574"/>
      <c r="G19" s="574"/>
      <c r="H19" s="78" t="str">
        <f>A24</f>
        <v>VO z vvn</v>
      </c>
      <c r="I19" s="86">
        <f>(B24+D24+F24)/'6.1, 6.2'!B25</f>
        <v>5.2170867837909828E-3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3"/>
      <c r="B20" s="575" t="s">
        <v>63</v>
      </c>
      <c r="C20" s="575"/>
      <c r="D20" s="575" t="s">
        <v>64</v>
      </c>
      <c r="E20" s="575"/>
      <c r="F20" s="575" t="s">
        <v>65</v>
      </c>
      <c r="G20" s="575"/>
      <c r="H20" s="78" t="str">
        <f>A25</f>
        <v>VO z vn</v>
      </c>
      <c r="I20" s="86">
        <f>(B25+D25+F25)/'6.1, 6.2'!C25</f>
        <v>5.8257389564606653E-2</v>
      </c>
      <c r="J20" s="87" t="str">
        <f t="shared" ref="J20:J26" si="1">A10</f>
        <v>PE</v>
      </c>
      <c r="K20" s="76">
        <f t="shared" si="0"/>
        <v>5005.2649999999994</v>
      </c>
      <c r="L20" s="87" t="str">
        <f t="shared" ref="L20:L26" si="2">A10</f>
        <v>PE</v>
      </c>
      <c r="M20" s="85">
        <f>K20/'6.1, 6.2'!C5</f>
        <v>7.6896719130258126E-4</v>
      </c>
      <c r="N20" s="78"/>
      <c r="O20" s="68"/>
    </row>
    <row r="21" spans="1:15">
      <c r="A21" s="353"/>
      <c r="B21" s="368" t="s">
        <v>209</v>
      </c>
      <c r="C21" s="368" t="s">
        <v>208</v>
      </c>
      <c r="D21" s="368" t="s">
        <v>209</v>
      </c>
      <c r="E21" s="368" t="s">
        <v>208</v>
      </c>
      <c r="F21" s="368" t="s">
        <v>209</v>
      </c>
      <c r="G21" s="368" t="s">
        <v>208</v>
      </c>
      <c r="H21" s="78" t="str">
        <f>A26</f>
        <v>MOP</v>
      </c>
      <c r="I21" s="86">
        <f>(B26+D26+F26)/'6.1, 6.2'!D25</f>
        <v>4.4314030556300475E-2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68" t="s">
        <v>53</v>
      </c>
      <c r="B22" s="570">
        <f>SUM(B23,D23,F23)</f>
        <v>556973.56499999994</v>
      </c>
      <c r="C22" s="570"/>
      <c r="D22" s="570"/>
      <c r="E22" s="570"/>
      <c r="F22" s="570"/>
      <c r="G22" s="570"/>
      <c r="H22" s="78" t="str">
        <f>A27</f>
        <v>MOO</v>
      </c>
      <c r="I22" s="86">
        <f>(B27+D27+F27)/'6.1, 6.2'!E25</f>
        <v>4.7544621790506544E-2</v>
      </c>
      <c r="J22" s="87" t="str">
        <f t="shared" si="1"/>
        <v>PSE</v>
      </c>
      <c r="K22" s="76">
        <f t="shared" si="0"/>
        <v>19270.311999999998</v>
      </c>
      <c r="L22" s="87" t="str">
        <f t="shared" si="2"/>
        <v>PSE</v>
      </c>
      <c r="M22" s="85">
        <f>K22/'6.1, 6.2'!E5</f>
        <v>2.2139141902453648E-2</v>
      </c>
      <c r="N22" s="78"/>
      <c r="O22" s="68"/>
    </row>
    <row r="23" spans="1:15">
      <c r="A23" s="569"/>
      <c r="B23" s="320">
        <f>SUM(B24:B27)</f>
        <v>193389.12099999998</v>
      </c>
      <c r="C23" s="365">
        <v>4.4956197676179886E-2</v>
      </c>
      <c r="D23" s="320">
        <f>SUM(D24:D27)</f>
        <v>185007.85399999999</v>
      </c>
      <c r="E23" s="365">
        <v>4.5624116899013044E-2</v>
      </c>
      <c r="F23" s="320">
        <f>SUM(F24:F27)</f>
        <v>178576.59</v>
      </c>
      <c r="G23" s="365">
        <v>4.5386330960431355E-2</v>
      </c>
      <c r="H23" s="68"/>
      <c r="I23" s="68"/>
      <c r="J23" s="87" t="str">
        <f t="shared" si="1"/>
        <v>VE</v>
      </c>
      <c r="K23" s="76">
        <f t="shared" si="0"/>
        <v>17759.979000000003</v>
      </c>
      <c r="L23" s="87" t="str">
        <f t="shared" si="2"/>
        <v>VE</v>
      </c>
      <c r="M23" s="85">
        <f>K23/'6.1, 6.2'!F5</f>
        <v>2.6559945826739057E-2</v>
      </c>
      <c r="N23" s="78"/>
      <c r="O23" s="68"/>
    </row>
    <row r="24" spans="1:15">
      <c r="A24" s="18" t="s">
        <v>8</v>
      </c>
      <c r="B24" s="23">
        <v>1622.616</v>
      </c>
      <c r="C24" s="354">
        <v>2.6533345285267096E-3</v>
      </c>
      <c r="D24" s="23">
        <v>4030.692</v>
      </c>
      <c r="E24" s="354">
        <v>6.525399719975661E-3</v>
      </c>
      <c r="F24" s="23">
        <v>4261.43</v>
      </c>
      <c r="G24" s="354">
        <v>6.3489289327704089E-3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101227.71799999999</v>
      </c>
      <c r="C25" s="354">
        <v>5.7488912483998199E-2</v>
      </c>
      <c r="D25" s="23">
        <v>106897.59600000001</v>
      </c>
      <c r="E25" s="354">
        <v>5.8116001343843975E-2</v>
      </c>
      <c r="F25" s="23">
        <v>109536.22100000001</v>
      </c>
      <c r="G25" s="354">
        <v>5.9128212981345386E-2</v>
      </c>
      <c r="H25" s="68"/>
      <c r="I25" s="68"/>
      <c r="J25" s="87" t="str">
        <f t="shared" si="1"/>
        <v>VTE</v>
      </c>
      <c r="K25" s="76">
        <f t="shared" si="0"/>
        <v>14802.471999999998</v>
      </c>
      <c r="L25" s="87" t="str">
        <f t="shared" si="2"/>
        <v>VTE</v>
      </c>
      <c r="M25" s="85">
        <f>K25/'6.1, 6.2'!H5</f>
        <v>0.11869385054596947</v>
      </c>
      <c r="N25" s="78"/>
      <c r="O25" s="86"/>
    </row>
    <row r="26" spans="1:15">
      <c r="A26" s="18" t="s">
        <v>132</v>
      </c>
      <c r="B26" s="23">
        <v>26833.562999999998</v>
      </c>
      <c r="C26" s="354">
        <v>4.4456031726550611E-2</v>
      </c>
      <c r="D26" s="23">
        <v>24344.5</v>
      </c>
      <c r="E26" s="74">
        <v>4.4159823313170782E-2</v>
      </c>
      <c r="F26" s="23">
        <v>22721.289000000001</v>
      </c>
      <c r="G26" s="74">
        <v>4.431266542215509E-2</v>
      </c>
      <c r="H26" s="68"/>
      <c r="I26" s="68"/>
      <c r="J26" s="87" t="str">
        <f t="shared" si="1"/>
        <v>FVE</v>
      </c>
      <c r="K26" s="76">
        <f t="shared" si="0"/>
        <v>42538.796000000009</v>
      </c>
      <c r="L26" s="87" t="str">
        <f t="shared" si="2"/>
        <v>FVE</v>
      </c>
      <c r="M26" s="85">
        <f>K26/'6.1, 6.2'!I5</f>
        <v>5.3288194174396952E-2</v>
      </c>
      <c r="N26" s="78"/>
      <c r="O26" s="86"/>
    </row>
    <row r="27" spans="1:15">
      <c r="A27" s="431" t="s">
        <v>130</v>
      </c>
      <c r="B27" s="243">
        <v>63705.224000000002</v>
      </c>
      <c r="C27" s="355">
        <v>4.8051654960021221E-2</v>
      </c>
      <c r="D27" s="243">
        <v>49735.065999999999</v>
      </c>
      <c r="E27" s="356">
        <v>4.7516629516174941E-2</v>
      </c>
      <c r="F27" s="243">
        <v>42057.65</v>
      </c>
      <c r="G27" s="356">
        <v>4.6828780731027274E-2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86"/>
      <c r="B28" s="586"/>
      <c r="C28" s="586"/>
      <c r="D28" s="586"/>
      <c r="E28" s="586"/>
      <c r="F28" s="48"/>
      <c r="G28" s="77" t="s">
        <v>300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87"/>
      <c r="B29" s="587"/>
      <c r="C29" s="587"/>
      <c r="D29" s="587"/>
      <c r="E29" s="587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5.1245895293877989E-4</v>
      </c>
      <c r="J32" s="87" t="str">
        <f t="shared" si="5"/>
        <v>PE</v>
      </c>
      <c r="K32" s="70">
        <f t="shared" si="6"/>
        <v>2181.3509999999997</v>
      </c>
      <c r="L32" s="70">
        <f t="shared" si="7"/>
        <v>964.38599999999997</v>
      </c>
      <c r="M32" s="70">
        <f t="shared" si="8"/>
        <v>1859.528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4.0320485016629923E-2</v>
      </c>
      <c r="J34" s="87" t="str">
        <f t="shared" si="5"/>
        <v>PSE</v>
      </c>
      <c r="K34" s="70">
        <f t="shared" si="6"/>
        <v>7548.8569999999991</v>
      </c>
      <c r="L34" s="70">
        <f t="shared" si="7"/>
        <v>6326.7649999999994</v>
      </c>
      <c r="M34" s="70">
        <f t="shared" si="8"/>
        <v>5394.6899999999987</v>
      </c>
    </row>
    <row r="35" spans="8:13" ht="13.5" customHeight="1">
      <c r="H35" s="87" t="str">
        <f t="shared" si="3"/>
        <v>VE</v>
      </c>
      <c r="I35" s="88">
        <f t="shared" si="4"/>
        <v>2.125922443925566E-2</v>
      </c>
      <c r="J35" s="87" t="str">
        <f t="shared" si="5"/>
        <v>VE</v>
      </c>
      <c r="K35" s="70">
        <f t="shared" si="6"/>
        <v>11074.597000000005</v>
      </c>
      <c r="L35" s="70">
        <f t="shared" si="7"/>
        <v>4859.7699999999986</v>
      </c>
      <c r="M35" s="70">
        <f t="shared" si="8"/>
        <v>1825.6119999999999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0.14825668285874763</v>
      </c>
      <c r="J37" s="87" t="str">
        <f t="shared" si="5"/>
        <v>VTE</v>
      </c>
      <c r="K37" s="70">
        <f t="shared" si="6"/>
        <v>6316.8039999999992</v>
      </c>
      <c r="L37" s="70">
        <f t="shared" si="7"/>
        <v>5137.329999999999</v>
      </c>
      <c r="M37" s="70">
        <f t="shared" si="8"/>
        <v>3348.3379999999988</v>
      </c>
    </row>
    <row r="38" spans="8:13" ht="12.75" customHeight="1">
      <c r="H38" s="87" t="str">
        <f t="shared" si="3"/>
        <v>FVE</v>
      </c>
      <c r="I38" s="88">
        <f t="shared" si="4"/>
        <v>5.3741552914582429E-2</v>
      </c>
      <c r="J38" s="87" t="str">
        <f t="shared" si="5"/>
        <v>FVE</v>
      </c>
      <c r="K38" s="70">
        <f t="shared" si="6"/>
        <v>10703.432999999995</v>
      </c>
      <c r="L38" s="70">
        <f t="shared" si="7"/>
        <v>17013.349000000009</v>
      </c>
      <c r="M38" s="70">
        <f t="shared" si="8"/>
        <v>14822.014000000003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2" t="s">
        <v>399</v>
      </c>
      <c r="M1" s="350" t="str">
        <f>'3.1'!N1</f>
        <v>II. čtvrtletí 2023</v>
      </c>
      <c r="N1" s="68"/>
      <c r="O1" s="68"/>
    </row>
    <row r="2" spans="1:21" ht="6" customHeight="1">
      <c r="A2" s="35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7" t="str">
        <f>'3.1'!A4</f>
        <v>2023</v>
      </c>
      <c r="B3" s="573" t="s">
        <v>187</v>
      </c>
      <c r="C3" s="573"/>
      <c r="D3" s="573"/>
      <c r="E3" s="573"/>
      <c r="F3" s="573"/>
      <c r="G3" s="576"/>
      <c r="H3" s="580" t="s">
        <v>19</v>
      </c>
      <c r="I3" s="573"/>
      <c r="J3" s="573"/>
      <c r="K3" s="573"/>
      <c r="L3" s="573"/>
      <c r="M3" s="573"/>
      <c r="N3" s="24"/>
    </row>
    <row r="4" spans="1:21" ht="13.5" customHeight="1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72"/>
    </row>
    <row r="5" spans="1:21">
      <c r="A5" s="22"/>
      <c r="B5" s="575" t="s">
        <v>63</v>
      </c>
      <c r="C5" s="575"/>
      <c r="D5" s="575" t="s">
        <v>64</v>
      </c>
      <c r="E5" s="575"/>
      <c r="F5" s="575" t="s">
        <v>65</v>
      </c>
      <c r="G5" s="578"/>
      <c r="H5" s="579" t="s">
        <v>63</v>
      </c>
      <c r="I5" s="575"/>
      <c r="J5" s="575" t="s">
        <v>64</v>
      </c>
      <c r="K5" s="575"/>
      <c r="L5" s="575" t="s">
        <v>65</v>
      </c>
      <c r="M5" s="575"/>
      <c r="N5" s="84"/>
    </row>
    <row r="6" spans="1:21">
      <c r="A6" s="369"/>
      <c r="B6" s="366" t="s">
        <v>209</v>
      </c>
      <c r="C6" s="366" t="s">
        <v>208</v>
      </c>
      <c r="D6" s="366" t="s">
        <v>209</v>
      </c>
      <c r="E6" s="366" t="s">
        <v>208</v>
      </c>
      <c r="F6" s="366" t="s">
        <v>209</v>
      </c>
      <c r="G6" s="367" t="s">
        <v>208</v>
      </c>
      <c r="H6" s="359" t="s">
        <v>209</v>
      </c>
      <c r="I6" s="359" t="s">
        <v>208</v>
      </c>
      <c r="J6" s="359" t="s">
        <v>209</v>
      </c>
      <c r="K6" s="359" t="s">
        <v>208</v>
      </c>
      <c r="L6" s="359" t="s">
        <v>209</v>
      </c>
      <c r="M6" s="359" t="s">
        <v>208</v>
      </c>
      <c r="N6" s="84"/>
    </row>
    <row r="7" spans="1:21">
      <c r="A7" s="588" t="s">
        <v>53</v>
      </c>
      <c r="B7" s="583">
        <f>F8</f>
        <v>1464.8879200000006</v>
      </c>
      <c r="C7" s="570"/>
      <c r="D7" s="570"/>
      <c r="E7" s="570"/>
      <c r="F7" s="570"/>
      <c r="G7" s="585"/>
      <c r="H7" s="583">
        <f>SUM(H8,J8,L8)</f>
        <v>902416.05899999989</v>
      </c>
      <c r="I7" s="570"/>
      <c r="J7" s="570"/>
      <c r="K7" s="570"/>
      <c r="L7" s="570"/>
      <c r="M7" s="570"/>
      <c r="N7" s="73"/>
    </row>
    <row r="8" spans="1:21">
      <c r="A8" s="589"/>
      <c r="B8" s="360">
        <f>SUM(B9:B16)</f>
        <v>1462.2336700000008</v>
      </c>
      <c r="C8" s="355">
        <v>7.0139775332986501E-2</v>
      </c>
      <c r="D8" s="320">
        <f>SUM(D9:D16)</f>
        <v>1465.1720400000006</v>
      </c>
      <c r="E8" s="355">
        <v>7.0266111041225737E-2</v>
      </c>
      <c r="F8" s="320">
        <f>SUM(F9:F16)</f>
        <v>1464.8879200000006</v>
      </c>
      <c r="G8" s="361">
        <v>7.0323806103092995E-2</v>
      </c>
      <c r="H8" s="320">
        <f>SUM(H9:H16)</f>
        <v>335782.96500000003</v>
      </c>
      <c r="I8" s="355">
        <v>5.4502327335792397E-2</v>
      </c>
      <c r="J8" s="320">
        <f>SUM(J9:J16)</f>
        <v>275139.64399999991</v>
      </c>
      <c r="K8" s="355">
        <v>5.3978551684001189E-2</v>
      </c>
      <c r="L8" s="320">
        <f>SUM(L9:L16)</f>
        <v>291493.44999999995</v>
      </c>
      <c r="M8" s="355">
        <v>5.6175625594543956E-2</v>
      </c>
      <c r="N8" s="10"/>
    </row>
    <row r="9" spans="1:21">
      <c r="A9" s="56" t="s">
        <v>7</v>
      </c>
      <c r="B9" s="248">
        <v>0</v>
      </c>
      <c r="C9" s="354">
        <v>0</v>
      </c>
      <c r="D9" s="23">
        <v>0</v>
      </c>
      <c r="E9" s="354">
        <v>0</v>
      </c>
      <c r="F9" s="23">
        <v>0</v>
      </c>
      <c r="G9" s="362">
        <v>0</v>
      </c>
      <c r="H9" s="23">
        <v>0</v>
      </c>
      <c r="I9" s="354">
        <v>0</v>
      </c>
      <c r="J9" s="23">
        <v>0</v>
      </c>
      <c r="K9" s="354">
        <v>0</v>
      </c>
      <c r="L9" s="23">
        <v>0</v>
      </c>
      <c r="M9" s="354">
        <v>0</v>
      </c>
      <c r="N9" s="76"/>
      <c r="O9" s="85"/>
    </row>
    <row r="10" spans="1:21">
      <c r="A10" s="56" t="s">
        <v>20</v>
      </c>
      <c r="B10" s="248">
        <v>1260.1520000000003</v>
      </c>
      <c r="C10" s="354">
        <v>0.1335628075416152</v>
      </c>
      <c r="D10" s="23">
        <v>1260.1520000000003</v>
      </c>
      <c r="E10" s="354">
        <v>0.1335628075416152</v>
      </c>
      <c r="F10" s="23">
        <v>1260.1520000000003</v>
      </c>
      <c r="G10" s="362">
        <v>0.1335628075416152</v>
      </c>
      <c r="H10" s="23">
        <v>280015.82800000004</v>
      </c>
      <c r="I10" s="354">
        <v>9.8324612133578099E-2</v>
      </c>
      <c r="J10" s="23">
        <v>216493.38299999994</v>
      </c>
      <c r="K10" s="354">
        <v>0.11566458867092307</v>
      </c>
      <c r="L10" s="23">
        <v>239438.53499999997</v>
      </c>
      <c r="M10" s="354">
        <v>0.13380421270824225</v>
      </c>
      <c r="N10" s="76"/>
      <c r="O10" s="85"/>
    </row>
    <row r="11" spans="1:21">
      <c r="A11" s="56" t="s">
        <v>21</v>
      </c>
      <c r="B11" s="248">
        <v>0</v>
      </c>
      <c r="C11" s="354">
        <v>0</v>
      </c>
      <c r="D11" s="23">
        <v>0</v>
      </c>
      <c r="E11" s="354">
        <v>0</v>
      </c>
      <c r="F11" s="23">
        <v>0</v>
      </c>
      <c r="G11" s="362">
        <v>0</v>
      </c>
      <c r="H11" s="23">
        <v>0</v>
      </c>
      <c r="I11" s="354">
        <v>0</v>
      </c>
      <c r="J11" s="23">
        <v>0</v>
      </c>
      <c r="K11" s="354">
        <v>0</v>
      </c>
      <c r="L11" s="23">
        <v>0</v>
      </c>
      <c r="M11" s="354">
        <v>0</v>
      </c>
      <c r="N11" s="76"/>
      <c r="O11" s="85"/>
    </row>
    <row r="12" spans="1:21">
      <c r="A12" s="56" t="s">
        <v>22</v>
      </c>
      <c r="B12" s="248">
        <v>93.538999999999987</v>
      </c>
      <c r="C12" s="354">
        <v>9.1059451145313053E-2</v>
      </c>
      <c r="D12" s="23">
        <v>96.647999999999982</v>
      </c>
      <c r="E12" s="354">
        <v>9.3446612502284143E-2</v>
      </c>
      <c r="F12" s="23">
        <v>96.647999999999982</v>
      </c>
      <c r="G12" s="362">
        <v>9.3363382828703281E-2</v>
      </c>
      <c r="H12" s="23">
        <v>37093.669000000024</v>
      </c>
      <c r="I12" s="354">
        <v>0.12106600907095184</v>
      </c>
      <c r="J12" s="23">
        <v>37677.487999999983</v>
      </c>
      <c r="K12" s="354">
        <v>0.12845252910197763</v>
      </c>
      <c r="L12" s="23">
        <v>36278.882000000012</v>
      </c>
      <c r="M12" s="354">
        <v>0.13401495459416435</v>
      </c>
      <c r="N12" s="76"/>
      <c r="O12" s="85"/>
    </row>
    <row r="13" spans="1:21">
      <c r="A13" s="56" t="s">
        <v>43</v>
      </c>
      <c r="B13" s="248">
        <v>18.215399999999985</v>
      </c>
      <c r="C13" s="354">
        <v>1.6429021852581483E-2</v>
      </c>
      <c r="D13" s="23">
        <v>18.185399999999984</v>
      </c>
      <c r="E13" s="354">
        <v>1.6423220024006521E-2</v>
      </c>
      <c r="F13" s="23">
        <v>18.136899999999986</v>
      </c>
      <c r="G13" s="362">
        <v>1.6520585699664986E-2</v>
      </c>
      <c r="H13" s="23">
        <v>7994.9800000000041</v>
      </c>
      <c r="I13" s="354">
        <v>2.5813887930986951E-2</v>
      </c>
      <c r="J13" s="23">
        <v>7750.1010000000006</v>
      </c>
      <c r="K13" s="354">
        <v>3.3481488935155818E-2</v>
      </c>
      <c r="L13" s="23">
        <v>3853.5490000000009</v>
      </c>
      <c r="M13" s="354">
        <v>3.022750783544147E-2</v>
      </c>
      <c r="N13" s="76"/>
      <c r="O13" s="85"/>
    </row>
    <row r="14" spans="1:21">
      <c r="A14" s="56" t="s">
        <v>44</v>
      </c>
      <c r="B14" s="248">
        <v>0</v>
      </c>
      <c r="C14" s="354">
        <v>0</v>
      </c>
      <c r="D14" s="23">
        <v>0</v>
      </c>
      <c r="E14" s="354">
        <v>0</v>
      </c>
      <c r="F14" s="23">
        <v>0</v>
      </c>
      <c r="G14" s="362">
        <v>0</v>
      </c>
      <c r="H14" s="23">
        <v>0</v>
      </c>
      <c r="I14" s="354">
        <v>0</v>
      </c>
      <c r="J14" s="23">
        <v>0</v>
      </c>
      <c r="K14" s="354">
        <v>0</v>
      </c>
      <c r="L14" s="23">
        <v>0</v>
      </c>
      <c r="M14" s="354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8">
        <v>28.4</v>
      </c>
      <c r="C15" s="354">
        <v>8.3899110728510126E-2</v>
      </c>
      <c r="D15" s="23">
        <v>28.4</v>
      </c>
      <c r="E15" s="74">
        <v>8.3899110728510126E-2</v>
      </c>
      <c r="F15" s="23">
        <v>28.4</v>
      </c>
      <c r="G15" s="363">
        <v>8.4048087343719352E-2</v>
      </c>
      <c r="H15" s="23">
        <v>5371.637999999999</v>
      </c>
      <c r="I15" s="354">
        <v>0.11853114915926133</v>
      </c>
      <c r="J15" s="23">
        <v>5754.0010000000011</v>
      </c>
      <c r="K15" s="74">
        <v>0.12532758542879105</v>
      </c>
      <c r="L15" s="23">
        <v>3648.6109999999999</v>
      </c>
      <c r="M15" s="74">
        <v>0.10897455923916959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7" t="s">
        <v>46</v>
      </c>
      <c r="B16" s="249">
        <v>61.927270000000284</v>
      </c>
      <c r="C16" s="355">
        <v>2.9306948237914004E-2</v>
      </c>
      <c r="D16" s="243">
        <v>61.786640000000283</v>
      </c>
      <c r="E16" s="356">
        <v>2.9257829286269636E-2</v>
      </c>
      <c r="F16" s="243">
        <v>61.551020000000278</v>
      </c>
      <c r="G16" s="364">
        <v>2.9312929231146458E-2</v>
      </c>
      <c r="H16" s="243">
        <v>5306.8499999999995</v>
      </c>
      <c r="I16" s="355">
        <v>2.5970877899847051E-2</v>
      </c>
      <c r="J16" s="243">
        <v>7464.6709999999903</v>
      </c>
      <c r="K16" s="356">
        <v>2.4954943893899281E-2</v>
      </c>
      <c r="L16" s="243">
        <v>8273.8729999999905</v>
      </c>
      <c r="M16" s="356">
        <v>2.8064757766657622E-2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20">
      <c r="A18" s="437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7"/>
      <c r="B19" s="574" t="s">
        <v>5</v>
      </c>
      <c r="C19" s="574"/>
      <c r="D19" s="574"/>
      <c r="E19" s="574"/>
      <c r="F19" s="574"/>
      <c r="G19" s="574"/>
      <c r="H19" s="78" t="str">
        <f>A24</f>
        <v>VO z vvn</v>
      </c>
      <c r="I19" s="86">
        <f>(B24+D24+F24)/'6.1, 6.2'!B25</f>
        <v>0.21327656333419601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3"/>
      <c r="B20" s="575" t="s">
        <v>63</v>
      </c>
      <c r="C20" s="575"/>
      <c r="D20" s="575" t="s">
        <v>64</v>
      </c>
      <c r="E20" s="575"/>
      <c r="F20" s="575" t="s">
        <v>65</v>
      </c>
      <c r="G20" s="575"/>
      <c r="H20" s="78" t="str">
        <f>A25</f>
        <v>VO z vn</v>
      </c>
      <c r="I20" s="86">
        <f>(B25+D25+F25)/'6.1, 6.2'!C25</f>
        <v>0.10810797565264418</v>
      </c>
      <c r="J20" s="87" t="str">
        <f t="shared" ref="J20:J26" si="1">A10</f>
        <v>PE</v>
      </c>
      <c r="K20" s="76">
        <f t="shared" si="0"/>
        <v>735947.74600000004</v>
      </c>
      <c r="L20" s="87" t="str">
        <f t="shared" ref="L20:L26" si="2">A10</f>
        <v>PE</v>
      </c>
      <c r="M20" s="85">
        <f>K20/'6.1, 6.2'!C5</f>
        <v>0.11306487692201822</v>
      </c>
      <c r="N20" s="78"/>
      <c r="O20" s="68"/>
      <c r="P20" s="89"/>
      <c r="Q20" s="71"/>
      <c r="R20" s="75"/>
      <c r="S20" s="75"/>
      <c r="T20" s="75"/>
    </row>
    <row r="21" spans="1:20">
      <c r="A21" s="353"/>
      <c r="B21" s="368" t="s">
        <v>209</v>
      </c>
      <c r="C21" s="368" t="s">
        <v>208</v>
      </c>
      <c r="D21" s="368" t="s">
        <v>209</v>
      </c>
      <c r="E21" s="368" t="s">
        <v>208</v>
      </c>
      <c r="F21" s="368" t="s">
        <v>209</v>
      </c>
      <c r="G21" s="368" t="s">
        <v>208</v>
      </c>
      <c r="H21" s="78" t="str">
        <f>A26</f>
        <v>MOP</v>
      </c>
      <c r="I21" s="86">
        <f>(B26+D26+F26)/'6.1, 6.2'!D25</f>
        <v>8.4456378451207376E-2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68" t="s">
        <v>53</v>
      </c>
      <c r="B22" s="570">
        <f>SUM(B23,D23,F23)</f>
        <v>1422793.7289999998</v>
      </c>
      <c r="C22" s="570"/>
      <c r="D22" s="570"/>
      <c r="E22" s="570"/>
      <c r="F22" s="570"/>
      <c r="G22" s="570"/>
      <c r="H22" s="78" t="str">
        <f>A27</f>
        <v>MOO</v>
      </c>
      <c r="I22" s="86">
        <f>(B27+D27+F27)/'6.1, 6.2'!E25</f>
        <v>8.7798304906647195E-2</v>
      </c>
      <c r="J22" s="87" t="str">
        <f t="shared" si="1"/>
        <v>PSE</v>
      </c>
      <c r="K22" s="76">
        <f t="shared" si="0"/>
        <v>111050.03900000002</v>
      </c>
      <c r="L22" s="87" t="str">
        <f t="shared" si="2"/>
        <v>PSE</v>
      </c>
      <c r="M22" s="85">
        <f>K22/'6.1, 6.2'!E5</f>
        <v>0.12758239574398236</v>
      </c>
      <c r="N22" s="78"/>
      <c r="O22" s="68"/>
      <c r="P22" s="89"/>
      <c r="Q22" s="71"/>
      <c r="R22" s="23"/>
      <c r="S22" s="23"/>
      <c r="T22" s="23"/>
    </row>
    <row r="23" spans="1:20">
      <c r="A23" s="569"/>
      <c r="B23" s="320">
        <f>SUM(B24:B27)</f>
        <v>488081.46400000004</v>
      </c>
      <c r="C23" s="365">
        <v>0.11346184658269004</v>
      </c>
      <c r="D23" s="320">
        <f>SUM(D24:D27)</f>
        <v>472487.73599999998</v>
      </c>
      <c r="E23" s="365">
        <v>0.1165184895372821</v>
      </c>
      <c r="F23" s="320">
        <f>SUM(F24:F27)</f>
        <v>462224.52899999998</v>
      </c>
      <c r="G23" s="365">
        <v>0.11747718696623953</v>
      </c>
      <c r="H23" s="68"/>
      <c r="I23" s="68"/>
      <c r="J23" s="87" t="str">
        <f t="shared" si="1"/>
        <v>VE</v>
      </c>
      <c r="K23" s="76">
        <f t="shared" si="0"/>
        <v>19598.630000000005</v>
      </c>
      <c r="L23" s="87" t="str">
        <f t="shared" si="2"/>
        <v>VE</v>
      </c>
      <c r="M23" s="85">
        <f>K23/'6.1, 6.2'!F5</f>
        <v>2.9309637757922061E-2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130076.531</v>
      </c>
      <c r="C24" s="354">
        <v>0.21270377652708647</v>
      </c>
      <c r="D24" s="23">
        <v>134689.592</v>
      </c>
      <c r="E24" s="354">
        <v>0.21805273782279472</v>
      </c>
      <c r="F24" s="23">
        <v>140552.27299999999</v>
      </c>
      <c r="G24" s="354">
        <v>0.20940303903064111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189222.606</v>
      </c>
      <c r="C25" s="354">
        <v>0.10746267970130546</v>
      </c>
      <c r="D25" s="23">
        <v>199557.62299999999</v>
      </c>
      <c r="E25" s="354">
        <v>0.10849159869266198</v>
      </c>
      <c r="F25" s="23">
        <v>200702.85200000001</v>
      </c>
      <c r="G25" s="354">
        <v>0.10834042721831204</v>
      </c>
      <c r="H25" s="68"/>
      <c r="I25" s="68"/>
      <c r="J25" s="87" t="str">
        <f t="shared" si="1"/>
        <v>VTE</v>
      </c>
      <c r="K25" s="76">
        <f t="shared" si="0"/>
        <v>14774.25</v>
      </c>
      <c r="L25" s="87" t="str">
        <f t="shared" si="2"/>
        <v>VTE</v>
      </c>
      <c r="M25" s="85">
        <f>K25/'6.1, 6.2'!H5</f>
        <v>0.11846755200271886</v>
      </c>
      <c r="N25" s="78"/>
      <c r="O25" s="86"/>
    </row>
    <row r="26" spans="1:20">
      <c r="A26" s="18" t="s">
        <v>132</v>
      </c>
      <c r="B26" s="23">
        <v>51141.036</v>
      </c>
      <c r="C26" s="354">
        <v>8.4727008446275551E-2</v>
      </c>
      <c r="D26" s="23">
        <v>46397.231</v>
      </c>
      <c r="E26" s="74">
        <v>8.4162481183855498E-2</v>
      </c>
      <c r="F26" s="23">
        <v>43303.618999999999</v>
      </c>
      <c r="G26" s="74">
        <v>8.4453781663332492E-2</v>
      </c>
      <c r="H26" s="68"/>
      <c r="I26" s="68"/>
      <c r="J26" s="87" t="str">
        <f t="shared" si="1"/>
        <v>FVE</v>
      </c>
      <c r="K26" s="76">
        <f t="shared" si="0"/>
        <v>21045.393999999978</v>
      </c>
      <c r="L26" s="87" t="str">
        <f t="shared" si="2"/>
        <v>FVE</v>
      </c>
      <c r="M26" s="85">
        <f>K26/'6.1, 6.2'!I5</f>
        <v>2.6363488095635976E-2</v>
      </c>
      <c r="N26" s="78"/>
      <c r="O26" s="86"/>
    </row>
    <row r="27" spans="1:20">
      <c r="A27" s="431" t="s">
        <v>130</v>
      </c>
      <c r="B27" s="243">
        <v>117641.291</v>
      </c>
      <c r="C27" s="355">
        <v>8.8734618124621134E-2</v>
      </c>
      <c r="D27" s="243">
        <v>91843.29</v>
      </c>
      <c r="E27" s="356">
        <v>8.7746612912439167E-2</v>
      </c>
      <c r="F27" s="243">
        <v>77665.785000000003</v>
      </c>
      <c r="G27" s="356">
        <v>8.6476396471702702E-2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86"/>
      <c r="B28" s="586"/>
      <c r="C28" s="586"/>
      <c r="D28" s="586"/>
      <c r="E28" s="586"/>
      <c r="F28" s="48"/>
      <c r="G28" s="77" t="s">
        <v>300</v>
      </c>
      <c r="H28" s="68"/>
      <c r="I28" s="68"/>
      <c r="J28" s="68"/>
      <c r="K28" s="68"/>
      <c r="L28" s="68"/>
      <c r="M28" s="68"/>
    </row>
    <row r="29" spans="1:20">
      <c r="A29" s="587"/>
      <c r="B29" s="587"/>
      <c r="C29" s="587"/>
      <c r="D29" s="587"/>
      <c r="E29" s="587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0.1335628075416152</v>
      </c>
      <c r="J32" s="87" t="str">
        <f t="shared" si="5"/>
        <v>PE</v>
      </c>
      <c r="K32" s="70">
        <f t="shared" si="6"/>
        <v>280015.82800000004</v>
      </c>
      <c r="L32" s="70">
        <f t="shared" si="7"/>
        <v>216493.38299999994</v>
      </c>
      <c r="M32" s="70">
        <f t="shared" si="8"/>
        <v>239438.53499999997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9.3363382828703281E-2</v>
      </c>
      <c r="J34" s="87" t="str">
        <f t="shared" si="5"/>
        <v>PSE</v>
      </c>
      <c r="K34" s="70">
        <f t="shared" si="6"/>
        <v>37093.669000000024</v>
      </c>
      <c r="L34" s="70">
        <f t="shared" si="7"/>
        <v>37677.487999999983</v>
      </c>
      <c r="M34" s="70">
        <f t="shared" si="8"/>
        <v>36278.882000000012</v>
      </c>
    </row>
    <row r="35" spans="8:13" ht="12.75" customHeight="1">
      <c r="H35" s="87" t="str">
        <f t="shared" si="3"/>
        <v>VE</v>
      </c>
      <c r="I35" s="88">
        <f t="shared" si="4"/>
        <v>1.6520585699664986E-2</v>
      </c>
      <c r="J35" s="87" t="str">
        <f t="shared" si="5"/>
        <v>VE</v>
      </c>
      <c r="K35" s="70">
        <f t="shared" si="6"/>
        <v>7994.9800000000041</v>
      </c>
      <c r="L35" s="70">
        <f t="shared" si="7"/>
        <v>7750.1010000000006</v>
      </c>
      <c r="M35" s="70">
        <f t="shared" si="8"/>
        <v>3853.5490000000009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8.4048087343719352E-2</v>
      </c>
      <c r="J37" s="87" t="str">
        <f t="shared" si="5"/>
        <v>VTE</v>
      </c>
      <c r="K37" s="70">
        <f t="shared" si="6"/>
        <v>5371.637999999999</v>
      </c>
      <c r="L37" s="70">
        <f t="shared" si="7"/>
        <v>5754.0010000000011</v>
      </c>
      <c r="M37" s="70">
        <f t="shared" si="8"/>
        <v>3648.6109999999999</v>
      </c>
    </row>
    <row r="38" spans="8:13" ht="12.75" customHeight="1">
      <c r="H38" s="87" t="str">
        <f t="shared" si="3"/>
        <v>FVE</v>
      </c>
      <c r="I38" s="88">
        <f t="shared" si="4"/>
        <v>2.9312929231146458E-2</v>
      </c>
      <c r="J38" s="87" t="str">
        <f t="shared" si="5"/>
        <v>FVE</v>
      </c>
      <c r="K38" s="70">
        <f t="shared" si="6"/>
        <v>5306.8499999999995</v>
      </c>
      <c r="L38" s="70">
        <f t="shared" si="7"/>
        <v>7464.6709999999903</v>
      </c>
      <c r="M38" s="70">
        <f t="shared" si="8"/>
        <v>8273.8729999999905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2" t="s">
        <v>400</v>
      </c>
      <c r="M1" s="350" t="str">
        <f>'3.1'!N1</f>
        <v>II. čtvrtletí 2023</v>
      </c>
    </row>
    <row r="2" spans="1:24" ht="6" customHeight="1">
      <c r="A2" s="35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7" t="str">
        <f>'3.1'!A4</f>
        <v>2023</v>
      </c>
      <c r="B3" s="573" t="s">
        <v>187</v>
      </c>
      <c r="C3" s="573"/>
      <c r="D3" s="573"/>
      <c r="E3" s="573"/>
      <c r="F3" s="573"/>
      <c r="G3" s="576"/>
      <c r="H3" s="580" t="s">
        <v>19</v>
      </c>
      <c r="I3" s="573"/>
      <c r="J3" s="573"/>
      <c r="K3" s="573"/>
      <c r="L3" s="573"/>
      <c r="M3" s="573"/>
      <c r="N3" s="24"/>
    </row>
    <row r="4" spans="1:24" ht="13.5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72"/>
    </row>
    <row r="5" spans="1:24">
      <c r="A5" s="22"/>
      <c r="B5" s="575" t="s">
        <v>63</v>
      </c>
      <c r="C5" s="575"/>
      <c r="D5" s="575" t="s">
        <v>64</v>
      </c>
      <c r="E5" s="575"/>
      <c r="F5" s="575" t="s">
        <v>65</v>
      </c>
      <c r="G5" s="578"/>
      <c r="H5" s="579" t="s">
        <v>63</v>
      </c>
      <c r="I5" s="575"/>
      <c r="J5" s="575" t="s">
        <v>64</v>
      </c>
      <c r="K5" s="575"/>
      <c r="L5" s="575" t="s">
        <v>65</v>
      </c>
      <c r="M5" s="575"/>
      <c r="N5" s="67"/>
    </row>
    <row r="6" spans="1:24">
      <c r="A6" s="369"/>
      <c r="B6" s="366" t="s">
        <v>209</v>
      </c>
      <c r="C6" s="366" t="s">
        <v>208</v>
      </c>
      <c r="D6" s="366" t="s">
        <v>209</v>
      </c>
      <c r="E6" s="366" t="s">
        <v>208</v>
      </c>
      <c r="F6" s="366" t="s">
        <v>209</v>
      </c>
      <c r="G6" s="367" t="s">
        <v>208</v>
      </c>
      <c r="H6" s="359" t="s">
        <v>209</v>
      </c>
      <c r="I6" s="359" t="s">
        <v>208</v>
      </c>
      <c r="J6" s="359" t="s">
        <v>209</v>
      </c>
      <c r="K6" s="359" t="s">
        <v>208</v>
      </c>
      <c r="L6" s="359" t="s">
        <v>209</v>
      </c>
      <c r="M6" s="359" t="s">
        <v>208</v>
      </c>
      <c r="N6" s="67"/>
    </row>
    <row r="7" spans="1:24">
      <c r="A7" s="588" t="s">
        <v>53</v>
      </c>
      <c r="B7" s="583">
        <f>F8</f>
        <v>1041.8938899999998</v>
      </c>
      <c r="C7" s="570"/>
      <c r="D7" s="570"/>
      <c r="E7" s="570"/>
      <c r="F7" s="570"/>
      <c r="G7" s="585"/>
      <c r="H7" s="583">
        <f>SUM(H8,J8,L8)</f>
        <v>291430.00299999997</v>
      </c>
      <c r="I7" s="570"/>
      <c r="J7" s="570"/>
      <c r="K7" s="570"/>
      <c r="L7" s="570"/>
      <c r="M7" s="570"/>
      <c r="N7" s="73"/>
    </row>
    <row r="8" spans="1:24">
      <c r="A8" s="589"/>
      <c r="B8" s="360">
        <f>SUM(B9:B16)</f>
        <v>1043.1029799999999</v>
      </c>
      <c r="C8" s="355">
        <v>5.0035100522865583E-2</v>
      </c>
      <c r="D8" s="320">
        <f>SUM(D9:D16)</f>
        <v>1042.5646599999998</v>
      </c>
      <c r="E8" s="355">
        <v>4.9998882156676777E-2</v>
      </c>
      <c r="F8" s="320">
        <f>SUM(F9:F16)</f>
        <v>1041.8938899999998</v>
      </c>
      <c r="G8" s="361">
        <v>5.0017440174096914E-2</v>
      </c>
      <c r="H8" s="320">
        <f>SUM(H9:H16)</f>
        <v>110806.74600000001</v>
      </c>
      <c r="I8" s="355">
        <v>1.79855030510735E-2</v>
      </c>
      <c r="J8" s="320">
        <f>SUM(J9:J16)</f>
        <v>111040.22299999998</v>
      </c>
      <c r="K8" s="355">
        <v>2.1784539403592887E-2</v>
      </c>
      <c r="L8" s="320">
        <f>SUM(L9:L16)</f>
        <v>69583.034</v>
      </c>
      <c r="M8" s="355">
        <v>1.3409805488653082E-2</v>
      </c>
      <c r="N8" s="10"/>
    </row>
    <row r="9" spans="1:24">
      <c r="A9" s="56" t="s">
        <v>7</v>
      </c>
      <c r="B9" s="248">
        <v>0</v>
      </c>
      <c r="C9" s="354">
        <v>0</v>
      </c>
      <c r="D9" s="23">
        <v>0</v>
      </c>
      <c r="E9" s="354">
        <v>0</v>
      </c>
      <c r="F9" s="23">
        <v>0</v>
      </c>
      <c r="G9" s="362">
        <v>0</v>
      </c>
      <c r="H9" s="23">
        <v>0</v>
      </c>
      <c r="I9" s="354">
        <v>0</v>
      </c>
      <c r="J9" s="23">
        <v>0</v>
      </c>
      <c r="K9" s="354">
        <v>0</v>
      </c>
      <c r="L9" s="23">
        <v>0</v>
      </c>
      <c r="M9" s="354">
        <v>0</v>
      </c>
      <c r="N9" s="76"/>
      <c r="O9" s="85"/>
      <c r="X9" s="70"/>
    </row>
    <row r="10" spans="1:24">
      <c r="A10" s="56" t="s">
        <v>20</v>
      </c>
      <c r="B10" s="248">
        <v>99.436000000000007</v>
      </c>
      <c r="C10" s="354">
        <v>1.0539166172579217E-2</v>
      </c>
      <c r="D10" s="23">
        <v>99.436000000000007</v>
      </c>
      <c r="E10" s="354">
        <v>1.0539166172579217E-2</v>
      </c>
      <c r="F10" s="23">
        <v>99.436000000000007</v>
      </c>
      <c r="G10" s="362">
        <v>1.0539166172579217E-2</v>
      </c>
      <c r="H10" s="23">
        <v>15824.065000000001</v>
      </c>
      <c r="I10" s="354">
        <v>5.5564539498157524E-3</v>
      </c>
      <c r="J10" s="23">
        <v>10833.646000000001</v>
      </c>
      <c r="K10" s="354">
        <v>5.7880254400033623E-3</v>
      </c>
      <c r="L10" s="23">
        <v>6104.7179999999998</v>
      </c>
      <c r="M10" s="354">
        <v>3.4114683578223329E-3</v>
      </c>
      <c r="N10" s="76"/>
      <c r="O10" s="85"/>
      <c r="X10" s="70"/>
    </row>
    <row r="11" spans="1:24">
      <c r="A11" s="56" t="s">
        <v>21</v>
      </c>
      <c r="B11" s="248">
        <v>0</v>
      </c>
      <c r="C11" s="354">
        <v>0</v>
      </c>
      <c r="D11" s="23">
        <v>0</v>
      </c>
      <c r="E11" s="354">
        <v>0</v>
      </c>
      <c r="F11" s="23">
        <v>0</v>
      </c>
      <c r="G11" s="362">
        <v>0</v>
      </c>
      <c r="H11" s="23">
        <v>0</v>
      </c>
      <c r="I11" s="354">
        <v>0</v>
      </c>
      <c r="J11" s="23">
        <v>0</v>
      </c>
      <c r="K11" s="354">
        <v>0</v>
      </c>
      <c r="L11" s="23">
        <v>0</v>
      </c>
      <c r="M11" s="354">
        <v>0</v>
      </c>
      <c r="N11" s="76"/>
      <c r="O11" s="85"/>
      <c r="X11" s="70"/>
    </row>
    <row r="12" spans="1:24">
      <c r="A12" s="56" t="s">
        <v>22</v>
      </c>
      <c r="B12" s="248">
        <v>122.81999999999991</v>
      </c>
      <c r="C12" s="354">
        <v>0.11956426506235197</v>
      </c>
      <c r="D12" s="23">
        <v>122.81999999999991</v>
      </c>
      <c r="E12" s="354">
        <v>0.11875168598967938</v>
      </c>
      <c r="F12" s="23">
        <v>122.80199999999991</v>
      </c>
      <c r="G12" s="362">
        <v>0.11862852969673883</v>
      </c>
      <c r="H12" s="23">
        <v>24440.716000000011</v>
      </c>
      <c r="I12" s="354">
        <v>7.976940606647881E-2</v>
      </c>
      <c r="J12" s="23">
        <v>22401.879999999997</v>
      </c>
      <c r="K12" s="354">
        <v>7.6373938268894451E-2</v>
      </c>
      <c r="L12" s="23">
        <v>20714.996999999999</v>
      </c>
      <c r="M12" s="354">
        <v>7.6521635434445026E-2</v>
      </c>
      <c r="N12" s="76"/>
      <c r="O12" s="85"/>
      <c r="X12" s="70"/>
    </row>
    <row r="13" spans="1:24">
      <c r="A13" s="56" t="s">
        <v>43</v>
      </c>
      <c r="B13" s="248">
        <v>12.243539999999994</v>
      </c>
      <c r="C13" s="354">
        <v>1.1042820152890168E-2</v>
      </c>
      <c r="D13" s="23">
        <v>11.841039999999996</v>
      </c>
      <c r="E13" s="354">
        <v>1.0693633641990954E-2</v>
      </c>
      <c r="F13" s="23">
        <v>11.625039999999997</v>
      </c>
      <c r="G13" s="362">
        <v>1.0589046065316209E-2</v>
      </c>
      <c r="H13" s="23">
        <v>4892.5699999999988</v>
      </c>
      <c r="I13" s="354">
        <v>1.579694429185673E-2</v>
      </c>
      <c r="J13" s="23">
        <v>4162.632999999998</v>
      </c>
      <c r="K13" s="354">
        <v>1.7983139926900874E-2</v>
      </c>
      <c r="L13" s="23">
        <v>1797.5580000000004</v>
      </c>
      <c r="M13" s="354">
        <v>1.4100170655585409E-2</v>
      </c>
      <c r="N13" s="76"/>
      <c r="O13" s="85"/>
      <c r="X13" s="70"/>
    </row>
    <row r="14" spans="1:24">
      <c r="A14" s="56" t="s">
        <v>44</v>
      </c>
      <c r="B14" s="248">
        <v>650</v>
      </c>
      <c r="C14" s="354">
        <v>0.55484421681604779</v>
      </c>
      <c r="D14" s="23">
        <v>650</v>
      </c>
      <c r="E14" s="354">
        <v>0.55484421681604779</v>
      </c>
      <c r="F14" s="23">
        <v>650</v>
      </c>
      <c r="G14" s="362">
        <v>0.55484421681604779</v>
      </c>
      <c r="H14" s="23">
        <v>46728.14</v>
      </c>
      <c r="I14" s="354">
        <v>0.57159035168945738</v>
      </c>
      <c r="J14" s="23">
        <v>49483.75</v>
      </c>
      <c r="K14" s="354">
        <v>0.53297225081531141</v>
      </c>
      <c r="L14" s="23">
        <v>19199.25</v>
      </c>
      <c r="M14" s="354">
        <v>0.32325430803702215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8">
        <v>45.889999999999993</v>
      </c>
      <c r="C15" s="354">
        <v>0.13556796448349751</v>
      </c>
      <c r="D15" s="23">
        <v>45.889999999999993</v>
      </c>
      <c r="E15" s="74">
        <v>0.13556796448349751</v>
      </c>
      <c r="F15" s="23">
        <v>45.889999999999993</v>
      </c>
      <c r="G15" s="363">
        <v>0.13580868761279158</v>
      </c>
      <c r="H15" s="23">
        <v>7691.7209999999995</v>
      </c>
      <c r="I15" s="354">
        <v>0.16972635332880265</v>
      </c>
      <c r="J15" s="23">
        <v>8628.9739999999983</v>
      </c>
      <c r="K15" s="74">
        <v>0.18794721727504329</v>
      </c>
      <c r="L15" s="23">
        <v>5806.134</v>
      </c>
      <c r="M15" s="74">
        <v>0.17341418241998302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7" t="s">
        <v>46</v>
      </c>
      <c r="B16" s="249">
        <v>112.71343999999993</v>
      </c>
      <c r="C16" s="355">
        <v>5.3341394700544831E-2</v>
      </c>
      <c r="D16" s="243">
        <v>112.5776199999999</v>
      </c>
      <c r="E16" s="356">
        <v>5.3308883399623544E-2</v>
      </c>
      <c r="F16" s="243">
        <v>112.14084999999989</v>
      </c>
      <c r="G16" s="364">
        <v>5.3405724226350627E-2</v>
      </c>
      <c r="H16" s="243">
        <v>11229.533999999996</v>
      </c>
      <c r="I16" s="355">
        <v>5.4955549221512003E-2</v>
      </c>
      <c r="J16" s="243">
        <v>15529.339999999987</v>
      </c>
      <c r="K16" s="356">
        <v>5.1915725208691192E-2</v>
      </c>
      <c r="L16" s="243">
        <v>15960.377000000004</v>
      </c>
      <c r="M16" s="356">
        <v>5.4137175464203317E-2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15">
      <c r="A18" s="437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</row>
    <row r="19" spans="1:15">
      <c r="A19" s="357"/>
      <c r="B19" s="574" t="s">
        <v>5</v>
      </c>
      <c r="C19" s="574"/>
      <c r="D19" s="574"/>
      <c r="E19" s="574"/>
      <c r="F19" s="574"/>
      <c r="G19" s="574"/>
      <c r="H19" s="78" t="str">
        <f>A24</f>
        <v>VO z vvn</v>
      </c>
      <c r="I19" s="86">
        <f>(B24+D24+F24)/'6.1, 6.2'!B25</f>
        <v>4.5494408872937903E-2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3"/>
      <c r="B20" s="575" t="s">
        <v>63</v>
      </c>
      <c r="C20" s="575"/>
      <c r="D20" s="575" t="s">
        <v>64</v>
      </c>
      <c r="E20" s="575"/>
      <c r="F20" s="575" t="s">
        <v>65</v>
      </c>
      <c r="G20" s="575"/>
      <c r="H20" s="78" t="str">
        <f>A25</f>
        <v>VO z vn</v>
      </c>
      <c r="I20" s="86">
        <f>(B25+D25+F25)/'6.1, 6.2'!C25</f>
        <v>6.7034481646111477E-2</v>
      </c>
      <c r="J20" s="87" t="str">
        <f t="shared" ref="J20:J26" si="1">A10</f>
        <v>PE</v>
      </c>
      <c r="K20" s="76">
        <f t="shared" si="0"/>
        <v>32762.429000000004</v>
      </c>
      <c r="L20" s="87" t="str">
        <f t="shared" ref="L20:L26" si="2">A10</f>
        <v>PE</v>
      </c>
      <c r="M20" s="85">
        <f>K20/'6.1, 6.2'!C5</f>
        <v>5.0333464878243687E-3</v>
      </c>
      <c r="N20" s="78"/>
      <c r="O20" s="68"/>
    </row>
    <row r="21" spans="1:15">
      <c r="A21" s="353"/>
      <c r="B21" s="368" t="s">
        <v>209</v>
      </c>
      <c r="C21" s="368" t="s">
        <v>208</v>
      </c>
      <c r="D21" s="368" t="s">
        <v>209</v>
      </c>
      <c r="E21" s="368" t="s">
        <v>208</v>
      </c>
      <c r="F21" s="368" t="s">
        <v>209</v>
      </c>
      <c r="G21" s="368" t="s">
        <v>208</v>
      </c>
      <c r="H21" s="78" t="str">
        <f>A26</f>
        <v>MOP</v>
      </c>
      <c r="I21" s="86">
        <f>(B26+D26+F26)/'6.1, 6.2'!D25</f>
        <v>5.182046718321779E-2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68" t="s">
        <v>53</v>
      </c>
      <c r="B22" s="570">
        <f>SUM(B23,D23,F23)</f>
        <v>706949.2546250805</v>
      </c>
      <c r="C22" s="570"/>
      <c r="D22" s="570"/>
      <c r="E22" s="570"/>
      <c r="F22" s="570"/>
      <c r="G22" s="570"/>
      <c r="H22" s="78" t="str">
        <f>A27</f>
        <v>MOO</v>
      </c>
      <c r="I22" s="86">
        <f>(B27+D27+F27)/'6.1, 6.2'!E25</f>
        <v>5.1536040466132811E-2</v>
      </c>
      <c r="J22" s="87" t="str">
        <f t="shared" si="1"/>
        <v>PSE</v>
      </c>
      <c r="K22" s="76">
        <f t="shared" si="0"/>
        <v>67557.593000000008</v>
      </c>
      <c r="L22" s="87" t="str">
        <f t="shared" si="2"/>
        <v>PSE</v>
      </c>
      <c r="M22" s="85">
        <f>K22/'6.1, 6.2'!E5</f>
        <v>7.7615097151266133E-2</v>
      </c>
      <c r="N22" s="78"/>
      <c r="O22" s="68"/>
    </row>
    <row r="23" spans="1:15">
      <c r="A23" s="569"/>
      <c r="B23" s="320">
        <f>SUM(B24:B27)</f>
        <v>247653.39930854633</v>
      </c>
      <c r="C23" s="365">
        <v>5.7570741916205939E-2</v>
      </c>
      <c r="D23" s="320">
        <f>SUM(D24:D27)</f>
        <v>232064.8289677719</v>
      </c>
      <c r="E23" s="365">
        <v>5.7228667086615115E-2</v>
      </c>
      <c r="F23" s="320">
        <f>SUM(F24:F27)</f>
        <v>227231.02634876227</v>
      </c>
      <c r="G23" s="365">
        <v>5.7752153103289863E-2</v>
      </c>
      <c r="H23" s="68"/>
      <c r="I23" s="68"/>
      <c r="J23" s="87" t="str">
        <f t="shared" si="1"/>
        <v>VE</v>
      </c>
      <c r="K23" s="76">
        <f t="shared" si="0"/>
        <v>10852.760999999999</v>
      </c>
      <c r="L23" s="87" t="str">
        <f t="shared" si="2"/>
        <v>VE</v>
      </c>
      <c r="M23" s="85">
        <f>K23/'6.1, 6.2'!F5</f>
        <v>1.6230241276216955E-2</v>
      </c>
      <c r="N23" s="78"/>
      <c r="O23" s="68"/>
    </row>
    <row r="24" spans="1:15">
      <c r="A24" s="18" t="s">
        <v>8</v>
      </c>
      <c r="B24" s="23">
        <v>28532.963</v>
      </c>
      <c r="C24" s="354">
        <v>4.6657678667703907E-2</v>
      </c>
      <c r="D24" s="23">
        <v>26652.894</v>
      </c>
      <c r="E24" s="354">
        <v>4.3149113612288154E-2</v>
      </c>
      <c r="F24" s="23">
        <v>31273.342000000001</v>
      </c>
      <c r="G24" s="354">
        <v>4.6592863392857321E-2</v>
      </c>
      <c r="H24" s="68"/>
      <c r="I24" s="68"/>
      <c r="J24" s="87" t="str">
        <f t="shared" si="1"/>
        <v>PVE</v>
      </c>
      <c r="K24" s="76">
        <f t="shared" si="0"/>
        <v>115411.14</v>
      </c>
      <c r="L24" s="87" t="str">
        <f t="shared" si="2"/>
        <v>PVE</v>
      </c>
      <c r="M24" s="85">
        <f>K24/'6.1, 6.2'!G5</f>
        <v>0.49323185818106546</v>
      </c>
      <c r="N24" s="78"/>
      <c r="O24" s="86"/>
    </row>
    <row r="25" spans="1:15">
      <c r="A25" s="18" t="s">
        <v>9</v>
      </c>
      <c r="B25" s="23">
        <v>118986.02399999999</v>
      </c>
      <c r="C25" s="354">
        <v>6.7574151188065992E-2</v>
      </c>
      <c r="D25" s="23">
        <v>123118.83</v>
      </c>
      <c r="E25" s="354">
        <v>6.6934845660444012E-2</v>
      </c>
      <c r="F25" s="23">
        <v>123415.75199999999</v>
      </c>
      <c r="G25" s="354">
        <v>6.6620454885958705E-2</v>
      </c>
      <c r="H25" s="68"/>
      <c r="I25" s="68"/>
      <c r="J25" s="87" t="str">
        <f t="shared" si="1"/>
        <v>VTE</v>
      </c>
      <c r="K25" s="76">
        <f t="shared" si="0"/>
        <v>22126.828999999998</v>
      </c>
      <c r="L25" s="87" t="str">
        <f t="shared" si="2"/>
        <v>VTE</v>
      </c>
      <c r="M25" s="85">
        <f>K25/'6.1, 6.2'!H5</f>
        <v>0.17742432036907235</v>
      </c>
      <c r="N25" s="78"/>
      <c r="O25" s="86"/>
    </row>
    <row r="26" spans="1:15">
      <c r="A26" s="18" t="s">
        <v>132</v>
      </c>
      <c r="B26" s="23">
        <v>31167.42131452476</v>
      </c>
      <c r="C26" s="354">
        <v>5.1636074970486869E-2</v>
      </c>
      <c r="D26" s="23">
        <v>28392.591435389539</v>
      </c>
      <c r="E26" s="74">
        <v>5.150287831706743E-2</v>
      </c>
      <c r="F26" s="23">
        <v>26857.288883520388</v>
      </c>
      <c r="G26" s="74">
        <v>5.2378985032125784E-2</v>
      </c>
      <c r="H26" s="68"/>
      <c r="I26" s="68"/>
      <c r="J26" s="87" t="str">
        <f t="shared" si="1"/>
        <v>FVE</v>
      </c>
      <c r="K26" s="76">
        <f t="shared" si="0"/>
        <v>42719.250999999989</v>
      </c>
      <c r="L26" s="87" t="str">
        <f t="shared" si="2"/>
        <v>FVE</v>
      </c>
      <c r="M26" s="85">
        <f>K26/'6.1, 6.2'!I5</f>
        <v>5.3514249492928767E-2</v>
      </c>
      <c r="N26" s="78"/>
      <c r="O26" s="86"/>
    </row>
    <row r="27" spans="1:15">
      <c r="A27" s="431" t="s">
        <v>130</v>
      </c>
      <c r="B27" s="243">
        <v>68966.990994021602</v>
      </c>
      <c r="C27" s="355">
        <v>5.2020507060388278E-2</v>
      </c>
      <c r="D27" s="243">
        <v>53900.513532382392</v>
      </c>
      <c r="E27" s="356">
        <v>5.1496276937679906E-2</v>
      </c>
      <c r="F27" s="243">
        <v>45684.643465241919</v>
      </c>
      <c r="G27" s="356">
        <v>5.0867229900124517E-2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86"/>
      <c r="B28" s="586"/>
      <c r="C28" s="586"/>
      <c r="D28" s="586"/>
      <c r="E28" s="586"/>
      <c r="F28" s="48"/>
      <c r="G28" s="77" t="s">
        <v>300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87"/>
      <c r="B29" s="587"/>
      <c r="C29" s="587"/>
      <c r="D29" s="587"/>
      <c r="E29" s="587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1.0539166172579217E-2</v>
      </c>
      <c r="J32" s="87" t="str">
        <f t="shared" si="5"/>
        <v>PE</v>
      </c>
      <c r="K32" s="70">
        <f t="shared" si="6"/>
        <v>15824.065000000001</v>
      </c>
      <c r="L32" s="70">
        <f t="shared" si="7"/>
        <v>10833.646000000001</v>
      </c>
      <c r="M32" s="70">
        <f t="shared" si="8"/>
        <v>6104.7179999999998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0.11862852969673883</v>
      </c>
      <c r="J34" s="87" t="str">
        <f t="shared" si="5"/>
        <v>PSE</v>
      </c>
      <c r="K34" s="70">
        <f t="shared" si="6"/>
        <v>24440.716000000011</v>
      </c>
      <c r="L34" s="70">
        <f t="shared" si="7"/>
        <v>22401.879999999997</v>
      </c>
      <c r="M34" s="70">
        <f t="shared" si="8"/>
        <v>20714.996999999999</v>
      </c>
    </row>
    <row r="35" spans="8:13" ht="13.5" customHeight="1">
      <c r="H35" s="87" t="str">
        <f t="shared" si="3"/>
        <v>VE</v>
      </c>
      <c r="I35" s="88">
        <f t="shared" si="4"/>
        <v>1.0589046065316209E-2</v>
      </c>
      <c r="J35" s="87" t="str">
        <f t="shared" si="5"/>
        <v>VE</v>
      </c>
      <c r="K35" s="70">
        <f t="shared" si="6"/>
        <v>4892.5699999999988</v>
      </c>
      <c r="L35" s="70">
        <f t="shared" si="7"/>
        <v>4162.632999999998</v>
      </c>
      <c r="M35" s="70">
        <f t="shared" si="8"/>
        <v>1797.5580000000004</v>
      </c>
    </row>
    <row r="36" spans="8:13" ht="12.75" customHeight="1">
      <c r="H36" s="87" t="str">
        <f t="shared" si="3"/>
        <v>PVE</v>
      </c>
      <c r="I36" s="88">
        <f t="shared" si="4"/>
        <v>0.55484421681604779</v>
      </c>
      <c r="J36" s="87" t="str">
        <f t="shared" si="5"/>
        <v>PVE</v>
      </c>
      <c r="K36" s="70">
        <f t="shared" si="6"/>
        <v>46728.14</v>
      </c>
      <c r="L36" s="70">
        <f t="shared" si="7"/>
        <v>49483.75</v>
      </c>
      <c r="M36" s="70">
        <f t="shared" si="8"/>
        <v>19199.25</v>
      </c>
    </row>
    <row r="37" spans="8:13" ht="12.75" customHeight="1">
      <c r="H37" s="87" t="str">
        <f t="shared" si="3"/>
        <v>VTE</v>
      </c>
      <c r="I37" s="88">
        <f t="shared" si="4"/>
        <v>0.13580868761279158</v>
      </c>
      <c r="J37" s="87" t="str">
        <f t="shared" si="5"/>
        <v>VTE</v>
      </c>
      <c r="K37" s="70">
        <f t="shared" si="6"/>
        <v>7691.7209999999995</v>
      </c>
      <c r="L37" s="70">
        <f t="shared" si="7"/>
        <v>8628.9739999999983</v>
      </c>
      <c r="M37" s="70">
        <f t="shared" si="8"/>
        <v>5806.134</v>
      </c>
    </row>
    <row r="38" spans="8:13" ht="12.75" customHeight="1">
      <c r="H38" s="87" t="str">
        <f t="shared" si="3"/>
        <v>FVE</v>
      </c>
      <c r="I38" s="88">
        <f t="shared" si="4"/>
        <v>5.3405724226350627E-2</v>
      </c>
      <c r="J38" s="87" t="str">
        <f t="shared" si="5"/>
        <v>FVE</v>
      </c>
      <c r="K38" s="70">
        <f t="shared" si="6"/>
        <v>11229.533999999996</v>
      </c>
      <c r="L38" s="70">
        <f t="shared" si="7"/>
        <v>15529.339999999987</v>
      </c>
      <c r="M38" s="70">
        <f t="shared" si="8"/>
        <v>15960.377000000004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2" t="s">
        <v>401</v>
      </c>
      <c r="M1" s="350" t="str">
        <f>'3.1'!N1</f>
        <v>II. čtvrtletí 2023</v>
      </c>
      <c r="N1" s="68"/>
      <c r="O1" s="68"/>
    </row>
    <row r="2" spans="1:21" ht="6" customHeight="1">
      <c r="A2" s="35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7" t="str">
        <f>'3.1'!A4</f>
        <v>2023</v>
      </c>
      <c r="B3" s="573" t="s">
        <v>187</v>
      </c>
      <c r="C3" s="573"/>
      <c r="D3" s="573"/>
      <c r="E3" s="573"/>
      <c r="F3" s="573"/>
      <c r="G3" s="576"/>
      <c r="H3" s="580" t="s">
        <v>19</v>
      </c>
      <c r="I3" s="573"/>
      <c r="J3" s="573"/>
      <c r="K3" s="573"/>
      <c r="L3" s="573"/>
      <c r="M3" s="573"/>
      <c r="N3" s="24"/>
    </row>
    <row r="4" spans="1:21" ht="13.5" customHeight="1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72"/>
    </row>
    <row r="5" spans="1:21">
      <c r="A5" s="22"/>
      <c r="B5" s="575" t="s">
        <v>63</v>
      </c>
      <c r="C5" s="575"/>
      <c r="D5" s="575" t="s">
        <v>64</v>
      </c>
      <c r="E5" s="575"/>
      <c r="F5" s="575" t="s">
        <v>65</v>
      </c>
      <c r="G5" s="578"/>
      <c r="H5" s="579" t="s">
        <v>63</v>
      </c>
      <c r="I5" s="575"/>
      <c r="J5" s="575" t="s">
        <v>64</v>
      </c>
      <c r="K5" s="575"/>
      <c r="L5" s="575" t="s">
        <v>65</v>
      </c>
      <c r="M5" s="575"/>
      <c r="N5" s="84"/>
    </row>
    <row r="6" spans="1:21">
      <c r="A6" s="369"/>
      <c r="B6" s="366" t="s">
        <v>209</v>
      </c>
      <c r="C6" s="366" t="s">
        <v>208</v>
      </c>
      <c r="D6" s="366" t="s">
        <v>209</v>
      </c>
      <c r="E6" s="366" t="s">
        <v>208</v>
      </c>
      <c r="F6" s="366" t="s">
        <v>209</v>
      </c>
      <c r="G6" s="367" t="s">
        <v>208</v>
      </c>
      <c r="H6" s="359" t="s">
        <v>209</v>
      </c>
      <c r="I6" s="359" t="s">
        <v>208</v>
      </c>
      <c r="J6" s="359" t="s">
        <v>209</v>
      </c>
      <c r="K6" s="359" t="s">
        <v>208</v>
      </c>
      <c r="L6" s="359" t="s">
        <v>209</v>
      </c>
      <c r="M6" s="359" t="s">
        <v>208</v>
      </c>
      <c r="N6" s="84"/>
    </row>
    <row r="7" spans="1:21">
      <c r="A7" s="588" t="s">
        <v>53</v>
      </c>
      <c r="B7" s="583">
        <f>F8</f>
        <v>1508.9609799999996</v>
      </c>
      <c r="C7" s="570"/>
      <c r="D7" s="570"/>
      <c r="E7" s="570"/>
      <c r="F7" s="570"/>
      <c r="G7" s="585"/>
      <c r="H7" s="583">
        <f>SUM(H8,J8,L8)</f>
        <v>771475.45299999998</v>
      </c>
      <c r="I7" s="570"/>
      <c r="J7" s="570"/>
      <c r="K7" s="570"/>
      <c r="L7" s="570"/>
      <c r="M7" s="570"/>
      <c r="N7" s="73"/>
    </row>
    <row r="8" spans="1:21">
      <c r="A8" s="589"/>
      <c r="B8" s="360">
        <f>SUM(B9:B16)</f>
        <v>1511.0387099999996</v>
      </c>
      <c r="C8" s="355">
        <v>7.248083381833606E-2</v>
      </c>
      <c r="D8" s="320">
        <f>SUM(D9:D16)</f>
        <v>1510.6906799999997</v>
      </c>
      <c r="E8" s="355">
        <v>7.2449075038194671E-2</v>
      </c>
      <c r="F8" s="320">
        <f>SUM(F9:F16)</f>
        <v>1508.9609799999996</v>
      </c>
      <c r="G8" s="361">
        <v>7.2439589354148765E-2</v>
      </c>
      <c r="H8" s="320">
        <f>SUM(H9:H16)</f>
        <v>316836.842</v>
      </c>
      <c r="I8" s="355">
        <v>5.1427103440827432E-2</v>
      </c>
      <c r="J8" s="320">
        <f>SUM(J9:J16)</f>
        <v>215945.20499999999</v>
      </c>
      <c r="K8" s="355">
        <v>4.2365430294024571E-2</v>
      </c>
      <c r="L8" s="320">
        <f>SUM(L9:L16)</f>
        <v>238693.40600000002</v>
      </c>
      <c r="M8" s="355">
        <v>4.6000180818273874E-2</v>
      </c>
      <c r="N8" s="10"/>
    </row>
    <row r="9" spans="1:21">
      <c r="A9" s="56" t="s">
        <v>7</v>
      </c>
      <c r="B9" s="248">
        <v>0</v>
      </c>
      <c r="C9" s="354">
        <v>0</v>
      </c>
      <c r="D9" s="23">
        <v>0</v>
      </c>
      <c r="E9" s="354">
        <v>0</v>
      </c>
      <c r="F9" s="23">
        <v>0</v>
      </c>
      <c r="G9" s="362">
        <v>0</v>
      </c>
      <c r="H9" s="23">
        <v>0</v>
      </c>
      <c r="I9" s="354">
        <v>0</v>
      </c>
      <c r="J9" s="23">
        <v>0</v>
      </c>
      <c r="K9" s="354">
        <v>0</v>
      </c>
      <c r="L9" s="23">
        <v>0</v>
      </c>
      <c r="M9" s="354">
        <v>0</v>
      </c>
      <c r="N9" s="76"/>
      <c r="O9" s="85"/>
    </row>
    <row r="10" spans="1:21">
      <c r="A10" s="56" t="s">
        <v>20</v>
      </c>
      <c r="B10" s="248">
        <v>1293.7099999999998</v>
      </c>
      <c r="C10" s="354">
        <v>0.13711960124228104</v>
      </c>
      <c r="D10" s="23">
        <v>1293.7099999999998</v>
      </c>
      <c r="E10" s="354">
        <v>0.13711960124228104</v>
      </c>
      <c r="F10" s="23">
        <v>1293.7099999999998</v>
      </c>
      <c r="G10" s="362">
        <v>0.13711960124228104</v>
      </c>
      <c r="H10" s="23">
        <v>268210.53899999999</v>
      </c>
      <c r="I10" s="354">
        <v>9.4179309097173314E-2</v>
      </c>
      <c r="J10" s="23">
        <v>168815.05799999999</v>
      </c>
      <c r="K10" s="354">
        <v>9.0191783113426724E-2</v>
      </c>
      <c r="L10" s="23">
        <v>196447.15</v>
      </c>
      <c r="M10" s="354">
        <v>0.10977955676402702</v>
      </c>
      <c r="N10" s="76"/>
      <c r="O10" s="85"/>
    </row>
    <row r="11" spans="1:21">
      <c r="A11" s="56" t="s">
        <v>21</v>
      </c>
      <c r="B11" s="248">
        <v>0</v>
      </c>
      <c r="C11" s="354">
        <v>0</v>
      </c>
      <c r="D11" s="23">
        <v>0</v>
      </c>
      <c r="E11" s="354">
        <v>0</v>
      </c>
      <c r="F11" s="23">
        <v>0</v>
      </c>
      <c r="G11" s="362">
        <v>0</v>
      </c>
      <c r="H11" s="23">
        <v>0</v>
      </c>
      <c r="I11" s="354">
        <v>0</v>
      </c>
      <c r="J11" s="23">
        <v>0</v>
      </c>
      <c r="K11" s="354">
        <v>0</v>
      </c>
      <c r="L11" s="23">
        <v>0</v>
      </c>
      <c r="M11" s="354">
        <v>0</v>
      </c>
      <c r="N11" s="76"/>
      <c r="O11" s="85"/>
    </row>
    <row r="12" spans="1:21">
      <c r="A12" s="56" t="s">
        <v>22</v>
      </c>
      <c r="B12" s="248">
        <v>67.580000000000027</v>
      </c>
      <c r="C12" s="354">
        <v>6.5788577047009897E-2</v>
      </c>
      <c r="D12" s="23">
        <v>67.580000000000027</v>
      </c>
      <c r="E12" s="354">
        <v>6.5341466692578912E-2</v>
      </c>
      <c r="F12" s="23">
        <v>67.310000000000016</v>
      </c>
      <c r="G12" s="362">
        <v>6.5022445350136793E-2</v>
      </c>
      <c r="H12" s="23">
        <v>26690.802000000003</v>
      </c>
      <c r="I12" s="354">
        <v>8.7113218081580929E-2</v>
      </c>
      <c r="J12" s="23">
        <v>26415.832000000002</v>
      </c>
      <c r="K12" s="354">
        <v>9.0058563053167284E-2</v>
      </c>
      <c r="L12" s="23">
        <v>25446.457000000002</v>
      </c>
      <c r="M12" s="354">
        <v>9.3999748378060688E-2</v>
      </c>
      <c r="N12" s="76"/>
      <c r="O12" s="85"/>
    </row>
    <row r="13" spans="1:21">
      <c r="A13" s="56" t="s">
        <v>43</v>
      </c>
      <c r="B13" s="248">
        <v>29.556000000000015</v>
      </c>
      <c r="C13" s="354">
        <v>2.6657453027377875E-2</v>
      </c>
      <c r="D13" s="23">
        <v>29.442000000000014</v>
      </c>
      <c r="E13" s="354">
        <v>2.6589046374938176E-2</v>
      </c>
      <c r="F13" s="23">
        <v>29.332000000000019</v>
      </c>
      <c r="G13" s="362">
        <v>2.671800692194223E-2</v>
      </c>
      <c r="H13" s="23">
        <v>11113.774000000001</v>
      </c>
      <c r="I13" s="354">
        <v>3.5883731607373182E-2</v>
      </c>
      <c r="J13" s="23">
        <v>5621.2859999999991</v>
      </c>
      <c r="K13" s="354">
        <v>2.4284719000480931E-2</v>
      </c>
      <c r="L13" s="23">
        <v>2242.1579999999994</v>
      </c>
      <c r="M13" s="354">
        <v>1.7587644146551073E-2</v>
      </c>
      <c r="N13" s="76"/>
      <c r="O13" s="85"/>
    </row>
    <row r="14" spans="1:21">
      <c r="A14" s="56" t="s">
        <v>44</v>
      </c>
      <c r="B14" s="248">
        <v>0</v>
      </c>
      <c r="C14" s="354">
        <v>0</v>
      </c>
      <c r="D14" s="23">
        <v>0</v>
      </c>
      <c r="E14" s="354">
        <v>0</v>
      </c>
      <c r="F14" s="23">
        <v>0</v>
      </c>
      <c r="G14" s="362">
        <v>0</v>
      </c>
      <c r="H14" s="23">
        <v>0</v>
      </c>
      <c r="I14" s="354">
        <v>0</v>
      </c>
      <c r="J14" s="23">
        <v>0</v>
      </c>
      <c r="K14" s="354">
        <v>0</v>
      </c>
      <c r="L14" s="23">
        <v>0</v>
      </c>
      <c r="M14" s="354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8">
        <v>17.8004</v>
      </c>
      <c r="C15" s="354">
        <v>5.2585835584921539E-2</v>
      </c>
      <c r="D15" s="23">
        <v>17.8004</v>
      </c>
      <c r="E15" s="74">
        <v>5.2585835584921539E-2</v>
      </c>
      <c r="F15" s="23">
        <v>17.200399999999998</v>
      </c>
      <c r="G15" s="363">
        <v>5.0903546533341906E-2</v>
      </c>
      <c r="H15" s="23">
        <v>838.13400000000001</v>
      </c>
      <c r="I15" s="354">
        <v>1.8494356129256727E-2</v>
      </c>
      <c r="J15" s="23">
        <v>770.41899999999998</v>
      </c>
      <c r="K15" s="74">
        <v>1.678045468509021E-2</v>
      </c>
      <c r="L15" s="23">
        <v>576.48699999999997</v>
      </c>
      <c r="M15" s="74">
        <v>1.7218173362989683E-2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7" t="s">
        <v>46</v>
      </c>
      <c r="B16" s="249">
        <v>102.39230999999974</v>
      </c>
      <c r="C16" s="355">
        <v>4.8456941976134635E-2</v>
      </c>
      <c r="D16" s="243">
        <v>102.15827999999981</v>
      </c>
      <c r="E16" s="356">
        <v>4.8375013051671273E-2</v>
      </c>
      <c r="F16" s="243">
        <v>101.40857999999982</v>
      </c>
      <c r="G16" s="364">
        <v>4.8294610373167415E-2</v>
      </c>
      <c r="H16" s="243">
        <v>9983.5929999999971</v>
      </c>
      <c r="I16" s="355">
        <v>4.8858112591229762E-2</v>
      </c>
      <c r="J16" s="243">
        <v>14322.610000000004</v>
      </c>
      <c r="K16" s="356">
        <v>4.7881538109878032E-2</v>
      </c>
      <c r="L16" s="243">
        <v>13981.15400000004</v>
      </c>
      <c r="M16" s="356">
        <v>4.7423703543472071E-2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20">
      <c r="A18" s="437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7"/>
      <c r="B19" s="574" t="s">
        <v>5</v>
      </c>
      <c r="C19" s="574"/>
      <c r="D19" s="574"/>
      <c r="E19" s="574"/>
      <c r="F19" s="574"/>
      <c r="G19" s="574"/>
      <c r="H19" s="78" t="str">
        <f>A24</f>
        <v>VO z vvn</v>
      </c>
      <c r="I19" s="86">
        <f>(B24+D24+F24)/'6.1, 6.2'!B25</f>
        <v>3.9783530061597107E-2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3"/>
      <c r="B20" s="575" t="s">
        <v>63</v>
      </c>
      <c r="C20" s="575"/>
      <c r="D20" s="575" t="s">
        <v>64</v>
      </c>
      <c r="E20" s="575"/>
      <c r="F20" s="575" t="s">
        <v>65</v>
      </c>
      <c r="G20" s="575"/>
      <c r="H20" s="78" t="str">
        <f>A25</f>
        <v>VO z vn</v>
      </c>
      <c r="I20" s="86">
        <f>(B25+D25+F25)/'6.1, 6.2'!C25</f>
        <v>4.2149661391884037E-2</v>
      </c>
      <c r="J20" s="87" t="str">
        <f t="shared" ref="J20:J26" si="1">A10</f>
        <v>PE</v>
      </c>
      <c r="K20" s="76">
        <f t="shared" si="0"/>
        <v>633472.74699999997</v>
      </c>
      <c r="L20" s="87" t="str">
        <f t="shared" ref="L20:L26" si="2">A10</f>
        <v>PE</v>
      </c>
      <c r="M20" s="85">
        <f>K20/'6.1, 6.2'!C5</f>
        <v>9.7321472295137351E-2</v>
      </c>
      <c r="N20" s="78"/>
      <c r="O20" s="68"/>
      <c r="P20" s="89"/>
      <c r="Q20" s="71"/>
      <c r="R20" s="75"/>
      <c r="S20" s="75"/>
      <c r="T20" s="75"/>
    </row>
    <row r="21" spans="1:20">
      <c r="A21" s="353"/>
      <c r="B21" s="368" t="s">
        <v>209</v>
      </c>
      <c r="C21" s="368" t="s">
        <v>208</v>
      </c>
      <c r="D21" s="368" t="s">
        <v>209</v>
      </c>
      <c r="E21" s="368" t="s">
        <v>208</v>
      </c>
      <c r="F21" s="368" t="s">
        <v>209</v>
      </c>
      <c r="G21" s="368" t="s">
        <v>208</v>
      </c>
      <c r="H21" s="78" t="str">
        <f>A26</f>
        <v>MOP</v>
      </c>
      <c r="I21" s="86">
        <f>(B26+D26+F26)/'6.1, 6.2'!D25</f>
        <v>4.9160180475844507E-2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68" t="s">
        <v>53</v>
      </c>
      <c r="B22" s="570">
        <f>SUM(B23,D23,F23)</f>
        <v>539408.96200000006</v>
      </c>
      <c r="C22" s="570"/>
      <c r="D22" s="570"/>
      <c r="E22" s="570"/>
      <c r="F22" s="570"/>
      <c r="G22" s="570"/>
      <c r="H22" s="78" t="str">
        <f>A27</f>
        <v>MOO</v>
      </c>
      <c r="I22" s="86">
        <f>(B27+D27+F27)/'6.1, 6.2'!E25</f>
        <v>4.6472493182437798E-2</v>
      </c>
      <c r="J22" s="87" t="str">
        <f t="shared" si="1"/>
        <v>PSE</v>
      </c>
      <c r="K22" s="76">
        <f t="shared" si="0"/>
        <v>78553.091000000015</v>
      </c>
      <c r="L22" s="87" t="str">
        <f t="shared" si="2"/>
        <v>PSE</v>
      </c>
      <c r="M22" s="85">
        <f>K22/'6.1, 6.2'!E5</f>
        <v>9.0247528349585368E-2</v>
      </c>
      <c r="N22" s="78"/>
      <c r="O22" s="68"/>
      <c r="P22" s="89"/>
      <c r="Q22" s="71"/>
      <c r="R22" s="23"/>
      <c r="S22" s="23"/>
      <c r="T22" s="23"/>
    </row>
    <row r="23" spans="1:20">
      <c r="A23" s="569"/>
      <c r="B23" s="320">
        <f>SUM(B24:B27)</f>
        <v>192110.106</v>
      </c>
      <c r="C23" s="365">
        <v>4.4658871482889016E-2</v>
      </c>
      <c r="D23" s="320">
        <f>SUM(D24:D27)</f>
        <v>176900.95500000002</v>
      </c>
      <c r="E23" s="365">
        <v>4.3624903894442492E-2</v>
      </c>
      <c r="F23" s="320">
        <f>SUM(F24:F27)</f>
        <v>170397.90100000001</v>
      </c>
      <c r="G23" s="365">
        <v>4.3307667201780579E-2</v>
      </c>
      <c r="H23" s="68"/>
      <c r="I23" s="68"/>
      <c r="J23" s="87" t="str">
        <f t="shared" si="1"/>
        <v>VE</v>
      </c>
      <c r="K23" s="76">
        <f t="shared" si="0"/>
        <v>18977.218000000001</v>
      </c>
      <c r="L23" s="87" t="str">
        <f t="shared" si="2"/>
        <v>VE</v>
      </c>
      <c r="M23" s="85">
        <f>K23/'6.1, 6.2'!F5</f>
        <v>2.8380319707710083E-2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25284.894</v>
      </c>
      <c r="C24" s="354">
        <v>4.1346370490823355E-2</v>
      </c>
      <c r="D24" s="23">
        <v>23484.708999999999</v>
      </c>
      <c r="E24" s="354">
        <v>3.8020050535319962E-2</v>
      </c>
      <c r="F24" s="23">
        <v>26836.437999999998</v>
      </c>
      <c r="G24" s="354">
        <v>3.9982502979211021E-2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74788.475999999995</v>
      </c>
      <c r="C25" s="354">
        <v>4.2473625174239332E-2</v>
      </c>
      <c r="D25" s="23">
        <v>77795.906000000003</v>
      </c>
      <c r="E25" s="354">
        <v>4.2294561775192391E-2</v>
      </c>
      <c r="F25" s="23">
        <v>77246.138000000006</v>
      </c>
      <c r="G25" s="354">
        <v>4.1697860835005408E-2</v>
      </c>
      <c r="H25" s="68"/>
      <c r="I25" s="68"/>
      <c r="J25" s="87" t="str">
        <f t="shared" si="1"/>
        <v>VTE</v>
      </c>
      <c r="K25" s="76">
        <f t="shared" si="0"/>
        <v>2185.04</v>
      </c>
      <c r="L25" s="87" t="str">
        <f t="shared" si="2"/>
        <v>VTE</v>
      </c>
      <c r="M25" s="85">
        <f>K25/'6.1, 6.2'!H5</f>
        <v>1.7520777015958226E-2</v>
      </c>
      <c r="N25" s="78"/>
      <c r="O25" s="86"/>
    </row>
    <row r="26" spans="1:20">
      <c r="A26" s="18" t="s">
        <v>132</v>
      </c>
      <c r="B26" s="23">
        <v>29768.061000000002</v>
      </c>
      <c r="C26" s="354">
        <v>4.9317709476519908E-2</v>
      </c>
      <c r="D26" s="23">
        <v>27006.796999999999</v>
      </c>
      <c r="E26" s="74">
        <v>4.8989109810210547E-2</v>
      </c>
      <c r="F26" s="23">
        <v>25206.073</v>
      </c>
      <c r="G26" s="74">
        <v>4.9158666986517226E-2</v>
      </c>
      <c r="H26" s="68"/>
      <c r="I26" s="68"/>
      <c r="J26" s="87" t="str">
        <f t="shared" si="1"/>
        <v>FVE</v>
      </c>
      <c r="K26" s="76">
        <f t="shared" si="0"/>
        <v>38287.35700000004</v>
      </c>
      <c r="L26" s="87" t="str">
        <f t="shared" si="2"/>
        <v>FVE</v>
      </c>
      <c r="M26" s="85">
        <f>K26/'6.1, 6.2'!I5</f>
        <v>4.7962432087651427E-2</v>
      </c>
      <c r="N26" s="78"/>
      <c r="O26" s="86"/>
    </row>
    <row r="27" spans="1:20">
      <c r="A27" s="431" t="s">
        <v>130</v>
      </c>
      <c r="B27" s="243">
        <v>62268.675000000003</v>
      </c>
      <c r="C27" s="355">
        <v>4.6968093007846566E-2</v>
      </c>
      <c r="D27" s="243">
        <v>48613.542999999998</v>
      </c>
      <c r="E27" s="356">
        <v>4.644513213674311E-2</v>
      </c>
      <c r="F27" s="243">
        <v>41109.252</v>
      </c>
      <c r="G27" s="356">
        <v>4.5772793960778706E-2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86"/>
      <c r="B28" s="586"/>
      <c r="C28" s="586"/>
      <c r="D28" s="586"/>
      <c r="E28" s="586"/>
      <c r="F28" s="48"/>
      <c r="G28" s="77" t="s">
        <v>300</v>
      </c>
      <c r="H28" s="68"/>
      <c r="I28" s="68"/>
      <c r="J28" s="68"/>
      <c r="K28" s="68"/>
      <c r="L28" s="68"/>
      <c r="M28" s="68"/>
    </row>
    <row r="29" spans="1:20">
      <c r="A29" s="587"/>
      <c r="B29" s="587"/>
      <c r="C29" s="587"/>
      <c r="D29" s="587"/>
      <c r="E29" s="587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0.13711960124228104</v>
      </c>
      <c r="J32" s="87" t="str">
        <f t="shared" si="5"/>
        <v>PE</v>
      </c>
      <c r="K32" s="70">
        <f t="shared" si="6"/>
        <v>268210.53899999999</v>
      </c>
      <c r="L32" s="70">
        <f t="shared" si="7"/>
        <v>168815.05799999999</v>
      </c>
      <c r="M32" s="70">
        <f t="shared" si="8"/>
        <v>196447.15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6.5022445350136793E-2</v>
      </c>
      <c r="J34" s="87" t="str">
        <f t="shared" si="5"/>
        <v>PSE</v>
      </c>
      <c r="K34" s="70">
        <f t="shared" si="6"/>
        <v>26690.802000000003</v>
      </c>
      <c r="L34" s="70">
        <f t="shared" si="7"/>
        <v>26415.832000000002</v>
      </c>
      <c r="M34" s="70">
        <f t="shared" si="8"/>
        <v>25446.457000000002</v>
      </c>
    </row>
    <row r="35" spans="8:13" ht="12.75" customHeight="1">
      <c r="H35" s="87" t="str">
        <f t="shared" si="3"/>
        <v>VE</v>
      </c>
      <c r="I35" s="88">
        <f t="shared" si="4"/>
        <v>2.671800692194223E-2</v>
      </c>
      <c r="J35" s="87" t="str">
        <f t="shared" si="5"/>
        <v>VE</v>
      </c>
      <c r="K35" s="70">
        <f t="shared" si="6"/>
        <v>11113.774000000001</v>
      </c>
      <c r="L35" s="70">
        <f t="shared" si="7"/>
        <v>5621.2859999999991</v>
      </c>
      <c r="M35" s="70">
        <f t="shared" si="8"/>
        <v>2242.1579999999994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5.0903546533341906E-2</v>
      </c>
      <c r="J37" s="87" t="str">
        <f t="shared" si="5"/>
        <v>VTE</v>
      </c>
      <c r="K37" s="70">
        <f t="shared" si="6"/>
        <v>838.13400000000001</v>
      </c>
      <c r="L37" s="70">
        <f t="shared" si="7"/>
        <v>770.41899999999998</v>
      </c>
      <c r="M37" s="70">
        <f t="shared" si="8"/>
        <v>576.48699999999997</v>
      </c>
    </row>
    <row r="38" spans="8:13" ht="12.75" customHeight="1">
      <c r="H38" s="87" t="str">
        <f t="shared" si="3"/>
        <v>FVE</v>
      </c>
      <c r="I38" s="88">
        <f t="shared" si="4"/>
        <v>4.8294610373167415E-2</v>
      </c>
      <c r="J38" s="87" t="str">
        <f t="shared" si="5"/>
        <v>FVE</v>
      </c>
      <c r="K38" s="70">
        <f t="shared" si="6"/>
        <v>9983.5929999999971</v>
      </c>
      <c r="L38" s="70">
        <f t="shared" si="7"/>
        <v>14322.610000000004</v>
      </c>
      <c r="M38" s="70">
        <f t="shared" si="8"/>
        <v>13981.15400000004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2" t="s">
        <v>402</v>
      </c>
      <c r="M1" s="350" t="str">
        <f>'3.1'!N1</f>
        <v>II. čtvrtletí 2023</v>
      </c>
    </row>
    <row r="2" spans="1:24" ht="6" customHeight="1">
      <c r="A2" s="35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7" t="str">
        <f>'3.1'!A4</f>
        <v>2023</v>
      </c>
      <c r="B3" s="573" t="s">
        <v>187</v>
      </c>
      <c r="C3" s="573"/>
      <c r="D3" s="573"/>
      <c r="E3" s="573"/>
      <c r="F3" s="573"/>
      <c r="G3" s="576"/>
      <c r="H3" s="580" t="s">
        <v>19</v>
      </c>
      <c r="I3" s="573"/>
      <c r="J3" s="573"/>
      <c r="K3" s="573"/>
      <c r="L3" s="573"/>
      <c r="M3" s="573"/>
      <c r="N3" s="24"/>
    </row>
    <row r="4" spans="1:24" ht="13.5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72"/>
    </row>
    <row r="5" spans="1:24">
      <c r="A5" s="22"/>
      <c r="B5" s="575" t="s">
        <v>63</v>
      </c>
      <c r="C5" s="575"/>
      <c r="D5" s="575" t="s">
        <v>64</v>
      </c>
      <c r="E5" s="575"/>
      <c r="F5" s="575" t="s">
        <v>65</v>
      </c>
      <c r="G5" s="578"/>
      <c r="H5" s="579" t="s">
        <v>63</v>
      </c>
      <c r="I5" s="575"/>
      <c r="J5" s="575" t="s">
        <v>64</v>
      </c>
      <c r="K5" s="575"/>
      <c r="L5" s="575" t="s">
        <v>65</v>
      </c>
      <c r="M5" s="575"/>
      <c r="N5" s="67"/>
    </row>
    <row r="6" spans="1:24">
      <c r="A6" s="369"/>
      <c r="B6" s="366" t="s">
        <v>209</v>
      </c>
      <c r="C6" s="366" t="s">
        <v>208</v>
      </c>
      <c r="D6" s="366" t="s">
        <v>209</v>
      </c>
      <c r="E6" s="366" t="s">
        <v>208</v>
      </c>
      <c r="F6" s="366" t="s">
        <v>209</v>
      </c>
      <c r="G6" s="367" t="s">
        <v>208</v>
      </c>
      <c r="H6" s="359" t="s">
        <v>209</v>
      </c>
      <c r="I6" s="359" t="s">
        <v>208</v>
      </c>
      <c r="J6" s="359" t="s">
        <v>209</v>
      </c>
      <c r="K6" s="359" t="s">
        <v>208</v>
      </c>
      <c r="L6" s="359" t="s">
        <v>209</v>
      </c>
      <c r="M6" s="359" t="s">
        <v>208</v>
      </c>
      <c r="N6" s="67"/>
    </row>
    <row r="7" spans="1:24">
      <c r="A7" s="588" t="s">
        <v>53</v>
      </c>
      <c r="B7" s="583">
        <f>F8</f>
        <v>571.45257999999865</v>
      </c>
      <c r="C7" s="570"/>
      <c r="D7" s="570"/>
      <c r="E7" s="570"/>
      <c r="F7" s="570"/>
      <c r="G7" s="585"/>
      <c r="H7" s="583">
        <f>SUM(H8,J8,L8)</f>
        <v>316678.62400000001</v>
      </c>
      <c r="I7" s="570"/>
      <c r="J7" s="570"/>
      <c r="K7" s="570"/>
      <c r="L7" s="570"/>
      <c r="M7" s="570"/>
      <c r="N7" s="73"/>
    </row>
    <row r="8" spans="1:24">
      <c r="A8" s="589"/>
      <c r="B8" s="360">
        <f>SUM(B9:B16)</f>
        <v>574.04590999999857</v>
      </c>
      <c r="C8" s="355">
        <v>2.7535579288240346E-2</v>
      </c>
      <c r="D8" s="320">
        <f>SUM(D9:D16)</f>
        <v>573.67149999999856</v>
      </c>
      <c r="E8" s="355">
        <v>2.7511899094243168E-2</v>
      </c>
      <c r="F8" s="320">
        <f>SUM(F9:F16)</f>
        <v>571.45257999999865</v>
      </c>
      <c r="G8" s="361">
        <v>2.7433307275161453E-2</v>
      </c>
      <c r="H8" s="320">
        <f>SUM(H9:H16)</f>
        <v>106672.29399999998</v>
      </c>
      <c r="I8" s="355">
        <v>1.7314422979283307E-2</v>
      </c>
      <c r="J8" s="320">
        <f>SUM(J9:J16)</f>
        <v>115550.87200000006</v>
      </c>
      <c r="K8" s="355">
        <v>2.2669465678248138E-2</v>
      </c>
      <c r="L8" s="320">
        <f>SUM(L9:L16)</f>
        <v>94455.457999999984</v>
      </c>
      <c r="M8" s="355">
        <v>1.8203134389363367E-2</v>
      </c>
      <c r="N8" s="10"/>
    </row>
    <row r="9" spans="1:24">
      <c r="A9" s="56" t="s">
        <v>7</v>
      </c>
      <c r="B9" s="248">
        <v>0</v>
      </c>
      <c r="C9" s="354">
        <v>0</v>
      </c>
      <c r="D9" s="23">
        <v>0</v>
      </c>
      <c r="E9" s="354">
        <v>0</v>
      </c>
      <c r="F9" s="23">
        <v>0</v>
      </c>
      <c r="G9" s="362">
        <v>0</v>
      </c>
      <c r="H9" s="23">
        <v>0</v>
      </c>
      <c r="I9" s="354">
        <v>0</v>
      </c>
      <c r="J9" s="23">
        <v>0</v>
      </c>
      <c r="K9" s="354">
        <v>0</v>
      </c>
      <c r="L9" s="23">
        <v>0</v>
      </c>
      <c r="M9" s="354">
        <v>0</v>
      </c>
      <c r="N9" s="76"/>
      <c r="O9" s="85"/>
      <c r="X9" s="70"/>
    </row>
    <row r="10" spans="1:24">
      <c r="A10" s="56" t="s">
        <v>20</v>
      </c>
      <c r="B10" s="248">
        <v>262.08500000000004</v>
      </c>
      <c r="C10" s="354">
        <v>2.7778242953662904E-2</v>
      </c>
      <c r="D10" s="23">
        <v>262.08500000000004</v>
      </c>
      <c r="E10" s="354">
        <v>2.7778242953662904E-2</v>
      </c>
      <c r="F10" s="23">
        <v>262.08500000000004</v>
      </c>
      <c r="G10" s="362">
        <v>2.7778242953662904E-2</v>
      </c>
      <c r="H10" s="23">
        <v>54448.155000000006</v>
      </c>
      <c r="I10" s="354">
        <v>1.9118896813804187E-2</v>
      </c>
      <c r="J10" s="23">
        <v>55850.943999999996</v>
      </c>
      <c r="K10" s="354">
        <v>2.9839140462980154E-2</v>
      </c>
      <c r="L10" s="23">
        <v>40348.773999999998</v>
      </c>
      <c r="M10" s="354">
        <v>2.2547899145861357E-2</v>
      </c>
      <c r="N10" s="76"/>
      <c r="O10" s="85"/>
      <c r="X10" s="70"/>
    </row>
    <row r="11" spans="1:24">
      <c r="A11" s="56" t="s">
        <v>21</v>
      </c>
      <c r="B11" s="248">
        <v>0</v>
      </c>
      <c r="C11" s="354">
        <v>0</v>
      </c>
      <c r="D11" s="23">
        <v>0</v>
      </c>
      <c r="E11" s="354">
        <v>0</v>
      </c>
      <c r="F11" s="23">
        <v>0</v>
      </c>
      <c r="G11" s="362">
        <v>0</v>
      </c>
      <c r="H11" s="23">
        <v>0</v>
      </c>
      <c r="I11" s="354">
        <v>0</v>
      </c>
      <c r="J11" s="23">
        <v>0</v>
      </c>
      <c r="K11" s="354">
        <v>0</v>
      </c>
      <c r="L11" s="23">
        <v>0</v>
      </c>
      <c r="M11" s="354">
        <v>0</v>
      </c>
      <c r="N11" s="76"/>
      <c r="O11" s="85"/>
      <c r="X11" s="70"/>
    </row>
    <row r="12" spans="1:24">
      <c r="A12" s="56" t="s">
        <v>22</v>
      </c>
      <c r="B12" s="248">
        <v>71.466000000000008</v>
      </c>
      <c r="C12" s="354">
        <v>6.9571566250985623E-2</v>
      </c>
      <c r="D12" s="23">
        <v>71.466000000000008</v>
      </c>
      <c r="E12" s="354">
        <v>6.9098746058772462E-2</v>
      </c>
      <c r="F12" s="23">
        <v>71.436000000000007</v>
      </c>
      <c r="G12" s="362">
        <v>6.9008221750592347E-2</v>
      </c>
      <c r="H12" s="23">
        <v>20982.567999999996</v>
      </c>
      <c r="I12" s="354">
        <v>6.848273132053509E-2</v>
      </c>
      <c r="J12" s="23">
        <v>21195.180999999993</v>
      </c>
      <c r="K12" s="354">
        <v>7.2259981987763719E-2</v>
      </c>
      <c r="L12" s="23">
        <v>19021.566999999999</v>
      </c>
      <c r="M12" s="354">
        <v>7.0266069329668265E-2</v>
      </c>
      <c r="N12" s="76"/>
      <c r="O12" s="85"/>
      <c r="X12" s="70"/>
    </row>
    <row r="13" spans="1:24">
      <c r="A13" s="56" t="s">
        <v>43</v>
      </c>
      <c r="B13" s="248">
        <v>20.420299999999994</v>
      </c>
      <c r="C13" s="354">
        <v>1.8417688051663418E-2</v>
      </c>
      <c r="D13" s="23">
        <v>20.343299999999992</v>
      </c>
      <c r="E13" s="354">
        <v>1.8372017767790207E-2</v>
      </c>
      <c r="F13" s="23">
        <v>20.180299999999988</v>
      </c>
      <c r="G13" s="362">
        <v>1.838188309992057E-2</v>
      </c>
      <c r="H13" s="23">
        <v>10870.354000000003</v>
      </c>
      <c r="I13" s="354">
        <v>3.509778635170515E-2</v>
      </c>
      <c r="J13" s="23">
        <v>8438.4389999999985</v>
      </c>
      <c r="K13" s="354">
        <v>3.6455202584906601E-2</v>
      </c>
      <c r="L13" s="23">
        <v>4427.4919999999993</v>
      </c>
      <c r="M13" s="354">
        <v>3.4729556863388626E-2</v>
      </c>
      <c r="N13" s="76"/>
      <c r="O13" s="85"/>
      <c r="X13" s="70"/>
    </row>
    <row r="14" spans="1:24">
      <c r="A14" s="56" t="s">
        <v>44</v>
      </c>
      <c r="B14" s="248">
        <v>1.5</v>
      </c>
      <c r="C14" s="354">
        <v>1.2804097311139564E-3</v>
      </c>
      <c r="D14" s="23">
        <v>1.5</v>
      </c>
      <c r="E14" s="354">
        <v>1.2804097311139564E-3</v>
      </c>
      <c r="F14" s="23">
        <v>1.5</v>
      </c>
      <c r="G14" s="362">
        <v>1.2804097311139564E-3</v>
      </c>
      <c r="H14" s="23">
        <v>0</v>
      </c>
      <c r="I14" s="354">
        <v>0</v>
      </c>
      <c r="J14" s="23">
        <v>0</v>
      </c>
      <c r="K14" s="354">
        <v>0</v>
      </c>
      <c r="L14" s="23">
        <v>0</v>
      </c>
      <c r="M14" s="354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8">
        <v>5.3199999999999994</v>
      </c>
      <c r="C15" s="354">
        <v>1.5716312291396965E-2</v>
      </c>
      <c r="D15" s="23">
        <v>5.3199999999999994</v>
      </c>
      <c r="E15" s="74">
        <v>1.5716312291396965E-2</v>
      </c>
      <c r="F15" s="23">
        <v>5.3199999999999994</v>
      </c>
      <c r="G15" s="363">
        <v>1.574421917847137E-2</v>
      </c>
      <c r="H15" s="23">
        <v>648.07400000000007</v>
      </c>
      <c r="I15" s="354">
        <v>1.4300471468896294E-2</v>
      </c>
      <c r="J15" s="23">
        <v>805.23699999999997</v>
      </c>
      <c r="K15" s="74">
        <v>1.7538823665119871E-2</v>
      </c>
      <c r="L15" s="23">
        <v>607.48800000000006</v>
      </c>
      <c r="M15" s="74">
        <v>1.8144092928263567E-2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7" t="s">
        <v>46</v>
      </c>
      <c r="B16" s="249">
        <v>213.25460999999851</v>
      </c>
      <c r="C16" s="355">
        <v>0.10092228862610067</v>
      </c>
      <c r="D16" s="243">
        <v>212.95719999999855</v>
      </c>
      <c r="E16" s="356">
        <v>0.1008416285928788</v>
      </c>
      <c r="F16" s="243">
        <v>210.93127999999859</v>
      </c>
      <c r="G16" s="364">
        <v>0.10045347231085804</v>
      </c>
      <c r="H16" s="243">
        <v>19723.142999999978</v>
      </c>
      <c r="I16" s="355">
        <v>9.6521917644972546E-2</v>
      </c>
      <c r="J16" s="243">
        <v>29261.071000000091</v>
      </c>
      <c r="K16" s="356">
        <v>9.7821911385030449E-2</v>
      </c>
      <c r="L16" s="243">
        <v>30050.136999999992</v>
      </c>
      <c r="M16" s="356">
        <v>0.10192926767909978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15">
      <c r="A18" s="437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</row>
    <row r="19" spans="1:15">
      <c r="A19" s="357"/>
      <c r="B19" s="574" t="s">
        <v>5</v>
      </c>
      <c r="C19" s="574"/>
      <c r="D19" s="574"/>
      <c r="E19" s="574"/>
      <c r="F19" s="574"/>
      <c r="G19" s="574"/>
      <c r="H19" s="78" t="str">
        <f>A24</f>
        <v>VO z vvn</v>
      </c>
      <c r="I19" s="86">
        <f>(B24+D24+F24)/'6.1, 6.2'!B25</f>
        <v>2.0328377802184047E-2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3"/>
      <c r="B20" s="575" t="s">
        <v>63</v>
      </c>
      <c r="C20" s="575"/>
      <c r="D20" s="575" t="s">
        <v>64</v>
      </c>
      <c r="E20" s="575"/>
      <c r="F20" s="575" t="s">
        <v>65</v>
      </c>
      <c r="G20" s="575"/>
      <c r="H20" s="78" t="str">
        <f>A25</f>
        <v>VO z vn</v>
      </c>
      <c r="I20" s="86">
        <f>(B25+D25+F25)/'6.1, 6.2'!C25</f>
        <v>6.4525853657638382E-2</v>
      </c>
      <c r="J20" s="87" t="str">
        <f t="shared" ref="J20:J26" si="1">A10</f>
        <v>PE</v>
      </c>
      <c r="K20" s="76">
        <f t="shared" si="0"/>
        <v>150647.87299999999</v>
      </c>
      <c r="L20" s="87" t="str">
        <f t="shared" ref="L20:L26" si="2">A10</f>
        <v>PE</v>
      </c>
      <c r="M20" s="85">
        <f>K20/'6.1, 6.2'!C5</f>
        <v>2.314428342485722E-2</v>
      </c>
      <c r="N20" s="78"/>
      <c r="O20" s="68"/>
    </row>
    <row r="21" spans="1:15">
      <c r="A21" s="353"/>
      <c r="B21" s="368" t="s">
        <v>209</v>
      </c>
      <c r="C21" s="368" t="s">
        <v>208</v>
      </c>
      <c r="D21" s="368" t="s">
        <v>209</v>
      </c>
      <c r="E21" s="368" t="s">
        <v>208</v>
      </c>
      <c r="F21" s="368" t="s">
        <v>209</v>
      </c>
      <c r="G21" s="368" t="s">
        <v>208</v>
      </c>
      <c r="H21" s="78" t="str">
        <f>A26</f>
        <v>MOP</v>
      </c>
      <c r="I21" s="86">
        <f>(B26+D26+F26)/'6.1, 6.2'!D25</f>
        <v>6.0813748356599348E-2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68" t="s">
        <v>53</v>
      </c>
      <c r="B22" s="570">
        <f>SUM(B23,D23,F23)</f>
        <v>681131.23899999994</v>
      </c>
      <c r="C22" s="570"/>
      <c r="D22" s="570"/>
      <c r="E22" s="570"/>
      <c r="F22" s="570"/>
      <c r="G22" s="570"/>
      <c r="H22" s="78" t="str">
        <f>A27</f>
        <v>MOO</v>
      </c>
      <c r="I22" s="86">
        <f>(B27+D27+F27)/'6.1, 6.2'!E25</f>
        <v>5.7862100698175094E-2</v>
      </c>
      <c r="J22" s="87" t="str">
        <f t="shared" si="1"/>
        <v>PSE</v>
      </c>
      <c r="K22" s="76">
        <f t="shared" si="0"/>
        <v>61199.315999999992</v>
      </c>
      <c r="L22" s="87" t="str">
        <f t="shared" si="2"/>
        <v>PSE</v>
      </c>
      <c r="M22" s="85">
        <f>K22/'6.1, 6.2'!E5</f>
        <v>7.0310244133935246E-2</v>
      </c>
      <c r="N22" s="78"/>
      <c r="O22" s="68"/>
    </row>
    <row r="23" spans="1:15">
      <c r="A23" s="569"/>
      <c r="B23" s="320">
        <f>SUM(B24:B27)</f>
        <v>241406.67200000002</v>
      </c>
      <c r="C23" s="365">
        <v>5.6118596592518367E-2</v>
      </c>
      <c r="D23" s="320">
        <f>SUM(D24:D27)</f>
        <v>224543.16099999999</v>
      </c>
      <c r="E23" s="365">
        <v>5.5373775787583089E-2</v>
      </c>
      <c r="F23" s="320">
        <f>SUM(F24:F27)</f>
        <v>215181.40599999999</v>
      </c>
      <c r="G23" s="365">
        <v>5.4689668501604546E-2</v>
      </c>
      <c r="H23" s="68"/>
      <c r="I23" s="68"/>
      <c r="J23" s="87" t="str">
        <f t="shared" si="1"/>
        <v>VE</v>
      </c>
      <c r="K23" s="76">
        <f t="shared" si="0"/>
        <v>23736.285</v>
      </c>
      <c r="L23" s="87" t="str">
        <f t="shared" si="2"/>
        <v>VE</v>
      </c>
      <c r="M23" s="85">
        <f>K23/'6.1, 6.2'!F5</f>
        <v>3.5497476867964693E-2</v>
      </c>
      <c r="N23" s="78"/>
      <c r="O23" s="68"/>
    </row>
    <row r="24" spans="1:15">
      <c r="A24" s="18" t="s">
        <v>8</v>
      </c>
      <c r="B24" s="23">
        <v>13451.416999999999</v>
      </c>
      <c r="C24" s="354">
        <v>2.1996029364748756E-2</v>
      </c>
      <c r="D24" s="23">
        <v>12119.73</v>
      </c>
      <c r="E24" s="354">
        <v>1.9620968991969769E-2</v>
      </c>
      <c r="F24" s="23">
        <v>13061.628000000001</v>
      </c>
      <c r="G24" s="354">
        <v>1.9459981254715923E-2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113600.932</v>
      </c>
      <c r="C25" s="354">
        <v>6.4515867460813753E-2</v>
      </c>
      <c r="D25" s="23">
        <v>118486.70699999999</v>
      </c>
      <c r="E25" s="354">
        <v>6.4416543317210292E-2</v>
      </c>
      <c r="F25" s="23">
        <v>119754.10799999999</v>
      </c>
      <c r="G25" s="354">
        <v>6.4643880705132564E-2</v>
      </c>
      <c r="H25" s="68"/>
      <c r="I25" s="68"/>
      <c r="J25" s="87" t="str">
        <f t="shared" si="1"/>
        <v>VTE</v>
      </c>
      <c r="K25" s="76">
        <f t="shared" si="0"/>
        <v>2060.799</v>
      </c>
      <c r="L25" s="87" t="str">
        <f t="shared" si="2"/>
        <v>VTE</v>
      </c>
      <c r="M25" s="85">
        <f>K25/'6.1, 6.2'!H5</f>
        <v>1.6524548636963027E-2</v>
      </c>
      <c r="N25" s="78"/>
      <c r="O25" s="86"/>
    </row>
    <row r="26" spans="1:15">
      <c r="A26" s="18" t="s">
        <v>132</v>
      </c>
      <c r="B26" s="23">
        <v>36824.669000000002</v>
      </c>
      <c r="C26" s="354">
        <v>6.1008620188967265E-2</v>
      </c>
      <c r="D26" s="23">
        <v>33408.839</v>
      </c>
      <c r="E26" s="74">
        <v>6.0602124805938476E-2</v>
      </c>
      <c r="F26" s="23">
        <v>31181.248</v>
      </c>
      <c r="G26" s="74">
        <v>6.0811876037017203E-2</v>
      </c>
      <c r="H26" s="68"/>
      <c r="I26" s="68"/>
      <c r="J26" s="87" t="str">
        <f t="shared" si="1"/>
        <v>FVE</v>
      </c>
      <c r="K26" s="76">
        <f t="shared" si="0"/>
        <v>79034.351000000053</v>
      </c>
      <c r="L26" s="87" t="str">
        <f t="shared" si="2"/>
        <v>FVE</v>
      </c>
      <c r="M26" s="85">
        <f>K26/'6.1, 6.2'!I5</f>
        <v>9.9006042449707468E-2</v>
      </c>
      <c r="N26" s="78"/>
      <c r="O26" s="86"/>
    </row>
    <row r="27" spans="1:15">
      <c r="A27" s="431" t="s">
        <v>130</v>
      </c>
      <c r="B27" s="243">
        <v>77529.653999999995</v>
      </c>
      <c r="C27" s="355">
        <v>5.8479163077392662E-2</v>
      </c>
      <c r="D27" s="243">
        <v>60527.885000000002</v>
      </c>
      <c r="E27" s="356">
        <v>5.7828033985973651E-2</v>
      </c>
      <c r="F27" s="243">
        <v>51184.421999999999</v>
      </c>
      <c r="G27" s="356">
        <v>5.6990917815959011E-2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86"/>
      <c r="B28" s="586"/>
      <c r="C28" s="586"/>
      <c r="D28" s="586"/>
      <c r="E28" s="586"/>
      <c r="F28" s="48"/>
      <c r="G28" s="77" t="s">
        <v>300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87"/>
      <c r="B29" s="587"/>
      <c r="C29" s="587"/>
      <c r="D29" s="587"/>
      <c r="E29" s="587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2.7778242953662904E-2</v>
      </c>
      <c r="J32" s="87" t="str">
        <f t="shared" si="5"/>
        <v>PE</v>
      </c>
      <c r="K32" s="70">
        <f t="shared" si="6"/>
        <v>54448.155000000006</v>
      </c>
      <c r="L32" s="70">
        <f t="shared" si="7"/>
        <v>55850.943999999996</v>
      </c>
      <c r="M32" s="70">
        <f t="shared" si="8"/>
        <v>40348.773999999998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6.9008221750592347E-2</v>
      </c>
      <c r="J34" s="87" t="str">
        <f t="shared" si="5"/>
        <v>PSE</v>
      </c>
      <c r="K34" s="70">
        <f t="shared" si="6"/>
        <v>20982.567999999996</v>
      </c>
      <c r="L34" s="70">
        <f t="shared" si="7"/>
        <v>21195.180999999993</v>
      </c>
      <c r="M34" s="70">
        <f t="shared" si="8"/>
        <v>19021.566999999999</v>
      </c>
    </row>
    <row r="35" spans="8:13" ht="13.5" customHeight="1">
      <c r="H35" s="87" t="str">
        <f t="shared" si="3"/>
        <v>VE</v>
      </c>
      <c r="I35" s="88">
        <f t="shared" si="4"/>
        <v>1.838188309992057E-2</v>
      </c>
      <c r="J35" s="87" t="str">
        <f t="shared" si="5"/>
        <v>VE</v>
      </c>
      <c r="K35" s="70">
        <f t="shared" si="6"/>
        <v>10870.354000000003</v>
      </c>
      <c r="L35" s="70">
        <f t="shared" si="7"/>
        <v>8438.4389999999985</v>
      </c>
      <c r="M35" s="70">
        <f t="shared" si="8"/>
        <v>4427.4919999999993</v>
      </c>
    </row>
    <row r="36" spans="8:13" ht="12.75" customHeight="1">
      <c r="H36" s="87" t="str">
        <f t="shared" si="3"/>
        <v>PVE</v>
      </c>
      <c r="I36" s="88">
        <f t="shared" si="4"/>
        <v>1.2804097311139564E-3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1.574421917847137E-2</v>
      </c>
      <c r="J37" s="87" t="str">
        <f t="shared" si="5"/>
        <v>VTE</v>
      </c>
      <c r="K37" s="70">
        <f t="shared" si="6"/>
        <v>648.07400000000007</v>
      </c>
      <c r="L37" s="70">
        <f t="shared" si="7"/>
        <v>805.23699999999997</v>
      </c>
      <c r="M37" s="70">
        <f t="shared" si="8"/>
        <v>607.48800000000006</v>
      </c>
    </row>
    <row r="38" spans="8:13" ht="12.75" customHeight="1">
      <c r="H38" s="87" t="str">
        <f t="shared" si="3"/>
        <v>FVE</v>
      </c>
      <c r="I38" s="88">
        <f t="shared" si="4"/>
        <v>0.10045347231085804</v>
      </c>
      <c r="J38" s="87" t="str">
        <f t="shared" si="5"/>
        <v>FVE</v>
      </c>
      <c r="K38" s="70">
        <f t="shared" si="6"/>
        <v>19723.142999999978</v>
      </c>
      <c r="L38" s="70">
        <f t="shared" si="7"/>
        <v>29261.071000000091</v>
      </c>
      <c r="M38" s="70">
        <f t="shared" si="8"/>
        <v>30050.136999999992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/>
  <cols>
    <col min="1" max="8" width="11" style="119" customWidth="1"/>
    <col min="9" max="9" width="11.42578125" style="119" customWidth="1"/>
    <col min="10" max="16384" width="9.140625" style="119"/>
  </cols>
  <sheetData>
    <row r="1" spans="1:9" ht="20.25">
      <c r="A1" s="192" t="s">
        <v>374</v>
      </c>
      <c r="I1" s="120"/>
    </row>
    <row r="2" spans="1:9" s="108" customFormat="1" ht="6" customHeight="1">
      <c r="A2" s="121"/>
    </row>
    <row r="3" spans="1:9" ht="12.75" customHeight="1">
      <c r="A3" s="465" t="s">
        <v>425</v>
      </c>
      <c r="B3" s="465"/>
      <c r="C3" s="465"/>
      <c r="D3" s="465"/>
      <c r="E3" s="465"/>
      <c r="F3" s="465"/>
      <c r="G3" s="465"/>
      <c r="H3" s="465"/>
      <c r="I3" s="465"/>
    </row>
    <row r="4" spans="1:9">
      <c r="A4" s="465"/>
      <c r="B4" s="465"/>
      <c r="C4" s="465"/>
      <c r="D4" s="465"/>
      <c r="E4" s="465"/>
      <c r="F4" s="465"/>
      <c r="G4" s="465"/>
      <c r="H4" s="465"/>
      <c r="I4" s="465"/>
    </row>
    <row r="5" spans="1:9">
      <c r="A5" s="465"/>
      <c r="B5" s="465"/>
      <c r="C5" s="465"/>
      <c r="D5" s="465"/>
      <c r="E5" s="465"/>
      <c r="F5" s="465"/>
      <c r="G5" s="465"/>
      <c r="H5" s="465"/>
      <c r="I5" s="465"/>
    </row>
    <row r="6" spans="1:9">
      <c r="A6" s="465"/>
      <c r="B6" s="465"/>
      <c r="C6" s="465"/>
      <c r="D6" s="465"/>
      <c r="E6" s="465"/>
      <c r="F6" s="465"/>
      <c r="G6" s="465"/>
      <c r="H6" s="465"/>
      <c r="I6" s="465"/>
    </row>
    <row r="7" spans="1:9">
      <c r="A7" s="465"/>
      <c r="B7" s="465"/>
      <c r="C7" s="465"/>
      <c r="D7" s="465"/>
      <c r="E7" s="465"/>
      <c r="F7" s="465"/>
      <c r="G7" s="465"/>
      <c r="H7" s="465"/>
      <c r="I7" s="465"/>
    </row>
    <row r="8" spans="1:9">
      <c r="A8" s="465"/>
      <c r="B8" s="465"/>
      <c r="C8" s="465"/>
      <c r="D8" s="465"/>
      <c r="E8" s="465"/>
      <c r="F8" s="465"/>
      <c r="G8" s="465"/>
      <c r="H8" s="465"/>
      <c r="I8" s="465"/>
    </row>
    <row r="9" spans="1:9">
      <c r="A9" s="465"/>
      <c r="B9" s="465"/>
      <c r="C9" s="465"/>
      <c r="D9" s="465"/>
      <c r="E9" s="465"/>
      <c r="F9" s="465"/>
      <c r="G9" s="465"/>
      <c r="H9" s="465"/>
      <c r="I9" s="465"/>
    </row>
    <row r="10" spans="1:9">
      <c r="A10" s="465"/>
      <c r="B10" s="465"/>
      <c r="C10" s="465"/>
      <c r="D10" s="465"/>
      <c r="E10" s="465"/>
      <c r="F10" s="465"/>
      <c r="G10" s="465"/>
      <c r="H10" s="465"/>
      <c r="I10" s="465"/>
    </row>
    <row r="11" spans="1:9">
      <c r="A11" s="465"/>
      <c r="B11" s="465"/>
      <c r="C11" s="465"/>
      <c r="D11" s="465"/>
      <c r="E11" s="465"/>
      <c r="F11" s="465"/>
      <c r="G11" s="465"/>
      <c r="H11" s="465"/>
      <c r="I11" s="465"/>
    </row>
    <row r="12" spans="1:9">
      <c r="A12" s="465"/>
      <c r="B12" s="465"/>
      <c r="C12" s="465"/>
      <c r="D12" s="465"/>
      <c r="E12" s="465"/>
      <c r="F12" s="465"/>
      <c r="G12" s="465"/>
      <c r="H12" s="465"/>
      <c r="I12" s="465"/>
    </row>
    <row r="13" spans="1:9">
      <c r="A13" s="465"/>
      <c r="B13" s="465"/>
      <c r="C13" s="465"/>
      <c r="D13" s="465"/>
      <c r="E13" s="465"/>
      <c r="F13" s="465"/>
      <c r="G13" s="465"/>
      <c r="H13" s="465"/>
      <c r="I13" s="465"/>
    </row>
    <row r="14" spans="1:9">
      <c r="A14" s="465"/>
      <c r="B14" s="465"/>
      <c r="C14" s="465"/>
      <c r="D14" s="465"/>
      <c r="E14" s="465"/>
      <c r="F14" s="465"/>
      <c r="G14" s="465"/>
      <c r="H14" s="465"/>
      <c r="I14" s="465"/>
    </row>
    <row r="15" spans="1:9">
      <c r="A15" s="465"/>
      <c r="B15" s="465"/>
      <c r="C15" s="465"/>
      <c r="D15" s="465"/>
      <c r="E15" s="465"/>
      <c r="F15" s="465"/>
      <c r="G15" s="465"/>
      <c r="H15" s="465"/>
      <c r="I15" s="465"/>
    </row>
    <row r="16" spans="1:9">
      <c r="A16" s="465"/>
      <c r="B16" s="465"/>
      <c r="C16" s="465"/>
      <c r="D16" s="465"/>
      <c r="E16" s="465"/>
      <c r="F16" s="465"/>
      <c r="G16" s="465"/>
      <c r="H16" s="465"/>
      <c r="I16" s="465"/>
    </row>
    <row r="17" spans="1:9">
      <c r="A17" s="465"/>
      <c r="B17" s="465"/>
      <c r="C17" s="465"/>
      <c r="D17" s="465"/>
      <c r="E17" s="465"/>
      <c r="F17" s="465"/>
      <c r="G17" s="465"/>
      <c r="H17" s="465"/>
      <c r="I17" s="465"/>
    </row>
    <row r="18" spans="1:9">
      <c r="A18" s="465"/>
      <c r="B18" s="465"/>
      <c r="C18" s="465"/>
      <c r="D18" s="465"/>
      <c r="E18" s="465"/>
      <c r="F18" s="465"/>
      <c r="G18" s="465"/>
      <c r="H18" s="465"/>
      <c r="I18" s="465"/>
    </row>
    <row r="19" spans="1:9">
      <c r="A19" s="465"/>
      <c r="B19" s="465"/>
      <c r="C19" s="465"/>
      <c r="D19" s="465"/>
      <c r="E19" s="465"/>
      <c r="F19" s="465"/>
      <c r="G19" s="465"/>
      <c r="H19" s="465"/>
      <c r="I19" s="465"/>
    </row>
    <row r="20" spans="1:9">
      <c r="A20" s="465"/>
      <c r="B20" s="465"/>
      <c r="C20" s="465"/>
      <c r="D20" s="465"/>
      <c r="E20" s="465"/>
      <c r="F20" s="465"/>
      <c r="G20" s="465"/>
      <c r="H20" s="465"/>
      <c r="I20" s="465"/>
    </row>
    <row r="21" spans="1:9">
      <c r="A21" s="465"/>
      <c r="B21" s="465"/>
      <c r="C21" s="465"/>
      <c r="D21" s="465"/>
      <c r="E21" s="465"/>
      <c r="F21" s="465"/>
      <c r="G21" s="465"/>
      <c r="H21" s="465"/>
      <c r="I21" s="465"/>
    </row>
    <row r="22" spans="1:9">
      <c r="A22" s="465"/>
      <c r="B22" s="465"/>
      <c r="C22" s="465"/>
      <c r="D22" s="465"/>
      <c r="E22" s="465"/>
      <c r="F22" s="465"/>
      <c r="G22" s="465"/>
      <c r="H22" s="465"/>
      <c r="I22" s="465"/>
    </row>
    <row r="23" spans="1:9">
      <c r="A23" s="465"/>
      <c r="B23" s="465"/>
      <c r="C23" s="465"/>
      <c r="D23" s="465"/>
      <c r="E23" s="465"/>
      <c r="F23" s="465"/>
      <c r="G23" s="465"/>
      <c r="H23" s="465"/>
      <c r="I23" s="465"/>
    </row>
    <row r="24" spans="1:9">
      <c r="A24" s="465"/>
      <c r="B24" s="465"/>
      <c r="C24" s="465"/>
      <c r="D24" s="465"/>
      <c r="E24" s="465"/>
      <c r="F24" s="465"/>
      <c r="G24" s="465"/>
      <c r="H24" s="465"/>
      <c r="I24" s="465"/>
    </row>
    <row r="25" spans="1:9">
      <c r="A25" s="465"/>
      <c r="B25" s="465"/>
      <c r="C25" s="465"/>
      <c r="D25" s="465"/>
      <c r="E25" s="465"/>
      <c r="F25" s="465"/>
      <c r="G25" s="465"/>
      <c r="H25" s="465"/>
      <c r="I25" s="465"/>
    </row>
    <row r="26" spans="1:9">
      <c r="A26" s="465"/>
      <c r="B26" s="465"/>
      <c r="C26" s="465"/>
      <c r="D26" s="465"/>
      <c r="E26" s="465"/>
      <c r="F26" s="465"/>
      <c r="G26" s="465"/>
      <c r="H26" s="465"/>
      <c r="I26" s="465"/>
    </row>
    <row r="27" spans="1:9">
      <c r="A27" s="465"/>
      <c r="B27" s="465"/>
      <c r="C27" s="465"/>
      <c r="D27" s="465"/>
      <c r="E27" s="465"/>
      <c r="F27" s="465"/>
      <c r="G27" s="465"/>
      <c r="H27" s="465"/>
      <c r="I27" s="465"/>
    </row>
    <row r="28" spans="1:9">
      <c r="A28" s="465"/>
      <c r="B28" s="465"/>
      <c r="C28" s="465"/>
      <c r="D28" s="465"/>
      <c r="E28" s="465"/>
      <c r="F28" s="465"/>
      <c r="G28" s="465"/>
      <c r="H28" s="465"/>
      <c r="I28" s="465"/>
    </row>
    <row r="29" spans="1:9">
      <c r="A29" s="465"/>
      <c r="B29" s="465"/>
      <c r="C29" s="465"/>
      <c r="D29" s="465"/>
      <c r="E29" s="465"/>
      <c r="F29" s="465"/>
      <c r="G29" s="465"/>
      <c r="H29" s="465"/>
      <c r="I29" s="465"/>
    </row>
    <row r="30" spans="1:9">
      <c r="A30" s="465"/>
      <c r="B30" s="465"/>
      <c r="C30" s="465"/>
      <c r="D30" s="465"/>
      <c r="E30" s="465"/>
      <c r="F30" s="465"/>
      <c r="G30" s="465"/>
      <c r="H30" s="465"/>
      <c r="I30" s="465"/>
    </row>
    <row r="31" spans="1:9">
      <c r="A31" s="465"/>
      <c r="B31" s="465"/>
      <c r="C31" s="465"/>
      <c r="D31" s="465"/>
      <c r="E31" s="465"/>
      <c r="F31" s="465"/>
      <c r="G31" s="465"/>
      <c r="H31" s="465"/>
      <c r="I31" s="465"/>
    </row>
    <row r="32" spans="1:9">
      <c r="A32" s="465"/>
      <c r="B32" s="465"/>
      <c r="C32" s="465"/>
      <c r="D32" s="465"/>
      <c r="E32" s="465"/>
      <c r="F32" s="465"/>
      <c r="G32" s="465"/>
      <c r="H32" s="465"/>
      <c r="I32" s="465"/>
    </row>
    <row r="33" spans="1:9">
      <c r="A33" s="465"/>
      <c r="B33" s="465"/>
      <c r="C33" s="465"/>
      <c r="D33" s="465"/>
      <c r="E33" s="465"/>
      <c r="F33" s="465"/>
      <c r="G33" s="465"/>
      <c r="H33" s="465"/>
      <c r="I33" s="465"/>
    </row>
    <row r="34" spans="1:9">
      <c r="A34" s="465"/>
      <c r="B34" s="465"/>
      <c r="C34" s="465"/>
      <c r="D34" s="465"/>
      <c r="E34" s="465"/>
      <c r="F34" s="465"/>
      <c r="G34" s="465"/>
      <c r="H34" s="465"/>
      <c r="I34" s="465"/>
    </row>
    <row r="35" spans="1:9">
      <c r="A35" s="465"/>
      <c r="B35" s="465"/>
      <c r="C35" s="465"/>
      <c r="D35" s="465"/>
      <c r="E35" s="465"/>
      <c r="F35" s="465"/>
      <c r="G35" s="465"/>
      <c r="H35" s="465"/>
      <c r="I35" s="465"/>
    </row>
    <row r="36" spans="1:9">
      <c r="A36" s="465"/>
      <c r="B36" s="465"/>
      <c r="C36" s="465"/>
      <c r="D36" s="465"/>
      <c r="E36" s="465"/>
      <c r="F36" s="465"/>
      <c r="G36" s="465"/>
      <c r="H36" s="465"/>
      <c r="I36" s="465"/>
    </row>
    <row r="37" spans="1:9">
      <c r="A37" s="465"/>
      <c r="B37" s="465"/>
      <c r="C37" s="465"/>
      <c r="D37" s="465"/>
      <c r="E37" s="465"/>
      <c r="F37" s="465"/>
      <c r="G37" s="465"/>
      <c r="H37" s="465"/>
      <c r="I37" s="465"/>
    </row>
    <row r="38" spans="1:9">
      <c r="A38" s="465"/>
      <c r="B38" s="465"/>
      <c r="C38" s="465"/>
      <c r="D38" s="465"/>
      <c r="E38" s="465"/>
      <c r="F38" s="465"/>
      <c r="G38" s="465"/>
      <c r="H38" s="465"/>
      <c r="I38" s="465"/>
    </row>
    <row r="39" spans="1:9">
      <c r="A39" s="465"/>
      <c r="B39" s="465"/>
      <c r="C39" s="465"/>
      <c r="D39" s="465"/>
      <c r="E39" s="465"/>
      <c r="F39" s="465"/>
      <c r="G39" s="465"/>
      <c r="H39" s="465"/>
      <c r="I39" s="465"/>
    </row>
    <row r="40" spans="1:9">
      <c r="A40" s="465"/>
      <c r="B40" s="465"/>
      <c r="C40" s="465"/>
      <c r="D40" s="465"/>
      <c r="E40" s="465"/>
      <c r="F40" s="465"/>
      <c r="G40" s="465"/>
      <c r="H40" s="465"/>
      <c r="I40" s="465"/>
    </row>
    <row r="41" spans="1:9">
      <c r="A41" s="465"/>
      <c r="B41" s="465"/>
      <c r="C41" s="465"/>
      <c r="D41" s="465"/>
      <c r="E41" s="465"/>
      <c r="F41" s="465"/>
      <c r="G41" s="465"/>
      <c r="H41" s="465"/>
      <c r="I41" s="465"/>
    </row>
    <row r="42" spans="1:9">
      <c r="A42" s="465"/>
      <c r="B42" s="465"/>
      <c r="C42" s="465"/>
      <c r="D42" s="465"/>
      <c r="E42" s="465"/>
      <c r="F42" s="465"/>
      <c r="G42" s="465"/>
      <c r="H42" s="465"/>
      <c r="I42" s="465"/>
    </row>
    <row r="43" spans="1:9">
      <c r="A43" s="465"/>
      <c r="B43" s="465"/>
      <c r="C43" s="465"/>
      <c r="D43" s="465"/>
      <c r="E43" s="465"/>
      <c r="F43" s="465"/>
      <c r="G43" s="465"/>
      <c r="H43" s="465"/>
      <c r="I43" s="465"/>
    </row>
    <row r="44" spans="1:9">
      <c r="A44" s="465"/>
      <c r="B44" s="465"/>
      <c r="C44" s="465"/>
      <c r="D44" s="465"/>
      <c r="E44" s="465"/>
      <c r="F44" s="465"/>
      <c r="G44" s="465"/>
      <c r="H44" s="465"/>
      <c r="I44" s="465"/>
    </row>
    <row r="45" spans="1:9">
      <c r="A45" s="465"/>
      <c r="B45" s="465"/>
      <c r="C45" s="465"/>
      <c r="D45" s="465"/>
      <c r="E45" s="465"/>
      <c r="F45" s="465"/>
      <c r="G45" s="465"/>
      <c r="H45" s="465"/>
      <c r="I45" s="465"/>
    </row>
    <row r="46" spans="1:9">
      <c r="A46" s="465"/>
      <c r="B46" s="465"/>
      <c r="C46" s="465"/>
      <c r="D46" s="465"/>
      <c r="E46" s="465"/>
      <c r="F46" s="465"/>
      <c r="G46" s="465"/>
      <c r="H46" s="465"/>
      <c r="I46" s="465"/>
    </row>
    <row r="47" spans="1:9">
      <c r="A47" s="465"/>
      <c r="B47" s="465"/>
      <c r="C47" s="465"/>
      <c r="D47" s="465"/>
      <c r="E47" s="465"/>
      <c r="F47" s="465"/>
      <c r="G47" s="465"/>
      <c r="H47" s="465"/>
      <c r="I47" s="465"/>
    </row>
    <row r="48" spans="1:9">
      <c r="A48" s="465"/>
      <c r="B48" s="465"/>
      <c r="C48" s="465"/>
      <c r="D48" s="465"/>
      <c r="E48" s="465"/>
      <c r="F48" s="465"/>
      <c r="G48" s="465"/>
      <c r="H48" s="465"/>
      <c r="I48" s="465"/>
    </row>
    <row r="49" spans="1:9">
      <c r="A49" s="465"/>
      <c r="B49" s="465"/>
      <c r="C49" s="465"/>
      <c r="D49" s="465"/>
      <c r="E49" s="465"/>
      <c r="F49" s="465"/>
      <c r="G49" s="465"/>
      <c r="H49" s="465"/>
      <c r="I49" s="465"/>
    </row>
    <row r="50" spans="1:9">
      <c r="A50" s="465"/>
      <c r="B50" s="465"/>
      <c r="C50" s="465"/>
      <c r="D50" s="465"/>
      <c r="E50" s="465"/>
      <c r="F50" s="465"/>
      <c r="G50" s="465"/>
      <c r="H50" s="465"/>
      <c r="I50" s="465"/>
    </row>
    <row r="51" spans="1:9">
      <c r="A51" s="465"/>
      <c r="B51" s="465"/>
      <c r="C51" s="465"/>
      <c r="D51" s="465"/>
      <c r="E51" s="465"/>
      <c r="F51" s="465"/>
      <c r="G51" s="465"/>
      <c r="H51" s="465"/>
      <c r="I51" s="465"/>
    </row>
    <row r="52" spans="1:9">
      <c r="A52" s="465"/>
      <c r="B52" s="465"/>
      <c r="C52" s="465"/>
      <c r="D52" s="465"/>
      <c r="E52" s="465"/>
      <c r="F52" s="465"/>
      <c r="G52" s="465"/>
      <c r="H52" s="465"/>
      <c r="I52" s="465"/>
    </row>
    <row r="53" spans="1:9">
      <c r="A53" s="465"/>
      <c r="B53" s="465"/>
      <c r="C53" s="465"/>
      <c r="D53" s="465"/>
      <c r="E53" s="465"/>
      <c r="F53" s="465"/>
      <c r="G53" s="465"/>
      <c r="H53" s="465"/>
      <c r="I53" s="465"/>
    </row>
    <row r="54" spans="1:9">
      <c r="A54" s="465"/>
      <c r="B54" s="465"/>
      <c r="C54" s="465"/>
      <c r="D54" s="465"/>
      <c r="E54" s="465"/>
      <c r="F54" s="465"/>
      <c r="G54" s="465"/>
      <c r="H54" s="465"/>
      <c r="I54" s="465"/>
    </row>
    <row r="55" spans="1:9">
      <c r="A55" s="465"/>
      <c r="B55" s="465"/>
      <c r="C55" s="465"/>
      <c r="D55" s="465"/>
      <c r="E55" s="465"/>
      <c r="F55" s="465"/>
      <c r="G55" s="465"/>
      <c r="H55" s="465"/>
      <c r="I55" s="465"/>
    </row>
    <row r="56" spans="1:9">
      <c r="A56" s="465"/>
      <c r="B56" s="465"/>
      <c r="C56" s="465"/>
      <c r="D56" s="465"/>
      <c r="E56" s="465"/>
      <c r="F56" s="465"/>
      <c r="G56" s="465"/>
      <c r="H56" s="465"/>
      <c r="I56" s="465"/>
    </row>
    <row r="57" spans="1:9">
      <c r="A57" s="465"/>
      <c r="B57" s="465"/>
      <c r="C57" s="465"/>
      <c r="D57" s="465"/>
      <c r="E57" s="465"/>
      <c r="F57" s="465"/>
      <c r="G57" s="465"/>
      <c r="H57" s="465"/>
      <c r="I57" s="465"/>
    </row>
    <row r="58" spans="1:9">
      <c r="A58" s="465"/>
      <c r="B58" s="465"/>
      <c r="C58" s="465"/>
      <c r="D58" s="465"/>
      <c r="E58" s="465"/>
      <c r="F58" s="465"/>
      <c r="G58" s="465"/>
      <c r="H58" s="465"/>
      <c r="I58" s="465"/>
    </row>
    <row r="59" spans="1:9">
      <c r="A59" s="465"/>
      <c r="B59" s="465"/>
      <c r="C59" s="465"/>
      <c r="D59" s="465"/>
      <c r="E59" s="465"/>
      <c r="F59" s="465"/>
      <c r="G59" s="465"/>
      <c r="H59" s="465"/>
      <c r="I59" s="465"/>
    </row>
    <row r="60" spans="1:9">
      <c r="A60" s="465"/>
      <c r="B60" s="465"/>
      <c r="C60" s="465"/>
      <c r="D60" s="465"/>
      <c r="E60" s="465"/>
      <c r="F60" s="465"/>
      <c r="G60" s="465"/>
      <c r="H60" s="465"/>
      <c r="I60" s="465"/>
    </row>
    <row r="61" spans="1:9">
      <c r="A61" s="465"/>
      <c r="B61" s="465"/>
      <c r="C61" s="465"/>
      <c r="D61" s="465"/>
      <c r="E61" s="465"/>
      <c r="F61" s="465"/>
      <c r="G61" s="465"/>
      <c r="H61" s="465"/>
      <c r="I61" s="465"/>
    </row>
    <row r="62" spans="1:9">
      <c r="A62" s="465"/>
      <c r="B62" s="465"/>
      <c r="C62" s="465"/>
      <c r="D62" s="465"/>
      <c r="E62" s="465"/>
      <c r="F62" s="465"/>
      <c r="G62" s="465"/>
      <c r="H62" s="465"/>
      <c r="I62" s="465"/>
    </row>
    <row r="63" spans="1:9">
      <c r="A63" s="465"/>
      <c r="B63" s="465"/>
      <c r="C63" s="465"/>
      <c r="D63" s="465"/>
      <c r="E63" s="465"/>
      <c r="F63" s="465"/>
      <c r="G63" s="465"/>
      <c r="H63" s="465"/>
      <c r="I63" s="465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2" t="s">
        <v>403</v>
      </c>
      <c r="M1" s="350" t="str">
        <f>'3.1'!N1</f>
        <v>II. čtvrtletí 2023</v>
      </c>
    </row>
    <row r="2" spans="1:24" ht="6" customHeight="1">
      <c r="A2" s="35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7" t="str">
        <f>'3.1'!A4</f>
        <v>2023</v>
      </c>
      <c r="B3" s="573" t="s">
        <v>187</v>
      </c>
      <c r="C3" s="573"/>
      <c r="D3" s="573"/>
      <c r="E3" s="573"/>
      <c r="F3" s="573"/>
      <c r="G3" s="576"/>
      <c r="H3" s="580" t="s">
        <v>19</v>
      </c>
      <c r="I3" s="573"/>
      <c r="J3" s="573"/>
      <c r="K3" s="573"/>
      <c r="L3" s="573"/>
      <c r="M3" s="573"/>
      <c r="N3" s="24"/>
    </row>
    <row r="4" spans="1:24" ht="13.5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72"/>
    </row>
    <row r="5" spans="1:24">
      <c r="A5" s="22"/>
      <c r="B5" s="575" t="s">
        <v>63</v>
      </c>
      <c r="C5" s="575"/>
      <c r="D5" s="575" t="s">
        <v>64</v>
      </c>
      <c r="E5" s="575"/>
      <c r="F5" s="575" t="s">
        <v>65</v>
      </c>
      <c r="G5" s="578"/>
      <c r="H5" s="579" t="s">
        <v>63</v>
      </c>
      <c r="I5" s="575"/>
      <c r="J5" s="575" t="s">
        <v>64</v>
      </c>
      <c r="K5" s="575"/>
      <c r="L5" s="575" t="s">
        <v>65</v>
      </c>
      <c r="M5" s="575"/>
      <c r="N5" s="67"/>
    </row>
    <row r="6" spans="1:24">
      <c r="A6" s="369"/>
      <c r="B6" s="366" t="s">
        <v>209</v>
      </c>
      <c r="C6" s="366" t="s">
        <v>208</v>
      </c>
      <c r="D6" s="366" t="s">
        <v>209</v>
      </c>
      <c r="E6" s="366" t="s">
        <v>208</v>
      </c>
      <c r="F6" s="366" t="s">
        <v>209</v>
      </c>
      <c r="G6" s="367" t="s">
        <v>208</v>
      </c>
      <c r="H6" s="359" t="s">
        <v>209</v>
      </c>
      <c r="I6" s="359" t="s">
        <v>208</v>
      </c>
      <c r="J6" s="359" t="s">
        <v>209</v>
      </c>
      <c r="K6" s="359" t="s">
        <v>208</v>
      </c>
      <c r="L6" s="359" t="s">
        <v>209</v>
      </c>
      <c r="M6" s="359" t="s">
        <v>208</v>
      </c>
      <c r="N6" s="67"/>
    </row>
    <row r="7" spans="1:24">
      <c r="A7" s="588" t="s">
        <v>53</v>
      </c>
      <c r="B7" s="583">
        <f>F8</f>
        <v>2309.4090099999989</v>
      </c>
      <c r="C7" s="570"/>
      <c r="D7" s="570"/>
      <c r="E7" s="570"/>
      <c r="F7" s="570"/>
      <c r="G7" s="585"/>
      <c r="H7" s="583">
        <f>SUM(H8,J8,L8)</f>
        <v>1410012.8489999999</v>
      </c>
      <c r="I7" s="570"/>
      <c r="J7" s="570"/>
      <c r="K7" s="570"/>
      <c r="L7" s="570"/>
      <c r="M7" s="570"/>
      <c r="N7" s="73"/>
    </row>
    <row r="8" spans="1:24">
      <c r="A8" s="589"/>
      <c r="B8" s="360">
        <f>SUM(B9:B16)</f>
        <v>2311.3530699999988</v>
      </c>
      <c r="C8" s="355">
        <v>0.11086995763475235</v>
      </c>
      <c r="D8" s="320">
        <f>SUM(D9:D16)</f>
        <v>2311.1859999999988</v>
      </c>
      <c r="E8" s="355">
        <v>0.1108388965113791</v>
      </c>
      <c r="F8" s="320">
        <f>SUM(F9:F16)</f>
        <v>2309.4090099999989</v>
      </c>
      <c r="G8" s="361">
        <v>0.11086611420208572</v>
      </c>
      <c r="H8" s="320">
        <f>SUM(H9:H16)</f>
        <v>612730.76699999988</v>
      </c>
      <c r="I8" s="355">
        <v>9.9454875061172732E-2</v>
      </c>
      <c r="J8" s="320">
        <f>SUM(J9:J16)</f>
        <v>436215.90700000001</v>
      </c>
      <c r="K8" s="355">
        <v>8.5579462628740499E-2</v>
      </c>
      <c r="L8" s="320">
        <f>SUM(L9:L16)</f>
        <v>361066.1750000001</v>
      </c>
      <c r="M8" s="355">
        <v>6.9583444367803449E-2</v>
      </c>
      <c r="N8" s="10"/>
    </row>
    <row r="9" spans="1:24">
      <c r="A9" s="56" t="s">
        <v>7</v>
      </c>
      <c r="B9" s="248">
        <v>0</v>
      </c>
      <c r="C9" s="354">
        <v>0</v>
      </c>
      <c r="D9" s="23">
        <v>0</v>
      </c>
      <c r="E9" s="354">
        <v>0</v>
      </c>
      <c r="F9" s="23">
        <v>0</v>
      </c>
      <c r="G9" s="362">
        <v>0</v>
      </c>
      <c r="H9" s="23">
        <v>0</v>
      </c>
      <c r="I9" s="354">
        <v>0</v>
      </c>
      <c r="J9" s="23">
        <v>0</v>
      </c>
      <c r="K9" s="354">
        <v>0</v>
      </c>
      <c r="L9" s="23">
        <v>0</v>
      </c>
      <c r="M9" s="354">
        <v>0</v>
      </c>
      <c r="N9" s="76"/>
      <c r="O9" s="85"/>
      <c r="X9" s="70"/>
    </row>
    <row r="10" spans="1:24">
      <c r="A10" s="56" t="s">
        <v>20</v>
      </c>
      <c r="B10" s="248">
        <v>1151.8600000000001</v>
      </c>
      <c r="C10" s="354">
        <v>0.12208499886909266</v>
      </c>
      <c r="D10" s="23">
        <v>1151.8600000000001</v>
      </c>
      <c r="E10" s="354">
        <v>0.12208499886909266</v>
      </c>
      <c r="F10" s="23">
        <v>1151.8600000000001</v>
      </c>
      <c r="G10" s="362">
        <v>0.12208499886909266</v>
      </c>
      <c r="H10" s="23">
        <v>408291.82699999993</v>
      </c>
      <c r="I10" s="354">
        <v>0.14336737967214111</v>
      </c>
      <c r="J10" s="23">
        <v>252365.33099999998</v>
      </c>
      <c r="K10" s="354">
        <v>0.1348296737776801</v>
      </c>
      <c r="L10" s="23">
        <v>231469.39699999997</v>
      </c>
      <c r="M10" s="354">
        <v>0.1293508600511466</v>
      </c>
      <c r="N10" s="76"/>
      <c r="O10" s="85"/>
      <c r="X10" s="70"/>
    </row>
    <row r="11" spans="1:24">
      <c r="A11" s="56" t="s">
        <v>21</v>
      </c>
      <c r="B11" s="248">
        <v>0</v>
      </c>
      <c r="C11" s="354">
        <v>0</v>
      </c>
      <c r="D11" s="23">
        <v>0</v>
      </c>
      <c r="E11" s="354">
        <v>0</v>
      </c>
      <c r="F11" s="23">
        <v>0</v>
      </c>
      <c r="G11" s="362">
        <v>0</v>
      </c>
      <c r="H11" s="23">
        <v>0</v>
      </c>
      <c r="I11" s="354">
        <v>0</v>
      </c>
      <c r="J11" s="23">
        <v>0</v>
      </c>
      <c r="K11" s="354">
        <v>0</v>
      </c>
      <c r="L11" s="23">
        <v>0</v>
      </c>
      <c r="M11" s="354">
        <v>0</v>
      </c>
      <c r="N11" s="76"/>
      <c r="O11" s="85"/>
      <c r="X11" s="70"/>
    </row>
    <row r="12" spans="1:24">
      <c r="A12" s="56" t="s">
        <v>22</v>
      </c>
      <c r="B12" s="248">
        <v>210.99599999999998</v>
      </c>
      <c r="C12" s="354">
        <v>0.20540287958879691</v>
      </c>
      <c r="D12" s="23">
        <v>211.49399999999997</v>
      </c>
      <c r="E12" s="354">
        <v>0.20448843084759213</v>
      </c>
      <c r="F12" s="23">
        <v>212.10899999999998</v>
      </c>
      <c r="G12" s="362">
        <v>0.20490039906064716</v>
      </c>
      <c r="H12" s="23">
        <v>32319.10999999999</v>
      </c>
      <c r="I12" s="354">
        <v>0.10548284302706984</v>
      </c>
      <c r="J12" s="23">
        <v>30269.938999999991</v>
      </c>
      <c r="K12" s="354">
        <v>0.10319823392452779</v>
      </c>
      <c r="L12" s="23">
        <v>27251.094999999994</v>
      </c>
      <c r="M12" s="354">
        <v>0.10066611917826622</v>
      </c>
      <c r="N12" s="76"/>
      <c r="O12" s="85"/>
      <c r="X12" s="70"/>
    </row>
    <row r="13" spans="1:24">
      <c r="A13" s="56" t="s">
        <v>43</v>
      </c>
      <c r="B13" s="248">
        <v>645.02059999999994</v>
      </c>
      <c r="C13" s="354">
        <v>0.58176364684636228</v>
      </c>
      <c r="D13" s="23">
        <v>644.69859999999994</v>
      </c>
      <c r="E13" s="354">
        <v>0.58222678395685434</v>
      </c>
      <c r="F13" s="23">
        <v>644.0086</v>
      </c>
      <c r="G13" s="362">
        <v>0.58661619502898932</v>
      </c>
      <c r="H13" s="23">
        <v>142140.658</v>
      </c>
      <c r="I13" s="354">
        <v>0.45893836082751199</v>
      </c>
      <c r="J13" s="23">
        <v>110061.03599999998</v>
      </c>
      <c r="K13" s="354">
        <v>0.47547862395932455</v>
      </c>
      <c r="L13" s="23">
        <v>61471.646999999997</v>
      </c>
      <c r="M13" s="354">
        <v>0.48218789779239651</v>
      </c>
      <c r="N13" s="76"/>
      <c r="O13" s="85"/>
      <c r="X13" s="70"/>
    </row>
    <row r="14" spans="1:24">
      <c r="A14" s="56" t="s">
        <v>44</v>
      </c>
      <c r="B14" s="248">
        <v>45</v>
      </c>
      <c r="C14" s="354">
        <v>3.8412291933418691E-2</v>
      </c>
      <c r="D14" s="23">
        <v>45</v>
      </c>
      <c r="E14" s="354">
        <v>3.8412291933418691E-2</v>
      </c>
      <c r="F14" s="23">
        <v>45</v>
      </c>
      <c r="G14" s="362">
        <v>3.8412291933418691E-2</v>
      </c>
      <c r="H14" s="23">
        <v>4841.84</v>
      </c>
      <c r="I14" s="354">
        <v>5.9226603678727258E-2</v>
      </c>
      <c r="J14" s="23">
        <v>5112.5200000000004</v>
      </c>
      <c r="K14" s="354">
        <v>5.5065173753773636E-2</v>
      </c>
      <c r="L14" s="23">
        <v>5208.74</v>
      </c>
      <c r="M14" s="354">
        <v>8.7698615542000785E-2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8">
        <v>6.0439999999999996</v>
      </c>
      <c r="C15" s="354">
        <v>1.7855148776166029E-2</v>
      </c>
      <c r="D15" s="23">
        <v>6.0439999999999996</v>
      </c>
      <c r="E15" s="74">
        <v>1.7855148776166029E-2</v>
      </c>
      <c r="F15" s="23">
        <v>6.0439999999999996</v>
      </c>
      <c r="G15" s="363">
        <v>1.7886853517797174E-2</v>
      </c>
      <c r="H15" s="23">
        <v>547.94000000000005</v>
      </c>
      <c r="I15" s="354">
        <v>1.2090903718814572E-2</v>
      </c>
      <c r="J15" s="23">
        <v>456.62800000000004</v>
      </c>
      <c r="K15" s="74">
        <v>9.9457898389621394E-3</v>
      </c>
      <c r="L15" s="23">
        <v>325.67499999999995</v>
      </c>
      <c r="M15" s="74">
        <v>9.7270686242563395E-3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7" t="s">
        <v>46</v>
      </c>
      <c r="B16" s="249">
        <v>252.432469999999</v>
      </c>
      <c r="C16" s="355">
        <v>0.11946312717900719</v>
      </c>
      <c r="D16" s="243">
        <v>252.08939999999893</v>
      </c>
      <c r="E16" s="356">
        <v>0.11937190030204063</v>
      </c>
      <c r="F16" s="243">
        <v>250.38740999999899</v>
      </c>
      <c r="G16" s="364">
        <v>0.11924397726796387</v>
      </c>
      <c r="H16" s="243">
        <v>24589.392</v>
      </c>
      <c r="I16" s="355">
        <v>0.12033656448994713</v>
      </c>
      <c r="J16" s="243">
        <v>37950.453000000009</v>
      </c>
      <c r="K16" s="356">
        <v>0.12687115418255718</v>
      </c>
      <c r="L16" s="243">
        <v>35339.621000000152</v>
      </c>
      <c r="M16" s="356">
        <v>0.11987105711321557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15">
      <c r="A18" s="437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</row>
    <row r="19" spans="1:15">
      <c r="A19" s="357"/>
      <c r="B19" s="574" t="s">
        <v>5</v>
      </c>
      <c r="C19" s="574"/>
      <c r="D19" s="574"/>
      <c r="E19" s="574"/>
      <c r="F19" s="574"/>
      <c r="G19" s="574"/>
      <c r="H19" s="78" t="str">
        <f>A24</f>
        <v>VO z vvn</v>
      </c>
      <c r="I19" s="86">
        <f>(B24+D24+F24)/'6.1, 6.2'!B25</f>
        <v>0.1137527575551418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3"/>
      <c r="B20" s="575" t="s">
        <v>63</v>
      </c>
      <c r="C20" s="575"/>
      <c r="D20" s="575" t="s">
        <v>64</v>
      </c>
      <c r="E20" s="575"/>
      <c r="F20" s="575" t="s">
        <v>65</v>
      </c>
      <c r="G20" s="575"/>
      <c r="H20" s="78" t="str">
        <f>A25</f>
        <v>VO z vn</v>
      </c>
      <c r="I20" s="86">
        <f>(B25+D25+F25)/'6.1, 6.2'!C25</f>
        <v>0.12501454419531186</v>
      </c>
      <c r="J20" s="87" t="str">
        <f t="shared" ref="J20:J26" si="1">A10</f>
        <v>PE</v>
      </c>
      <c r="K20" s="76">
        <f t="shared" si="0"/>
        <v>892126.55499999993</v>
      </c>
      <c r="L20" s="87" t="str">
        <f t="shared" ref="L20:L26" si="2">A10</f>
        <v>PE</v>
      </c>
      <c r="M20" s="85">
        <f>K20/'6.1, 6.2'!C5</f>
        <v>0.1370588872486867</v>
      </c>
      <c r="N20" s="78"/>
      <c r="O20" s="68"/>
    </row>
    <row r="21" spans="1:15">
      <c r="A21" s="353"/>
      <c r="B21" s="368" t="s">
        <v>209</v>
      </c>
      <c r="C21" s="368" t="s">
        <v>208</v>
      </c>
      <c r="D21" s="368" t="s">
        <v>209</v>
      </c>
      <c r="E21" s="368" t="s">
        <v>208</v>
      </c>
      <c r="F21" s="368" t="s">
        <v>209</v>
      </c>
      <c r="G21" s="368" t="s">
        <v>208</v>
      </c>
      <c r="H21" s="78" t="str">
        <f>A26</f>
        <v>MOP</v>
      </c>
      <c r="I21" s="86">
        <f>(B26+D26+F26)/'6.1, 6.2'!D25</f>
        <v>0.13085662212358842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68" t="s">
        <v>53</v>
      </c>
      <c r="B22" s="570">
        <f>SUM(B23,D23,F23)</f>
        <v>1719429.2229999998</v>
      </c>
      <c r="C22" s="570"/>
      <c r="D22" s="570"/>
      <c r="E22" s="570"/>
      <c r="F22" s="570"/>
      <c r="G22" s="570"/>
      <c r="H22" s="78" t="str">
        <f>A27</f>
        <v>MOO</v>
      </c>
      <c r="I22" s="86">
        <f>(B27+D27+F27)/'6.1, 6.2'!E25</f>
        <v>0.18448144724854373</v>
      </c>
      <c r="J22" s="87" t="str">
        <f t="shared" si="1"/>
        <v>PSE</v>
      </c>
      <c r="K22" s="76">
        <f t="shared" si="0"/>
        <v>89840.143999999971</v>
      </c>
      <c r="L22" s="87" t="str">
        <f t="shared" si="2"/>
        <v>PSE</v>
      </c>
      <c r="M22" s="85">
        <f>K22/'6.1, 6.2'!E5</f>
        <v>0.10321491922667725</v>
      </c>
      <c r="N22" s="78"/>
      <c r="O22" s="68"/>
    </row>
    <row r="23" spans="1:15">
      <c r="A23" s="569"/>
      <c r="B23" s="320">
        <f>SUM(B24:B27)</f>
        <v>610227.42200000002</v>
      </c>
      <c r="C23" s="365">
        <v>0.14185650396982594</v>
      </c>
      <c r="D23" s="320">
        <f>SUM(D24:D27)</f>
        <v>573353.13699999999</v>
      </c>
      <c r="E23" s="365">
        <v>0.14139254081020713</v>
      </c>
      <c r="F23" s="320">
        <f>SUM(F24:F27)</f>
        <v>535848.66399999999</v>
      </c>
      <c r="G23" s="365">
        <v>0.13618921051750948</v>
      </c>
      <c r="H23" s="68"/>
      <c r="I23" s="68"/>
      <c r="J23" s="87" t="str">
        <f t="shared" si="1"/>
        <v>VE</v>
      </c>
      <c r="K23" s="76">
        <f t="shared" si="0"/>
        <v>313673.34099999996</v>
      </c>
      <c r="L23" s="87" t="str">
        <f t="shared" si="2"/>
        <v>VE</v>
      </c>
      <c r="M23" s="85">
        <f>K23/'6.1, 6.2'!F5</f>
        <v>0.46909666640102693</v>
      </c>
      <c r="N23" s="78"/>
      <c r="O23" s="68"/>
    </row>
    <row r="24" spans="1:15">
      <c r="A24" s="18" t="s">
        <v>8</v>
      </c>
      <c r="B24" s="23">
        <v>63566.830999999998</v>
      </c>
      <c r="C24" s="354">
        <v>0.10394576878406353</v>
      </c>
      <c r="D24" s="23">
        <v>78367.760999999999</v>
      </c>
      <c r="E24" s="354">
        <v>0.12687175444924084</v>
      </c>
      <c r="F24" s="23">
        <v>74245.210000000006</v>
      </c>
      <c r="G24" s="354">
        <v>0.11061487854748638</v>
      </c>
      <c r="H24" s="68"/>
      <c r="I24" s="68"/>
      <c r="J24" s="87" t="str">
        <f t="shared" si="1"/>
        <v>PVE</v>
      </c>
      <c r="K24" s="76">
        <f t="shared" si="0"/>
        <v>15163.1</v>
      </c>
      <c r="L24" s="87" t="str">
        <f t="shared" si="2"/>
        <v>PVE</v>
      </c>
      <c r="M24" s="85">
        <f>K24/'6.1, 6.2'!G5</f>
        <v>6.4802444450209176E-2</v>
      </c>
      <c r="N24" s="78"/>
      <c r="O24" s="86"/>
    </row>
    <row r="25" spans="1:15">
      <c r="A25" s="18" t="s">
        <v>9</v>
      </c>
      <c r="B25" s="23">
        <v>220235.31400000001</v>
      </c>
      <c r="C25" s="354">
        <v>0.12507531477131456</v>
      </c>
      <c r="D25" s="23">
        <v>230116.80100000001</v>
      </c>
      <c r="E25" s="354">
        <v>0.12510541692777707</v>
      </c>
      <c r="F25" s="23">
        <v>231317.83799999999</v>
      </c>
      <c r="G25" s="354">
        <v>0.12486655342663636</v>
      </c>
      <c r="H25" s="68"/>
      <c r="I25" s="68"/>
      <c r="J25" s="87" t="str">
        <f t="shared" si="1"/>
        <v>VTE</v>
      </c>
      <c r="K25" s="76">
        <f t="shared" si="0"/>
        <v>1330.2429999999999</v>
      </c>
      <c r="L25" s="87" t="str">
        <f t="shared" si="2"/>
        <v>VTE</v>
      </c>
      <c r="M25" s="85">
        <f>K25/'6.1, 6.2'!H5</f>
        <v>1.0666574058158806E-2</v>
      </c>
      <c r="N25" s="78"/>
      <c r="O25" s="86"/>
    </row>
    <row r="26" spans="1:15">
      <c r="A26" s="18" t="s">
        <v>132</v>
      </c>
      <c r="B26" s="23">
        <v>79237.865999999995</v>
      </c>
      <c r="C26" s="354">
        <v>0.13127593547081937</v>
      </c>
      <c r="D26" s="23">
        <v>71887.820999999996</v>
      </c>
      <c r="E26" s="74">
        <v>0.13040125998598648</v>
      </c>
      <c r="F26" s="23">
        <v>67094.58</v>
      </c>
      <c r="G26" s="74">
        <v>0.13085259710309652</v>
      </c>
      <c r="H26" s="68"/>
      <c r="I26" s="68"/>
      <c r="J26" s="87" t="str">
        <f t="shared" si="1"/>
        <v>FVE</v>
      </c>
      <c r="K26" s="76">
        <f t="shared" si="0"/>
        <v>97879.46600000016</v>
      </c>
      <c r="L26" s="87" t="str">
        <f t="shared" si="2"/>
        <v>FVE</v>
      </c>
      <c r="M26" s="85">
        <f>K26/'6.1, 6.2'!I5</f>
        <v>0.12261324908900319</v>
      </c>
      <c r="N26" s="78"/>
      <c r="O26" s="86"/>
    </row>
    <row r="27" spans="1:15">
      <c r="A27" s="431" t="s">
        <v>130</v>
      </c>
      <c r="B27" s="243">
        <v>247187.41099999999</v>
      </c>
      <c r="C27" s="355">
        <v>0.1864488253558759</v>
      </c>
      <c r="D27" s="243">
        <v>192980.75399999999</v>
      </c>
      <c r="E27" s="356">
        <v>0.18437283247136124</v>
      </c>
      <c r="F27" s="243">
        <v>163191.03599999999</v>
      </c>
      <c r="G27" s="356">
        <v>0.18170385749353987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86"/>
      <c r="B28" s="586"/>
      <c r="C28" s="586"/>
      <c r="D28" s="586"/>
      <c r="E28" s="586"/>
      <c r="F28" s="48"/>
      <c r="G28" s="77" t="s">
        <v>300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87"/>
      <c r="B29" s="587"/>
      <c r="C29" s="587"/>
      <c r="D29" s="587"/>
      <c r="E29" s="587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0.12208499886909266</v>
      </c>
      <c r="J32" s="87" t="str">
        <f t="shared" si="5"/>
        <v>PE</v>
      </c>
      <c r="K32" s="70">
        <f t="shared" si="6"/>
        <v>408291.82699999993</v>
      </c>
      <c r="L32" s="70">
        <f t="shared" si="7"/>
        <v>252365.33099999998</v>
      </c>
      <c r="M32" s="70">
        <f t="shared" si="8"/>
        <v>231469.39699999997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0.20490039906064716</v>
      </c>
      <c r="J34" s="87" t="str">
        <f t="shared" si="5"/>
        <v>PSE</v>
      </c>
      <c r="K34" s="70">
        <f t="shared" si="6"/>
        <v>32319.10999999999</v>
      </c>
      <c r="L34" s="70">
        <f t="shared" si="7"/>
        <v>30269.938999999991</v>
      </c>
      <c r="M34" s="70">
        <f t="shared" si="8"/>
        <v>27251.094999999994</v>
      </c>
    </row>
    <row r="35" spans="8:13" ht="13.5" customHeight="1">
      <c r="H35" s="87" t="str">
        <f t="shared" si="3"/>
        <v>VE</v>
      </c>
      <c r="I35" s="88">
        <f t="shared" si="4"/>
        <v>0.58661619502898932</v>
      </c>
      <c r="J35" s="87" t="str">
        <f t="shared" si="5"/>
        <v>VE</v>
      </c>
      <c r="K35" s="70">
        <f t="shared" si="6"/>
        <v>142140.658</v>
      </c>
      <c r="L35" s="70">
        <f t="shared" si="7"/>
        <v>110061.03599999998</v>
      </c>
      <c r="M35" s="70">
        <f t="shared" si="8"/>
        <v>61471.646999999997</v>
      </c>
    </row>
    <row r="36" spans="8:13" ht="12.75" customHeight="1">
      <c r="H36" s="87" t="str">
        <f t="shared" si="3"/>
        <v>PVE</v>
      </c>
      <c r="I36" s="88">
        <f t="shared" si="4"/>
        <v>3.8412291933418691E-2</v>
      </c>
      <c r="J36" s="87" t="str">
        <f t="shared" si="5"/>
        <v>PVE</v>
      </c>
      <c r="K36" s="70">
        <f t="shared" si="6"/>
        <v>4841.84</v>
      </c>
      <c r="L36" s="70">
        <f t="shared" si="7"/>
        <v>5112.5200000000004</v>
      </c>
      <c r="M36" s="70">
        <f t="shared" si="8"/>
        <v>5208.74</v>
      </c>
    </row>
    <row r="37" spans="8:13" ht="12.75" customHeight="1">
      <c r="H37" s="87" t="str">
        <f t="shared" si="3"/>
        <v>VTE</v>
      </c>
      <c r="I37" s="88">
        <f t="shared" si="4"/>
        <v>1.7886853517797174E-2</v>
      </c>
      <c r="J37" s="87" t="str">
        <f t="shared" si="5"/>
        <v>VTE</v>
      </c>
      <c r="K37" s="70">
        <f t="shared" si="6"/>
        <v>547.94000000000005</v>
      </c>
      <c r="L37" s="70">
        <f t="shared" si="7"/>
        <v>456.62800000000004</v>
      </c>
      <c r="M37" s="70">
        <f t="shared" si="8"/>
        <v>325.67499999999995</v>
      </c>
    </row>
    <row r="38" spans="8:13" ht="12.75" customHeight="1">
      <c r="H38" s="87" t="str">
        <f t="shared" si="3"/>
        <v>FVE</v>
      </c>
      <c r="I38" s="88">
        <f t="shared" si="4"/>
        <v>0.11924397726796387</v>
      </c>
      <c r="J38" s="87" t="str">
        <f t="shared" si="5"/>
        <v>FVE</v>
      </c>
      <c r="K38" s="70">
        <f t="shared" si="6"/>
        <v>24589.392</v>
      </c>
      <c r="L38" s="70">
        <f t="shared" si="7"/>
        <v>37950.453000000009</v>
      </c>
      <c r="M38" s="70">
        <f t="shared" si="8"/>
        <v>35339.621000000152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2" t="s">
        <v>404</v>
      </c>
      <c r="M1" s="350" t="str">
        <f>'3.1'!N1</f>
        <v>II. čtvrtletí 2023</v>
      </c>
      <c r="N1" s="68"/>
      <c r="O1" s="68"/>
    </row>
    <row r="2" spans="1:21" ht="6" customHeight="1">
      <c r="A2" s="35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7" t="str">
        <f>'3.1'!A4</f>
        <v>2023</v>
      </c>
      <c r="B3" s="573" t="s">
        <v>187</v>
      </c>
      <c r="C3" s="573"/>
      <c r="D3" s="573"/>
      <c r="E3" s="573"/>
      <c r="F3" s="573"/>
      <c r="G3" s="576"/>
      <c r="H3" s="580" t="s">
        <v>19</v>
      </c>
      <c r="I3" s="573"/>
      <c r="J3" s="573"/>
      <c r="K3" s="573"/>
      <c r="L3" s="573"/>
      <c r="M3" s="573"/>
      <c r="N3" s="24"/>
    </row>
    <row r="4" spans="1:21" ht="13.5" customHeight="1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72"/>
    </row>
    <row r="5" spans="1:21">
      <c r="A5" s="22"/>
      <c r="B5" s="575" t="s">
        <v>63</v>
      </c>
      <c r="C5" s="575"/>
      <c r="D5" s="575" t="s">
        <v>64</v>
      </c>
      <c r="E5" s="575"/>
      <c r="F5" s="575" t="s">
        <v>65</v>
      </c>
      <c r="G5" s="578"/>
      <c r="H5" s="579" t="s">
        <v>63</v>
      </c>
      <c r="I5" s="575"/>
      <c r="J5" s="575" t="s">
        <v>64</v>
      </c>
      <c r="K5" s="575"/>
      <c r="L5" s="575" t="s">
        <v>65</v>
      </c>
      <c r="M5" s="575"/>
      <c r="N5" s="84"/>
    </row>
    <row r="6" spans="1:21">
      <c r="A6" s="369"/>
      <c r="B6" s="366" t="s">
        <v>209</v>
      </c>
      <c r="C6" s="366" t="s">
        <v>208</v>
      </c>
      <c r="D6" s="366" t="s">
        <v>209</v>
      </c>
      <c r="E6" s="366" t="s">
        <v>208</v>
      </c>
      <c r="F6" s="366" t="s">
        <v>209</v>
      </c>
      <c r="G6" s="367" t="s">
        <v>208</v>
      </c>
      <c r="H6" s="359" t="s">
        <v>209</v>
      </c>
      <c r="I6" s="359" t="s">
        <v>208</v>
      </c>
      <c r="J6" s="359" t="s">
        <v>209</v>
      </c>
      <c r="K6" s="359" t="s">
        <v>208</v>
      </c>
      <c r="L6" s="359" t="s">
        <v>209</v>
      </c>
      <c r="M6" s="359" t="s">
        <v>208</v>
      </c>
      <c r="N6" s="84"/>
    </row>
    <row r="7" spans="1:21">
      <c r="A7" s="588" t="s">
        <v>53</v>
      </c>
      <c r="B7" s="583">
        <f>F8</f>
        <v>5262.0793299999996</v>
      </c>
      <c r="C7" s="570"/>
      <c r="D7" s="570"/>
      <c r="E7" s="570"/>
      <c r="F7" s="570"/>
      <c r="G7" s="585"/>
      <c r="H7" s="583">
        <f>SUM(H8,J8,L8)</f>
        <v>3896112.3320000004</v>
      </c>
      <c r="I7" s="570"/>
      <c r="J7" s="570"/>
      <c r="K7" s="570"/>
      <c r="L7" s="570"/>
      <c r="M7" s="570"/>
      <c r="N7" s="73"/>
    </row>
    <row r="8" spans="1:21">
      <c r="A8" s="589"/>
      <c r="B8" s="360">
        <f>SUM(B9:B16)</f>
        <v>5263.43649</v>
      </c>
      <c r="C8" s="355">
        <v>0.25247418416240058</v>
      </c>
      <c r="D8" s="320">
        <f>SUM(D9:D16)</f>
        <v>5263.1579199999996</v>
      </c>
      <c r="E8" s="355">
        <v>0.25240833754528003</v>
      </c>
      <c r="F8" s="320">
        <f>SUM(F9:F16)</f>
        <v>5262.0793299999996</v>
      </c>
      <c r="G8" s="361">
        <v>0.25261280501378791</v>
      </c>
      <c r="H8" s="320">
        <f>SUM(H9:H16)</f>
        <v>1670181.6330000001</v>
      </c>
      <c r="I8" s="355">
        <v>0.27109411602221778</v>
      </c>
      <c r="J8" s="320">
        <f>SUM(J9:J16)</f>
        <v>1004599.2610000003</v>
      </c>
      <c r="K8" s="355">
        <v>0.19708833065000961</v>
      </c>
      <c r="L8" s="320">
        <f>SUM(L9:L16)</f>
        <v>1221331.4380000003</v>
      </c>
      <c r="M8" s="355">
        <v>0.23537083796542943</v>
      </c>
      <c r="N8" s="10"/>
    </row>
    <row r="9" spans="1:21">
      <c r="A9" s="56" t="s">
        <v>7</v>
      </c>
      <c r="B9" s="248">
        <v>0</v>
      </c>
      <c r="C9" s="354">
        <v>0</v>
      </c>
      <c r="D9" s="23">
        <v>0</v>
      </c>
      <c r="E9" s="354">
        <v>0</v>
      </c>
      <c r="F9" s="23">
        <v>0</v>
      </c>
      <c r="G9" s="362">
        <v>0</v>
      </c>
      <c r="H9" s="23">
        <v>0</v>
      </c>
      <c r="I9" s="354">
        <v>0</v>
      </c>
      <c r="J9" s="23">
        <v>0</v>
      </c>
      <c r="K9" s="354">
        <v>0</v>
      </c>
      <c r="L9" s="23">
        <v>0</v>
      </c>
      <c r="M9" s="354">
        <v>0</v>
      </c>
      <c r="N9" s="76"/>
      <c r="O9" s="85"/>
    </row>
    <row r="10" spans="1:21">
      <c r="A10" s="56" t="s">
        <v>20</v>
      </c>
      <c r="B10" s="248">
        <v>4034.8129999999996</v>
      </c>
      <c r="C10" s="354">
        <v>0.42764757916934376</v>
      </c>
      <c r="D10" s="23">
        <v>4034.8129999999996</v>
      </c>
      <c r="E10" s="354">
        <v>0.42764757916934376</v>
      </c>
      <c r="F10" s="23">
        <v>4034.8129999999996</v>
      </c>
      <c r="G10" s="362">
        <v>0.42764757916934376</v>
      </c>
      <c r="H10" s="23">
        <v>1540991.9810000001</v>
      </c>
      <c r="I10" s="354">
        <v>0.54110312233056745</v>
      </c>
      <c r="J10" s="23">
        <v>897805.98700000008</v>
      </c>
      <c r="K10" s="354">
        <v>0.47966528470132103</v>
      </c>
      <c r="L10" s="23">
        <v>915499.38800000015</v>
      </c>
      <c r="M10" s="354">
        <v>0.51160384374310353</v>
      </c>
      <c r="N10" s="76"/>
      <c r="O10" s="85"/>
    </row>
    <row r="11" spans="1:21">
      <c r="A11" s="56" t="s">
        <v>21</v>
      </c>
      <c r="B11" s="248">
        <v>845</v>
      </c>
      <c r="C11" s="354">
        <v>0.61972863953061974</v>
      </c>
      <c r="D11" s="23">
        <v>845</v>
      </c>
      <c r="E11" s="354">
        <v>0.61972863953061974</v>
      </c>
      <c r="F11" s="23">
        <v>845</v>
      </c>
      <c r="G11" s="362">
        <v>0.61972863953061974</v>
      </c>
      <c r="H11" s="23">
        <v>59474.62</v>
      </c>
      <c r="I11" s="354">
        <v>0.58540088947053692</v>
      </c>
      <c r="J11" s="23">
        <v>31463.06</v>
      </c>
      <c r="K11" s="354">
        <v>0.64111032932871925</v>
      </c>
      <c r="L11" s="23">
        <v>247928.9</v>
      </c>
      <c r="M11" s="354">
        <v>0.96772296453786044</v>
      </c>
      <c r="N11" s="76"/>
      <c r="O11" s="85"/>
    </row>
    <row r="12" spans="1:21">
      <c r="A12" s="56" t="s">
        <v>22</v>
      </c>
      <c r="B12" s="248">
        <v>45.637000000000029</v>
      </c>
      <c r="C12" s="354">
        <v>4.4427246088996619E-2</v>
      </c>
      <c r="D12" s="23">
        <v>45.637000000000029</v>
      </c>
      <c r="E12" s="354">
        <v>4.4125310971429778E-2</v>
      </c>
      <c r="F12" s="23">
        <v>45.507000000000033</v>
      </c>
      <c r="G12" s="362">
        <v>4.3960428176328573E-2</v>
      </c>
      <c r="H12" s="23">
        <v>12279.471000000005</v>
      </c>
      <c r="I12" s="354">
        <v>4.0077635552107013E-2</v>
      </c>
      <c r="J12" s="23">
        <v>10361.822</v>
      </c>
      <c r="K12" s="354">
        <v>3.5326193773972211E-2</v>
      </c>
      <c r="L12" s="23">
        <v>8940.2960000000003</v>
      </c>
      <c r="M12" s="354">
        <v>3.3025641818245362E-2</v>
      </c>
      <c r="N12" s="76"/>
      <c r="O12" s="85"/>
    </row>
    <row r="13" spans="1:21">
      <c r="A13" s="56" t="s">
        <v>43</v>
      </c>
      <c r="B13" s="248">
        <v>77.353639999999999</v>
      </c>
      <c r="C13" s="354">
        <v>6.9767594559368568E-2</v>
      </c>
      <c r="D13" s="23">
        <v>77.262640000000005</v>
      </c>
      <c r="E13" s="354">
        <v>6.9775827661509152E-2</v>
      </c>
      <c r="F13" s="23">
        <v>77.016639999999995</v>
      </c>
      <c r="G13" s="362">
        <v>7.0153113344631507E-2</v>
      </c>
      <c r="H13" s="23">
        <v>30936.677999999993</v>
      </c>
      <c r="I13" s="354">
        <v>9.9887171556280172E-2</v>
      </c>
      <c r="J13" s="23">
        <v>28846.184000000001</v>
      </c>
      <c r="K13" s="354">
        <v>0.12461943275545297</v>
      </c>
      <c r="L13" s="23">
        <v>16789.165000000005</v>
      </c>
      <c r="M13" s="354">
        <v>0.13169538432961919</v>
      </c>
      <c r="N13" s="76"/>
      <c r="O13" s="85"/>
    </row>
    <row r="14" spans="1:21">
      <c r="A14" s="56" t="s">
        <v>44</v>
      </c>
      <c r="B14" s="248">
        <v>0</v>
      </c>
      <c r="C14" s="354">
        <v>0</v>
      </c>
      <c r="D14" s="23">
        <v>0</v>
      </c>
      <c r="E14" s="354">
        <v>0</v>
      </c>
      <c r="F14" s="23">
        <v>0</v>
      </c>
      <c r="G14" s="362">
        <v>0</v>
      </c>
      <c r="H14" s="23">
        <v>0</v>
      </c>
      <c r="I14" s="354">
        <v>0</v>
      </c>
      <c r="J14" s="23">
        <v>0</v>
      </c>
      <c r="K14" s="354">
        <v>0</v>
      </c>
      <c r="L14" s="23">
        <v>0</v>
      </c>
      <c r="M14" s="354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8">
        <v>86.8</v>
      </c>
      <c r="C15" s="354">
        <v>0.2564240426491084</v>
      </c>
      <c r="D15" s="23">
        <v>86.8</v>
      </c>
      <c r="E15" s="74">
        <v>0.2564240426491084</v>
      </c>
      <c r="F15" s="23">
        <v>86.8</v>
      </c>
      <c r="G15" s="363">
        <v>0.25687936554348029</v>
      </c>
      <c r="H15" s="23">
        <v>10138.021000000001</v>
      </c>
      <c r="I15" s="354">
        <v>0.22370667556725229</v>
      </c>
      <c r="J15" s="23">
        <v>10321.765000000003</v>
      </c>
      <c r="K15" s="74">
        <v>0.22481780674237031</v>
      </c>
      <c r="L15" s="23">
        <v>9108.7329999999965</v>
      </c>
      <c r="M15" s="74">
        <v>0.27205425952568757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7" t="s">
        <v>46</v>
      </c>
      <c r="B16" s="249">
        <v>173.83284999999989</v>
      </c>
      <c r="C16" s="355">
        <v>8.2266024919216404E-2</v>
      </c>
      <c r="D16" s="243">
        <v>173.64527999999996</v>
      </c>
      <c r="E16" s="356">
        <v>8.2226254067326962E-2</v>
      </c>
      <c r="F16" s="243">
        <v>172.94269000000006</v>
      </c>
      <c r="G16" s="364">
        <v>8.2361865538768952E-2</v>
      </c>
      <c r="H16" s="243">
        <v>16360.861999999986</v>
      </c>
      <c r="I16" s="355">
        <v>8.0067450434485071E-2</v>
      </c>
      <c r="J16" s="243">
        <v>25800.443000000032</v>
      </c>
      <c r="K16" s="356">
        <v>8.6252777584269705E-2</v>
      </c>
      <c r="L16" s="243">
        <v>23064.95599999998</v>
      </c>
      <c r="M16" s="356">
        <v>7.8235718996244749E-2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20">
      <c r="A18" s="437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7"/>
      <c r="B19" s="574" t="s">
        <v>5</v>
      </c>
      <c r="C19" s="574"/>
      <c r="D19" s="574"/>
      <c r="E19" s="574"/>
      <c r="F19" s="574"/>
      <c r="G19" s="574"/>
      <c r="H19" s="78" t="str">
        <f>A24</f>
        <v>VO z vvn</v>
      </c>
      <c r="I19" s="86">
        <f>(B24+D24+F24)/'6.1, 6.2'!B25</f>
        <v>0.2460761933537762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3"/>
      <c r="B20" s="575" t="s">
        <v>63</v>
      </c>
      <c r="C20" s="575"/>
      <c r="D20" s="575" t="s">
        <v>64</v>
      </c>
      <c r="E20" s="575"/>
      <c r="F20" s="575" t="s">
        <v>65</v>
      </c>
      <c r="G20" s="575"/>
      <c r="H20" s="78" t="str">
        <f>A25</f>
        <v>VO z vn</v>
      </c>
      <c r="I20" s="86">
        <f>(B25+D25+F25)/'6.1, 6.2'!C25</f>
        <v>6.8406815433892806E-2</v>
      </c>
      <c r="J20" s="87" t="str">
        <f t="shared" ref="J20:J26" si="1">A10</f>
        <v>PE</v>
      </c>
      <c r="K20" s="76">
        <f t="shared" si="0"/>
        <v>3354297.3560000006</v>
      </c>
      <c r="L20" s="87" t="str">
        <f t="shared" ref="L20:L26" si="2">A10</f>
        <v>PE</v>
      </c>
      <c r="M20" s="85">
        <f>K20/'6.1, 6.2'!C5</f>
        <v>0.51532628474955777</v>
      </c>
      <c r="N20" s="78"/>
      <c r="O20" s="68"/>
      <c r="P20" s="89"/>
      <c r="Q20" s="71"/>
      <c r="R20" s="75"/>
      <c r="S20" s="75"/>
      <c r="T20" s="75"/>
    </row>
    <row r="21" spans="1:20">
      <c r="A21" s="353"/>
      <c r="B21" s="368" t="s">
        <v>209</v>
      </c>
      <c r="C21" s="368" t="s">
        <v>208</v>
      </c>
      <c r="D21" s="368" t="s">
        <v>209</v>
      </c>
      <c r="E21" s="368" t="s">
        <v>208</v>
      </c>
      <c r="F21" s="368" t="s">
        <v>209</v>
      </c>
      <c r="G21" s="368" t="s">
        <v>208</v>
      </c>
      <c r="H21" s="78" t="str">
        <f>A26</f>
        <v>MOP</v>
      </c>
      <c r="I21" s="86">
        <f>(B26+D26+F26)/'6.1, 6.2'!D25</f>
        <v>6.9288736499016193E-2</v>
      </c>
      <c r="J21" s="87" t="str">
        <f t="shared" si="1"/>
        <v>PPE</v>
      </c>
      <c r="K21" s="76">
        <f t="shared" si="0"/>
        <v>338866.58</v>
      </c>
      <c r="L21" s="87" t="str">
        <f t="shared" si="2"/>
        <v>PPE</v>
      </c>
      <c r="M21" s="85">
        <f>K21/'6.1, 6.2'!D5</f>
        <v>0.83286101270196766</v>
      </c>
      <c r="N21" s="78"/>
      <c r="O21" s="68"/>
      <c r="P21" s="89"/>
      <c r="Q21" s="71"/>
      <c r="R21" s="23"/>
      <c r="S21" s="23"/>
      <c r="T21" s="23"/>
    </row>
    <row r="22" spans="1:20">
      <c r="A22" s="568" t="s">
        <v>53</v>
      </c>
      <c r="B22" s="570">
        <f>SUM(B23,D23,F23)</f>
        <v>1179624.7590000001</v>
      </c>
      <c r="C22" s="570"/>
      <c r="D22" s="570"/>
      <c r="E22" s="570"/>
      <c r="F22" s="570"/>
      <c r="G22" s="570"/>
      <c r="H22" s="78" t="str">
        <f>A27</f>
        <v>MOO</v>
      </c>
      <c r="I22" s="86">
        <f>(B27+D27+F27)/'6.1, 6.2'!E25</f>
        <v>6.8312687353515658E-2</v>
      </c>
      <c r="J22" s="87" t="str">
        <f t="shared" si="1"/>
        <v>PSE</v>
      </c>
      <c r="K22" s="76">
        <f t="shared" si="0"/>
        <v>31581.589000000007</v>
      </c>
      <c r="L22" s="87" t="str">
        <f t="shared" si="2"/>
        <v>PSE</v>
      </c>
      <c r="M22" s="85">
        <f>K22/'6.1, 6.2'!E5</f>
        <v>3.6283236118645583E-2</v>
      </c>
      <c r="N22" s="78"/>
      <c r="O22" s="68"/>
      <c r="P22" s="89"/>
      <c r="Q22" s="71"/>
      <c r="R22" s="23"/>
      <c r="S22" s="23"/>
      <c r="T22" s="23"/>
    </row>
    <row r="23" spans="1:20">
      <c r="A23" s="569"/>
      <c r="B23" s="320">
        <f>SUM(B24:B27)</f>
        <v>413553.04399999999</v>
      </c>
      <c r="C23" s="365">
        <v>9.6136599098818595E-2</v>
      </c>
      <c r="D23" s="320">
        <f>SUM(D24:D27)</f>
        <v>372705.16600000003</v>
      </c>
      <c r="E23" s="365">
        <v>9.1911471295970298E-2</v>
      </c>
      <c r="F23" s="320">
        <f>SUM(F24:F27)</f>
        <v>393366.549</v>
      </c>
      <c r="G23" s="365">
        <v>9.9976510816321099E-2</v>
      </c>
      <c r="H23" s="68"/>
      <c r="I23" s="68"/>
      <c r="J23" s="87" t="str">
        <f t="shared" si="1"/>
        <v>VE</v>
      </c>
      <c r="K23" s="76">
        <f t="shared" si="0"/>
        <v>76572.027000000002</v>
      </c>
      <c r="L23" s="87" t="str">
        <f t="shared" si="2"/>
        <v>VE</v>
      </c>
      <c r="M23" s="85">
        <f>K23/'6.1, 6.2'!F5</f>
        <v>0.11451302329600728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158441.98000000001</v>
      </c>
      <c r="C24" s="354">
        <v>0.25908753291113756</v>
      </c>
      <c r="D24" s="23">
        <v>137696.315</v>
      </c>
      <c r="E24" s="354">
        <v>0.22292040556377923</v>
      </c>
      <c r="F24" s="23">
        <v>171513.68900000001</v>
      </c>
      <c r="G24" s="354">
        <v>0.25553117673135212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121624.40299999999</v>
      </c>
      <c r="C25" s="354">
        <v>6.9072530707306151E-2</v>
      </c>
      <c r="D25" s="23">
        <v>125483.618</v>
      </c>
      <c r="E25" s="354">
        <v>6.8220487505803243E-2</v>
      </c>
      <c r="F25" s="23">
        <v>125895.54400000001</v>
      </c>
      <c r="G25" s="354">
        <v>6.795905930545422E-2</v>
      </c>
      <c r="H25" s="68"/>
      <c r="I25" s="68"/>
      <c r="J25" s="87" t="str">
        <f t="shared" si="1"/>
        <v>VTE</v>
      </c>
      <c r="K25" s="76">
        <f t="shared" si="0"/>
        <v>29568.519</v>
      </c>
      <c r="L25" s="87" t="str">
        <f t="shared" si="2"/>
        <v>VTE</v>
      </c>
      <c r="M25" s="85">
        <f>K25/'6.1, 6.2'!H5</f>
        <v>0.23709562666638784</v>
      </c>
      <c r="N25" s="78"/>
      <c r="O25" s="86"/>
    </row>
    <row r="26" spans="1:20">
      <c r="A26" s="18" t="s">
        <v>132</v>
      </c>
      <c r="B26" s="23">
        <v>41954.224999999999</v>
      </c>
      <c r="C26" s="354">
        <v>6.9506921524467052E-2</v>
      </c>
      <c r="D26" s="23">
        <v>38065.288999999997</v>
      </c>
      <c r="E26" s="74">
        <v>6.9048714765338512E-2</v>
      </c>
      <c r="F26" s="23">
        <v>35528.375999999997</v>
      </c>
      <c r="G26" s="74">
        <v>6.9289952637833385E-2</v>
      </c>
      <c r="H26" s="68"/>
      <c r="I26" s="68"/>
      <c r="J26" s="87" t="str">
        <f t="shared" si="1"/>
        <v>FVE</v>
      </c>
      <c r="K26" s="76">
        <f t="shared" si="0"/>
        <v>65226.260999999999</v>
      </c>
      <c r="L26" s="87" t="str">
        <f t="shared" si="2"/>
        <v>FVE</v>
      </c>
      <c r="M26" s="85">
        <f>K26/'6.1, 6.2'!I5</f>
        <v>8.1708698606276831E-2</v>
      </c>
      <c r="N26" s="78"/>
      <c r="O26" s="86"/>
    </row>
    <row r="27" spans="1:20">
      <c r="A27" s="431" t="s">
        <v>130</v>
      </c>
      <c r="B27" s="243">
        <v>91532.436000000002</v>
      </c>
      <c r="C27" s="355">
        <v>6.9041198761379832E-2</v>
      </c>
      <c r="D27" s="243">
        <v>71459.944000000003</v>
      </c>
      <c r="E27" s="356">
        <v>6.8272467644752061E-2</v>
      </c>
      <c r="F27" s="243">
        <v>60428.94</v>
      </c>
      <c r="G27" s="356">
        <v>6.7284158317652165E-2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86"/>
      <c r="B28" s="586"/>
      <c r="C28" s="586"/>
      <c r="D28" s="586"/>
      <c r="E28" s="586"/>
      <c r="F28" s="48"/>
      <c r="G28" s="77" t="s">
        <v>300</v>
      </c>
      <c r="H28" s="68"/>
      <c r="I28" s="68"/>
      <c r="J28" s="68"/>
      <c r="K28" s="68"/>
      <c r="L28" s="68"/>
      <c r="M28" s="68"/>
    </row>
    <row r="29" spans="1:20">
      <c r="A29" s="587"/>
      <c r="B29" s="587"/>
      <c r="C29" s="587"/>
      <c r="D29" s="587"/>
      <c r="E29" s="587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0.42764757916934376</v>
      </c>
      <c r="J32" s="87" t="str">
        <f t="shared" si="5"/>
        <v>PE</v>
      </c>
      <c r="K32" s="70">
        <f t="shared" si="6"/>
        <v>1540991.9810000001</v>
      </c>
      <c r="L32" s="70">
        <f t="shared" si="7"/>
        <v>897805.98700000008</v>
      </c>
      <c r="M32" s="70">
        <f t="shared" si="8"/>
        <v>915499.38800000015</v>
      </c>
    </row>
    <row r="33" spans="8:13">
      <c r="H33" s="87" t="str">
        <f t="shared" si="3"/>
        <v>PPE</v>
      </c>
      <c r="I33" s="88">
        <f t="shared" si="4"/>
        <v>0.61972863953061974</v>
      </c>
      <c r="J33" s="87" t="str">
        <f t="shared" si="5"/>
        <v>PPE</v>
      </c>
      <c r="K33" s="70">
        <f t="shared" si="6"/>
        <v>59474.62</v>
      </c>
      <c r="L33" s="70">
        <f t="shared" si="7"/>
        <v>31463.06</v>
      </c>
      <c r="M33" s="70">
        <f t="shared" si="8"/>
        <v>247928.9</v>
      </c>
    </row>
    <row r="34" spans="8:13" ht="13.5" customHeight="1">
      <c r="H34" s="87" t="str">
        <f t="shared" si="3"/>
        <v>PSE</v>
      </c>
      <c r="I34" s="88">
        <f t="shared" si="4"/>
        <v>4.3960428176328573E-2</v>
      </c>
      <c r="J34" s="87" t="str">
        <f t="shared" si="5"/>
        <v>PSE</v>
      </c>
      <c r="K34" s="70">
        <f t="shared" si="6"/>
        <v>12279.471000000005</v>
      </c>
      <c r="L34" s="70">
        <f t="shared" si="7"/>
        <v>10361.822</v>
      </c>
      <c r="M34" s="70">
        <f t="shared" si="8"/>
        <v>8940.2960000000003</v>
      </c>
    </row>
    <row r="35" spans="8:13" ht="12.75" customHeight="1">
      <c r="H35" s="87" t="str">
        <f t="shared" si="3"/>
        <v>VE</v>
      </c>
      <c r="I35" s="88">
        <f t="shared" si="4"/>
        <v>7.0153113344631507E-2</v>
      </c>
      <c r="J35" s="87" t="str">
        <f t="shared" si="5"/>
        <v>VE</v>
      </c>
      <c r="K35" s="70">
        <f t="shared" si="6"/>
        <v>30936.677999999993</v>
      </c>
      <c r="L35" s="70">
        <f t="shared" si="7"/>
        <v>28846.184000000001</v>
      </c>
      <c r="M35" s="70">
        <f t="shared" si="8"/>
        <v>16789.165000000005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0.25687936554348029</v>
      </c>
      <c r="J37" s="87" t="str">
        <f t="shared" si="5"/>
        <v>VTE</v>
      </c>
      <c r="K37" s="70">
        <f t="shared" si="6"/>
        <v>10138.021000000001</v>
      </c>
      <c r="L37" s="70">
        <f t="shared" si="7"/>
        <v>10321.765000000003</v>
      </c>
      <c r="M37" s="70">
        <f t="shared" si="8"/>
        <v>9108.7329999999965</v>
      </c>
    </row>
    <row r="38" spans="8:13" ht="12.75" customHeight="1">
      <c r="H38" s="87" t="str">
        <f t="shared" si="3"/>
        <v>FVE</v>
      </c>
      <c r="I38" s="88">
        <f t="shared" si="4"/>
        <v>8.2361865538768952E-2</v>
      </c>
      <c r="J38" s="87" t="str">
        <f t="shared" si="5"/>
        <v>FVE</v>
      </c>
      <c r="K38" s="70">
        <f t="shared" si="6"/>
        <v>16360.861999999986</v>
      </c>
      <c r="L38" s="70">
        <f t="shared" si="7"/>
        <v>25800.443000000032</v>
      </c>
      <c r="M38" s="70">
        <f t="shared" si="8"/>
        <v>23064.95599999998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45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2" t="s">
        <v>405</v>
      </c>
      <c r="M1" s="350" t="str">
        <f>'3.1'!N1</f>
        <v>II. čtvrtletí 2023</v>
      </c>
      <c r="N1" s="91"/>
      <c r="O1" s="91"/>
      <c r="P1" s="92"/>
    </row>
    <row r="2" spans="1:21" ht="6" customHeight="1">
      <c r="A2" s="352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91"/>
      <c r="O2" s="91"/>
      <c r="P2" s="92"/>
    </row>
    <row r="3" spans="1:21">
      <c r="A3" s="437" t="str">
        <f>'3.1'!A4</f>
        <v>2023</v>
      </c>
      <c r="B3" s="573" t="s">
        <v>187</v>
      </c>
      <c r="C3" s="573"/>
      <c r="D3" s="573"/>
      <c r="E3" s="573"/>
      <c r="F3" s="573"/>
      <c r="G3" s="576"/>
      <c r="H3" s="580" t="s">
        <v>19</v>
      </c>
      <c r="I3" s="573"/>
      <c r="J3" s="573"/>
      <c r="K3" s="573"/>
      <c r="L3" s="573"/>
      <c r="M3" s="573"/>
      <c r="N3" s="61"/>
      <c r="O3" s="92"/>
      <c r="P3" s="92"/>
    </row>
    <row r="4" spans="1:21" ht="13.5" customHeight="1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61"/>
      <c r="O4" s="92"/>
      <c r="P4" s="92"/>
    </row>
    <row r="5" spans="1:21">
      <c r="A5" s="22"/>
      <c r="B5" s="575" t="s">
        <v>63</v>
      </c>
      <c r="C5" s="575"/>
      <c r="D5" s="575" t="s">
        <v>64</v>
      </c>
      <c r="E5" s="575"/>
      <c r="F5" s="575" t="s">
        <v>65</v>
      </c>
      <c r="G5" s="578"/>
      <c r="H5" s="579" t="s">
        <v>63</v>
      </c>
      <c r="I5" s="575"/>
      <c r="J5" s="575" t="s">
        <v>64</v>
      </c>
      <c r="K5" s="575"/>
      <c r="L5" s="575" t="s">
        <v>65</v>
      </c>
      <c r="M5" s="575"/>
      <c r="N5" s="61"/>
      <c r="O5" s="92"/>
      <c r="P5" s="92"/>
    </row>
    <row r="6" spans="1:21">
      <c r="A6" s="369"/>
      <c r="B6" s="366" t="s">
        <v>209</v>
      </c>
      <c r="C6" s="366" t="s">
        <v>208</v>
      </c>
      <c r="D6" s="366" t="s">
        <v>209</v>
      </c>
      <c r="E6" s="366" t="s">
        <v>208</v>
      </c>
      <c r="F6" s="366" t="s">
        <v>209</v>
      </c>
      <c r="G6" s="367" t="s">
        <v>208</v>
      </c>
      <c r="H6" s="359" t="s">
        <v>209</v>
      </c>
      <c r="I6" s="359" t="s">
        <v>208</v>
      </c>
      <c r="J6" s="359" t="s">
        <v>209</v>
      </c>
      <c r="K6" s="359" t="s">
        <v>208</v>
      </c>
      <c r="L6" s="359" t="s">
        <v>209</v>
      </c>
      <c r="M6" s="359" t="s">
        <v>208</v>
      </c>
      <c r="N6" s="61"/>
      <c r="O6" s="92"/>
      <c r="P6" s="92"/>
    </row>
    <row r="7" spans="1:21">
      <c r="A7" s="588" t="s">
        <v>53</v>
      </c>
      <c r="B7" s="583">
        <f>F8</f>
        <v>336.51838000000055</v>
      </c>
      <c r="C7" s="570"/>
      <c r="D7" s="570"/>
      <c r="E7" s="570"/>
      <c r="F7" s="570"/>
      <c r="G7" s="585"/>
      <c r="H7" s="583">
        <f>SUM(H8,J8,L8)</f>
        <v>147272.34099999999</v>
      </c>
      <c r="I7" s="570"/>
      <c r="J7" s="570"/>
      <c r="K7" s="570"/>
      <c r="L7" s="570"/>
      <c r="M7" s="570"/>
      <c r="N7" s="61"/>
      <c r="O7" s="92"/>
      <c r="P7" s="92"/>
    </row>
    <row r="8" spans="1:21">
      <c r="A8" s="589"/>
      <c r="B8" s="360">
        <f>SUM(B9:B16)</f>
        <v>336.4876000000005</v>
      </c>
      <c r="C8" s="355">
        <v>1.6140487769192084E-2</v>
      </c>
      <c r="D8" s="320">
        <f>SUM(D9:D16)</f>
        <v>336.70428000000055</v>
      </c>
      <c r="E8" s="355">
        <v>1.6147523758736203E-2</v>
      </c>
      <c r="F8" s="320">
        <f>SUM(F9:F16)</f>
        <v>336.51838000000055</v>
      </c>
      <c r="G8" s="361">
        <v>1.6154992461980981E-2</v>
      </c>
      <c r="H8" s="320">
        <f>SUM(H9:H16)</f>
        <v>47882.400999999998</v>
      </c>
      <c r="I8" s="355">
        <v>7.7719913305479126E-3</v>
      </c>
      <c r="J8" s="320">
        <f>SUM(J9:J16)</f>
        <v>53273.343999999997</v>
      </c>
      <c r="K8" s="355">
        <v>1.045148532824145E-2</v>
      </c>
      <c r="L8" s="320">
        <f>SUM(L9:L16)</f>
        <v>46116.59599999999</v>
      </c>
      <c r="M8" s="355">
        <v>8.8874334246304455E-3</v>
      </c>
      <c r="N8" s="61"/>
      <c r="O8" s="92"/>
      <c r="P8" s="92"/>
    </row>
    <row r="9" spans="1:21">
      <c r="A9" s="56" t="s">
        <v>7</v>
      </c>
      <c r="B9" s="248">
        <v>0</v>
      </c>
      <c r="C9" s="354">
        <v>0</v>
      </c>
      <c r="D9" s="23">
        <v>0</v>
      </c>
      <c r="E9" s="354">
        <v>0</v>
      </c>
      <c r="F9" s="23">
        <v>0</v>
      </c>
      <c r="G9" s="362">
        <v>0</v>
      </c>
      <c r="H9" s="23">
        <v>0</v>
      </c>
      <c r="I9" s="354">
        <v>0</v>
      </c>
      <c r="J9" s="23">
        <v>0</v>
      </c>
      <c r="K9" s="354">
        <v>0</v>
      </c>
      <c r="L9" s="23">
        <v>0</v>
      </c>
      <c r="M9" s="354">
        <v>0</v>
      </c>
      <c r="N9" s="90"/>
      <c r="O9" s="93"/>
      <c r="P9" s="92"/>
    </row>
    <row r="10" spans="1:21">
      <c r="A10" s="56" t="s">
        <v>20</v>
      </c>
      <c r="B10" s="248">
        <v>131.66200000000001</v>
      </c>
      <c r="C10" s="354">
        <v>1.3954781936261765E-2</v>
      </c>
      <c r="D10" s="23">
        <v>131.66200000000001</v>
      </c>
      <c r="E10" s="354">
        <v>1.3954781936261765E-2</v>
      </c>
      <c r="F10" s="23">
        <v>131.66200000000001</v>
      </c>
      <c r="G10" s="362">
        <v>1.3954781936261765E-2</v>
      </c>
      <c r="H10" s="23">
        <v>18827.044999999998</v>
      </c>
      <c r="I10" s="354">
        <v>6.6109187843710763E-3</v>
      </c>
      <c r="J10" s="23">
        <v>19920.933000000001</v>
      </c>
      <c r="K10" s="354">
        <v>1.0643034394201407E-2</v>
      </c>
      <c r="L10" s="23">
        <v>13442.267</v>
      </c>
      <c r="M10" s="354">
        <v>7.5118733621928717E-3</v>
      </c>
      <c r="N10" s="90"/>
      <c r="O10" s="93"/>
      <c r="P10" s="92"/>
    </row>
    <row r="11" spans="1:21">
      <c r="A11" s="56" t="s">
        <v>21</v>
      </c>
      <c r="B11" s="248">
        <v>0</v>
      </c>
      <c r="C11" s="354">
        <v>0</v>
      </c>
      <c r="D11" s="23">
        <v>0</v>
      </c>
      <c r="E11" s="354">
        <v>0</v>
      </c>
      <c r="F11" s="23">
        <v>0</v>
      </c>
      <c r="G11" s="362">
        <v>0</v>
      </c>
      <c r="H11" s="23">
        <v>0</v>
      </c>
      <c r="I11" s="354">
        <v>0</v>
      </c>
      <c r="J11" s="23">
        <v>0</v>
      </c>
      <c r="K11" s="354">
        <v>0</v>
      </c>
      <c r="L11" s="23">
        <v>0</v>
      </c>
      <c r="M11" s="354">
        <v>0</v>
      </c>
      <c r="N11" s="90"/>
      <c r="O11" s="93"/>
      <c r="P11" s="92"/>
    </row>
    <row r="12" spans="1:21">
      <c r="A12" s="56" t="s">
        <v>22</v>
      </c>
      <c r="B12" s="248">
        <v>34.341999999999999</v>
      </c>
      <c r="C12" s="354">
        <v>3.3431656006931237E-2</v>
      </c>
      <c r="D12" s="23">
        <v>34.341999999999999</v>
      </c>
      <c r="E12" s="354">
        <v>3.3204448788939682E-2</v>
      </c>
      <c r="F12" s="23">
        <v>34.741999999999997</v>
      </c>
      <c r="G12" s="362">
        <v>3.3561280587645993E-2</v>
      </c>
      <c r="H12" s="23">
        <v>9065.4530000000013</v>
      </c>
      <c r="I12" s="354">
        <v>2.9587750274320045E-2</v>
      </c>
      <c r="J12" s="23">
        <v>7862.7519999999995</v>
      </c>
      <c r="K12" s="354">
        <v>2.6806202687972014E-2</v>
      </c>
      <c r="L12" s="23">
        <v>7583.9810000000016</v>
      </c>
      <c r="M12" s="354">
        <v>2.8015385627319086E-2</v>
      </c>
      <c r="N12" s="90"/>
      <c r="O12" s="93"/>
      <c r="P12" s="92"/>
    </row>
    <row r="13" spans="1:21">
      <c r="A13" s="56" t="s">
        <v>43</v>
      </c>
      <c r="B13" s="248">
        <v>7.6304999999999996</v>
      </c>
      <c r="C13" s="354">
        <v>6.8821794331237916E-3</v>
      </c>
      <c r="D13" s="23">
        <v>7.6034999999999986</v>
      </c>
      <c r="E13" s="354">
        <v>6.8667146970940252E-3</v>
      </c>
      <c r="F13" s="23">
        <v>7.6034999999999986</v>
      </c>
      <c r="G13" s="362">
        <v>6.9258954599409374E-3</v>
      </c>
      <c r="H13" s="23">
        <v>3491.6089999999999</v>
      </c>
      <c r="I13" s="354">
        <v>1.1273574596162263E-2</v>
      </c>
      <c r="J13" s="23">
        <v>2845.5259999999998</v>
      </c>
      <c r="K13" s="354">
        <v>1.2293058798033494E-2</v>
      </c>
      <c r="L13" s="23">
        <v>1285.8490000000002</v>
      </c>
      <c r="M13" s="354">
        <v>1.0086289475674132E-2</v>
      </c>
      <c r="N13" s="90"/>
      <c r="O13" s="93"/>
      <c r="P13" s="92"/>
    </row>
    <row r="14" spans="1:21">
      <c r="A14" s="56" t="s">
        <v>44</v>
      </c>
      <c r="B14" s="248">
        <v>0</v>
      </c>
      <c r="C14" s="354">
        <v>0</v>
      </c>
      <c r="D14" s="23">
        <v>0</v>
      </c>
      <c r="E14" s="354">
        <v>0</v>
      </c>
      <c r="F14" s="23">
        <v>0</v>
      </c>
      <c r="G14" s="362">
        <v>0</v>
      </c>
      <c r="H14" s="23">
        <v>0</v>
      </c>
      <c r="I14" s="354">
        <v>0</v>
      </c>
      <c r="J14" s="23">
        <v>0</v>
      </c>
      <c r="K14" s="354">
        <v>0</v>
      </c>
      <c r="L14" s="23">
        <v>0</v>
      </c>
      <c r="M14" s="354">
        <v>0</v>
      </c>
      <c r="N14" s="90"/>
      <c r="O14" s="93"/>
      <c r="P14" s="61"/>
      <c r="Q14" s="71"/>
      <c r="R14" s="48"/>
      <c r="S14" s="48"/>
      <c r="T14" s="48"/>
      <c r="U14" s="48"/>
    </row>
    <row r="15" spans="1:21">
      <c r="A15" s="56" t="s">
        <v>45</v>
      </c>
      <c r="B15" s="248">
        <v>0.22500000000000001</v>
      </c>
      <c r="C15" s="354">
        <v>6.646936589406612E-4</v>
      </c>
      <c r="D15" s="23">
        <v>0.22500000000000001</v>
      </c>
      <c r="E15" s="74">
        <v>6.646936589406612E-4</v>
      </c>
      <c r="F15" s="23">
        <v>0.22500000000000001</v>
      </c>
      <c r="G15" s="363">
        <v>6.6587393142031174E-4</v>
      </c>
      <c r="H15" s="23">
        <v>17.495999999999999</v>
      </c>
      <c r="I15" s="354">
        <v>3.8606864157458793E-4</v>
      </c>
      <c r="J15" s="23">
        <v>21.391999999999999</v>
      </c>
      <c r="K15" s="74">
        <v>4.659379981846888E-4</v>
      </c>
      <c r="L15" s="23">
        <v>9.2080000000000002</v>
      </c>
      <c r="M15" s="74">
        <v>2.7501910767529716E-4</v>
      </c>
      <c r="N15" s="90"/>
      <c r="O15" s="93"/>
      <c r="P15" s="61"/>
      <c r="Q15" s="71"/>
      <c r="R15" s="48"/>
      <c r="S15" s="48"/>
      <c r="T15" s="48"/>
      <c r="U15" s="48"/>
    </row>
    <row r="16" spans="1:21">
      <c r="A16" s="277" t="s">
        <v>46</v>
      </c>
      <c r="B16" s="249">
        <v>162.6281000000005</v>
      </c>
      <c r="C16" s="355">
        <v>7.6963400917403516E-2</v>
      </c>
      <c r="D16" s="243">
        <v>162.87178000000054</v>
      </c>
      <c r="E16" s="356">
        <v>7.7124678325134033E-2</v>
      </c>
      <c r="F16" s="243">
        <v>162.28588000000053</v>
      </c>
      <c r="G16" s="364">
        <v>7.7286688598406983E-2</v>
      </c>
      <c r="H16" s="243">
        <v>16480.798000000003</v>
      </c>
      <c r="I16" s="355">
        <v>8.0654398098691987E-2</v>
      </c>
      <c r="J16" s="243">
        <v>22622.740999999995</v>
      </c>
      <c r="K16" s="356">
        <v>7.5629486199889531E-2</v>
      </c>
      <c r="L16" s="243">
        <v>23795.290999999994</v>
      </c>
      <c r="M16" s="356">
        <v>8.0712995945445232E-2</v>
      </c>
      <c r="N16" s="90"/>
      <c r="O16" s="93"/>
      <c r="P16" s="61"/>
      <c r="Q16" s="71"/>
      <c r="R16" s="48"/>
      <c r="S16" s="48"/>
      <c r="T16" s="48"/>
      <c r="U16" s="48"/>
    </row>
    <row r="17" spans="1:20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94"/>
      <c r="O17" s="92"/>
      <c r="P17" s="92"/>
    </row>
    <row r="18" spans="1:20">
      <c r="A18" s="437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95"/>
      <c r="O18" s="91"/>
      <c r="P18" s="97"/>
      <c r="Q18" s="71"/>
      <c r="R18" s="23"/>
      <c r="S18" s="23"/>
      <c r="T18" s="23"/>
    </row>
    <row r="19" spans="1:20">
      <c r="A19" s="357"/>
      <c r="B19" s="574" t="s">
        <v>5</v>
      </c>
      <c r="C19" s="574"/>
      <c r="D19" s="574"/>
      <c r="E19" s="574"/>
      <c r="F19" s="574"/>
      <c r="G19" s="574"/>
      <c r="H19" s="78" t="str">
        <f>A24</f>
        <v>VO z vvn</v>
      </c>
      <c r="I19" s="86">
        <f>(B24+D24+F24)/'6.1, 6.2'!B25</f>
        <v>7.7481259488334009E-2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95"/>
      <c r="O19" s="91"/>
      <c r="P19" s="97"/>
      <c r="Q19" s="71"/>
      <c r="R19" s="23"/>
      <c r="S19" s="23"/>
      <c r="T19" s="23"/>
    </row>
    <row r="20" spans="1:20">
      <c r="A20" s="353"/>
      <c r="B20" s="575" t="s">
        <v>63</v>
      </c>
      <c r="C20" s="575"/>
      <c r="D20" s="575" t="s">
        <v>64</v>
      </c>
      <c r="E20" s="575"/>
      <c r="F20" s="575" t="s">
        <v>65</v>
      </c>
      <c r="G20" s="575"/>
      <c r="H20" s="78" t="str">
        <f>A25</f>
        <v>VO z vn</v>
      </c>
      <c r="I20" s="86">
        <f>(B25+D25+F25)/'6.1, 6.2'!C25</f>
        <v>4.446715944704914E-2</v>
      </c>
      <c r="J20" s="87" t="str">
        <f t="shared" ref="J20:J26" si="1">A10</f>
        <v>PE</v>
      </c>
      <c r="K20" s="76">
        <f t="shared" si="0"/>
        <v>52190.245000000003</v>
      </c>
      <c r="L20" s="87" t="str">
        <f t="shared" ref="L20:L26" si="2">A10</f>
        <v>PE</v>
      </c>
      <c r="M20" s="85">
        <f>K20/'6.1, 6.2'!C5</f>
        <v>8.0180741900865576E-3</v>
      </c>
      <c r="N20" s="95"/>
      <c r="O20" s="91"/>
      <c r="P20" s="97"/>
      <c r="Q20" s="71"/>
      <c r="R20" s="75"/>
      <c r="S20" s="75"/>
      <c r="T20" s="75"/>
    </row>
    <row r="21" spans="1:20">
      <c r="A21" s="353"/>
      <c r="B21" s="368" t="s">
        <v>209</v>
      </c>
      <c r="C21" s="368" t="s">
        <v>208</v>
      </c>
      <c r="D21" s="368" t="s">
        <v>209</v>
      </c>
      <c r="E21" s="368" t="s">
        <v>208</v>
      </c>
      <c r="F21" s="368" t="s">
        <v>209</v>
      </c>
      <c r="G21" s="368" t="s">
        <v>208</v>
      </c>
      <c r="H21" s="78" t="str">
        <f>A26</f>
        <v>MOP</v>
      </c>
      <c r="I21" s="86">
        <f>(B26+D26+F26)/'6.1, 6.2'!D25</f>
        <v>5.2300837101393258E-2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95"/>
      <c r="O21" s="91"/>
      <c r="P21" s="97"/>
      <c r="Q21" s="71"/>
      <c r="R21" s="23"/>
      <c r="S21" s="23"/>
      <c r="T21" s="23"/>
    </row>
    <row r="22" spans="1:20">
      <c r="A22" s="568" t="s">
        <v>53</v>
      </c>
      <c r="B22" s="570">
        <f>SUM(B23,D23,F23)</f>
        <v>632103.18636301986</v>
      </c>
      <c r="C22" s="570"/>
      <c r="D22" s="570"/>
      <c r="E22" s="570"/>
      <c r="F22" s="570"/>
      <c r="G22" s="570"/>
      <c r="H22" s="78" t="str">
        <f>A27</f>
        <v>MOO</v>
      </c>
      <c r="I22" s="86">
        <f>(B27+D27+F27)/'6.1, 6.2'!E25</f>
        <v>4.7444184827242289E-2</v>
      </c>
      <c r="J22" s="87" t="str">
        <f t="shared" si="1"/>
        <v>PSE</v>
      </c>
      <c r="K22" s="76">
        <f t="shared" si="0"/>
        <v>24512.186000000002</v>
      </c>
      <c r="L22" s="87" t="str">
        <f t="shared" si="2"/>
        <v>PSE</v>
      </c>
      <c r="M22" s="85">
        <f>K22/'6.1, 6.2'!E5</f>
        <v>2.8161389612858252E-2</v>
      </c>
      <c r="N22" s="95"/>
      <c r="O22" s="91"/>
      <c r="P22" s="97"/>
      <c r="Q22" s="71"/>
      <c r="R22" s="23"/>
      <c r="S22" s="23"/>
      <c r="T22" s="23"/>
    </row>
    <row r="23" spans="1:20">
      <c r="A23" s="569"/>
      <c r="B23" s="320">
        <f>SUM(B24:B27)</f>
        <v>218897.08546318838</v>
      </c>
      <c r="C23" s="365">
        <v>5.0885906063054813E-2</v>
      </c>
      <c r="D23" s="320">
        <f>SUM(D24:D27)</f>
        <v>210403.94200757859</v>
      </c>
      <c r="E23" s="365">
        <v>5.1886954194749632E-2</v>
      </c>
      <c r="F23" s="320">
        <f>SUM(F24:F27)</f>
        <v>202802.15889225292</v>
      </c>
      <c r="G23" s="365">
        <v>5.1543407246010114E-2</v>
      </c>
      <c r="H23" s="68"/>
      <c r="I23" s="68"/>
      <c r="J23" s="87" t="str">
        <f t="shared" si="1"/>
        <v>VE</v>
      </c>
      <c r="K23" s="76">
        <f t="shared" si="0"/>
        <v>7622.9840000000004</v>
      </c>
      <c r="L23" s="87" t="str">
        <f t="shared" si="2"/>
        <v>VE</v>
      </c>
      <c r="M23" s="85">
        <f>K23/'6.1, 6.2'!F5</f>
        <v>1.1400128461756547E-2</v>
      </c>
      <c r="N23" s="95"/>
      <c r="O23" s="91"/>
      <c r="P23" s="97"/>
      <c r="Q23" s="71"/>
      <c r="R23" s="74"/>
      <c r="S23" s="75"/>
      <c r="T23" s="75"/>
    </row>
    <row r="24" spans="1:20">
      <c r="A24" s="18" t="s">
        <v>8</v>
      </c>
      <c r="B24" s="23">
        <v>47658.584000000003</v>
      </c>
      <c r="C24" s="354">
        <v>7.7932281271656745E-2</v>
      </c>
      <c r="D24" s="23">
        <v>49606.332999999999</v>
      </c>
      <c r="E24" s="354">
        <v>8.030907632416949E-2</v>
      </c>
      <c r="F24" s="23">
        <v>49983.235000000001</v>
      </c>
      <c r="G24" s="354">
        <v>7.4467961891891338E-2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95"/>
      <c r="O24" s="96"/>
      <c r="P24" s="92"/>
      <c r="T24" s="69"/>
    </row>
    <row r="25" spans="1:20">
      <c r="A25" s="18" t="s">
        <v>9</v>
      </c>
      <c r="B25" s="23">
        <v>77571.256999999998</v>
      </c>
      <c r="C25" s="354">
        <v>4.4054013002117982E-2</v>
      </c>
      <c r="D25" s="23">
        <v>82825.218999999895</v>
      </c>
      <c r="E25" s="354">
        <v>4.502880063559301E-2</v>
      </c>
      <c r="F25" s="23">
        <v>82070.7239999999</v>
      </c>
      <c r="G25" s="354">
        <v>4.4302197062332543E-2</v>
      </c>
      <c r="H25" s="68"/>
      <c r="I25" s="68"/>
      <c r="J25" s="87" t="str">
        <f t="shared" si="1"/>
        <v>VTE</v>
      </c>
      <c r="K25" s="76">
        <f t="shared" si="0"/>
        <v>48.095999999999997</v>
      </c>
      <c r="L25" s="87" t="str">
        <f t="shared" si="2"/>
        <v>VTE</v>
      </c>
      <c r="M25" s="85">
        <f>K25/'6.1, 6.2'!H5</f>
        <v>3.8565851945938137E-4</v>
      </c>
      <c r="N25" s="95"/>
      <c r="O25" s="96"/>
      <c r="P25" s="92"/>
    </row>
    <row r="26" spans="1:20">
      <c r="A26" s="18" t="s">
        <v>132</v>
      </c>
      <c r="B26" s="23">
        <v>30451.71984539738</v>
      </c>
      <c r="C26" s="354">
        <v>5.0450349197943521E-2</v>
      </c>
      <c r="D26" s="23">
        <v>28382.943403587778</v>
      </c>
      <c r="E26" s="74">
        <v>5.1485377223198771E-2</v>
      </c>
      <c r="F26" s="23">
        <v>28383.717077310899</v>
      </c>
      <c r="G26" s="74">
        <v>5.5355933296037371E-2</v>
      </c>
      <c r="H26" s="68"/>
      <c r="I26" s="68"/>
      <c r="J26" s="87" t="str">
        <f t="shared" si="1"/>
        <v>FVE</v>
      </c>
      <c r="K26" s="76">
        <f t="shared" si="0"/>
        <v>62898.829999999987</v>
      </c>
      <c r="L26" s="87" t="str">
        <f t="shared" si="2"/>
        <v>FVE</v>
      </c>
      <c r="M26" s="85">
        <f>K26/'6.1, 6.2'!I5</f>
        <v>7.8793134304562432E-2</v>
      </c>
      <c r="N26" s="95"/>
      <c r="O26" s="96"/>
      <c r="P26" s="92"/>
    </row>
    <row r="27" spans="1:20">
      <c r="A27" s="431" t="s">
        <v>130</v>
      </c>
      <c r="B27" s="243">
        <v>63215.524617791001</v>
      </c>
      <c r="C27" s="355">
        <v>4.7682283905803716E-2</v>
      </c>
      <c r="D27" s="243">
        <v>49589.446603990895</v>
      </c>
      <c r="E27" s="356">
        <v>4.7377505484640856E-2</v>
      </c>
      <c r="F27" s="243">
        <v>42364.482814942101</v>
      </c>
      <c r="G27" s="356">
        <v>4.7170421469680229E-2</v>
      </c>
      <c r="H27" s="68"/>
      <c r="I27" s="68"/>
      <c r="J27" s="68"/>
      <c r="K27" s="68"/>
      <c r="L27" s="68"/>
      <c r="M27" s="68"/>
      <c r="N27" s="95"/>
      <c r="O27" s="96"/>
      <c r="P27" s="92"/>
    </row>
    <row r="28" spans="1:20" ht="12" customHeight="1">
      <c r="A28" s="586"/>
      <c r="B28" s="586"/>
      <c r="C28" s="586"/>
      <c r="D28" s="586"/>
      <c r="E28" s="586"/>
      <c r="F28" s="48"/>
      <c r="G28" s="77" t="s">
        <v>300</v>
      </c>
      <c r="H28" s="68"/>
      <c r="I28" s="68"/>
      <c r="J28" s="68"/>
      <c r="K28" s="68"/>
      <c r="L28" s="68"/>
      <c r="M28" s="68"/>
      <c r="N28" s="92"/>
      <c r="O28" s="92"/>
      <c r="P28" s="92"/>
    </row>
    <row r="29" spans="1:20">
      <c r="A29" s="587"/>
      <c r="B29" s="587"/>
      <c r="C29" s="587"/>
      <c r="D29" s="587"/>
      <c r="E29" s="587"/>
      <c r="F29" s="48"/>
      <c r="G29" s="69"/>
      <c r="H29" s="68"/>
      <c r="I29" s="68"/>
      <c r="J29" s="68"/>
      <c r="K29" s="68"/>
      <c r="L29" s="68"/>
      <c r="M29" s="68"/>
      <c r="N29" s="92"/>
      <c r="O29" s="92"/>
      <c r="P29" s="92"/>
    </row>
    <row r="30" spans="1:20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  <c r="N30" s="92"/>
      <c r="O30" s="92"/>
      <c r="P30" s="92"/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  <c r="N31" s="92"/>
      <c r="O31" s="92"/>
      <c r="P31" s="92"/>
    </row>
    <row r="32" spans="1:20" ht="12.75" customHeight="1">
      <c r="H32" s="87" t="str">
        <f t="shared" si="3"/>
        <v>PE</v>
      </c>
      <c r="I32" s="88">
        <f t="shared" si="4"/>
        <v>1.3954781936261765E-2</v>
      </c>
      <c r="J32" s="87" t="str">
        <f t="shared" si="5"/>
        <v>PE</v>
      </c>
      <c r="K32" s="70">
        <f t="shared" si="6"/>
        <v>18827.044999999998</v>
      </c>
      <c r="L32" s="70">
        <f t="shared" si="7"/>
        <v>19920.933000000001</v>
      </c>
      <c r="M32" s="70">
        <f t="shared" si="8"/>
        <v>13442.267</v>
      </c>
      <c r="N32" s="92"/>
      <c r="O32" s="92"/>
      <c r="P32" s="92"/>
    </row>
    <row r="33" spans="8:16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  <c r="N33" s="92"/>
      <c r="O33" s="92"/>
      <c r="P33" s="92"/>
    </row>
    <row r="34" spans="8:16" ht="13.5" customHeight="1">
      <c r="H34" s="87" t="str">
        <f t="shared" si="3"/>
        <v>PSE</v>
      </c>
      <c r="I34" s="88">
        <f t="shared" si="4"/>
        <v>3.3561280587645993E-2</v>
      </c>
      <c r="J34" s="87" t="str">
        <f t="shared" si="5"/>
        <v>PSE</v>
      </c>
      <c r="K34" s="70">
        <f t="shared" si="6"/>
        <v>9065.4530000000013</v>
      </c>
      <c r="L34" s="70">
        <f t="shared" si="7"/>
        <v>7862.7519999999995</v>
      </c>
      <c r="M34" s="70">
        <f t="shared" si="8"/>
        <v>7583.9810000000016</v>
      </c>
      <c r="N34" s="92"/>
      <c r="O34" s="92"/>
      <c r="P34" s="92"/>
    </row>
    <row r="35" spans="8:16" ht="12.75" customHeight="1">
      <c r="H35" s="87" t="str">
        <f t="shared" si="3"/>
        <v>VE</v>
      </c>
      <c r="I35" s="88">
        <f t="shared" si="4"/>
        <v>6.9258954599409374E-3</v>
      </c>
      <c r="J35" s="87" t="str">
        <f t="shared" si="5"/>
        <v>VE</v>
      </c>
      <c r="K35" s="70">
        <f t="shared" si="6"/>
        <v>3491.6089999999999</v>
      </c>
      <c r="L35" s="70">
        <f t="shared" si="7"/>
        <v>2845.5259999999998</v>
      </c>
      <c r="M35" s="70">
        <f t="shared" si="8"/>
        <v>1285.8490000000002</v>
      </c>
      <c r="N35" s="92"/>
      <c r="O35" s="92"/>
      <c r="P35" s="92"/>
    </row>
    <row r="36" spans="8:16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  <c r="N36" s="92"/>
      <c r="O36" s="92"/>
      <c r="P36" s="92"/>
    </row>
    <row r="37" spans="8:16" ht="12.75" customHeight="1">
      <c r="H37" s="87" t="str">
        <f t="shared" si="3"/>
        <v>VTE</v>
      </c>
      <c r="I37" s="88">
        <f t="shared" si="4"/>
        <v>6.6587393142031174E-4</v>
      </c>
      <c r="J37" s="87" t="str">
        <f t="shared" si="5"/>
        <v>VTE</v>
      </c>
      <c r="K37" s="70">
        <f t="shared" si="6"/>
        <v>17.495999999999999</v>
      </c>
      <c r="L37" s="70">
        <f t="shared" si="7"/>
        <v>21.391999999999999</v>
      </c>
      <c r="M37" s="70">
        <f t="shared" si="8"/>
        <v>9.2080000000000002</v>
      </c>
      <c r="N37" s="92"/>
      <c r="O37" s="92"/>
      <c r="P37" s="92"/>
    </row>
    <row r="38" spans="8:16" ht="12.75" customHeight="1">
      <c r="H38" s="87" t="str">
        <f t="shared" si="3"/>
        <v>FVE</v>
      </c>
      <c r="I38" s="88">
        <f t="shared" si="4"/>
        <v>7.7286688598406983E-2</v>
      </c>
      <c r="J38" s="87" t="str">
        <f t="shared" si="5"/>
        <v>FVE</v>
      </c>
      <c r="K38" s="70">
        <f t="shared" si="6"/>
        <v>16480.798000000003</v>
      </c>
      <c r="L38" s="70">
        <f t="shared" si="7"/>
        <v>22622.740999999995</v>
      </c>
      <c r="M38" s="70">
        <f t="shared" si="8"/>
        <v>23795.290999999994</v>
      </c>
      <c r="N38" s="92"/>
      <c r="O38" s="92"/>
      <c r="P38" s="92"/>
    </row>
    <row r="39" spans="8:16">
      <c r="N39" s="92"/>
      <c r="O39" s="92"/>
      <c r="P39" s="92"/>
    </row>
    <row r="40" spans="8:16">
      <c r="N40" s="92"/>
      <c r="O40" s="92"/>
      <c r="P40" s="92"/>
    </row>
    <row r="41" spans="8:16">
      <c r="N41" s="92"/>
      <c r="O41" s="92"/>
      <c r="P41" s="92"/>
    </row>
    <row r="42" spans="8:16">
      <c r="N42" s="92"/>
      <c r="O42" s="92"/>
      <c r="P42" s="92"/>
    </row>
    <row r="43" spans="8:16">
      <c r="N43" s="92"/>
      <c r="O43" s="92"/>
      <c r="P43" s="92"/>
    </row>
    <row r="44" spans="8:16">
      <c r="N44" s="92"/>
      <c r="O44" s="92"/>
      <c r="P44" s="92"/>
    </row>
    <row r="45" spans="8:16">
      <c r="N45" s="92"/>
      <c r="O45" s="92"/>
      <c r="P45" s="92"/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/>
  <cols>
    <col min="1" max="1" width="16" style="11" customWidth="1"/>
    <col min="2" max="10" width="9.85546875" style="11" customWidth="1"/>
    <col min="11" max="11" width="10" style="22" customWidth="1"/>
    <col min="12" max="13" width="9.85546875" style="22" customWidth="1"/>
    <col min="14" max="14" width="9.7109375" style="11" customWidth="1"/>
    <col min="15" max="15" width="10.7109375" style="11" customWidth="1"/>
    <col min="16" max="16384" width="9.140625" style="11"/>
  </cols>
  <sheetData>
    <row r="1" spans="1:14" ht="20.25">
      <c r="A1" s="370" t="s">
        <v>407</v>
      </c>
      <c r="M1" s="51"/>
      <c r="N1" s="210" t="str">
        <f>'3.1'!N1</f>
        <v>II. čtvrtletí 2023</v>
      </c>
    </row>
    <row r="2" spans="1:14" ht="6" customHeight="1"/>
    <row r="3" spans="1:14" ht="12.75" customHeight="1">
      <c r="A3" s="539" t="str">
        <f>'3.1'!A4</f>
        <v>2023</v>
      </c>
      <c r="B3" s="550" t="s">
        <v>180</v>
      </c>
      <c r="C3" s="529"/>
      <c r="D3" s="530"/>
      <c r="E3" s="550" t="s">
        <v>182</v>
      </c>
      <c r="F3" s="529"/>
      <c r="G3" s="530"/>
      <c r="H3" s="550" t="s">
        <v>183</v>
      </c>
      <c r="I3" s="529"/>
      <c r="J3" s="530"/>
      <c r="K3" s="550" t="s">
        <v>184</v>
      </c>
      <c r="L3" s="529"/>
      <c r="M3" s="530"/>
      <c r="N3" s="529" t="s">
        <v>53</v>
      </c>
    </row>
    <row r="4" spans="1:14">
      <c r="A4" s="540"/>
      <c r="B4" s="376" t="s">
        <v>60</v>
      </c>
      <c r="C4" s="375" t="s">
        <v>61</v>
      </c>
      <c r="D4" s="380" t="s">
        <v>62</v>
      </c>
      <c r="E4" s="376" t="s">
        <v>63</v>
      </c>
      <c r="F4" s="375" t="s">
        <v>64</v>
      </c>
      <c r="G4" s="380" t="s">
        <v>65</v>
      </c>
      <c r="H4" s="376" t="s">
        <v>66</v>
      </c>
      <c r="I4" s="375" t="s">
        <v>67</v>
      </c>
      <c r="J4" s="380" t="s">
        <v>68</v>
      </c>
      <c r="K4" s="376" t="s">
        <v>69</v>
      </c>
      <c r="L4" s="375" t="s">
        <v>70</v>
      </c>
      <c r="M4" s="380" t="s">
        <v>71</v>
      </c>
      <c r="N4" s="544"/>
    </row>
    <row r="5" spans="1:14" ht="12.75" customHeight="1">
      <c r="A5" s="541" t="s">
        <v>270</v>
      </c>
      <c r="B5" s="554">
        <f>SUM(B6:D6)</f>
        <v>-2787.6879870000012</v>
      </c>
      <c r="C5" s="555"/>
      <c r="D5" s="556"/>
      <c r="E5" s="554">
        <f>SUM(E6:G6)</f>
        <v>-799.53145100000017</v>
      </c>
      <c r="F5" s="555"/>
      <c r="G5" s="556"/>
      <c r="H5" s="554">
        <f>SUM(H6:J6)</f>
        <v>0</v>
      </c>
      <c r="I5" s="555"/>
      <c r="J5" s="556"/>
      <c r="K5" s="554">
        <f>SUM(K6:M6)</f>
        <v>0</v>
      </c>
      <c r="L5" s="555"/>
      <c r="M5" s="556"/>
      <c r="N5" s="590">
        <f>SUM(B6:M6)</f>
        <v>-3587.2194380000014</v>
      </c>
    </row>
    <row r="6" spans="1:14">
      <c r="A6" s="542"/>
      <c r="B6" s="316">
        <f>B7+B18</f>
        <v>-1226.4364940000003</v>
      </c>
      <c r="C6" s="306">
        <f t="shared" ref="C6:M6" si="0">C7+C18</f>
        <v>-930.28540400000043</v>
      </c>
      <c r="D6" s="311">
        <f t="shared" si="0"/>
        <v>-630.96608900000024</v>
      </c>
      <c r="E6" s="316">
        <f t="shared" si="0"/>
        <v>-601.11072500000023</v>
      </c>
      <c r="F6" s="306">
        <f t="shared" si="0"/>
        <v>76.871923000000152</v>
      </c>
      <c r="G6" s="311">
        <f t="shared" si="0"/>
        <v>-275.2926490000001</v>
      </c>
      <c r="H6" s="316">
        <f t="shared" si="0"/>
        <v>0</v>
      </c>
      <c r="I6" s="306">
        <f t="shared" si="0"/>
        <v>0</v>
      </c>
      <c r="J6" s="311">
        <f t="shared" si="0"/>
        <v>0</v>
      </c>
      <c r="K6" s="316">
        <f t="shared" si="0"/>
        <v>0</v>
      </c>
      <c r="L6" s="306">
        <f t="shared" si="0"/>
        <v>0</v>
      </c>
      <c r="M6" s="311">
        <f t="shared" si="0"/>
        <v>0</v>
      </c>
      <c r="N6" s="591"/>
    </row>
    <row r="7" spans="1:14">
      <c r="A7" s="384" t="s">
        <v>84</v>
      </c>
      <c r="B7" s="377">
        <f>B8+B13</f>
        <v>-2819.1868060000002</v>
      </c>
      <c r="C7" s="372">
        <f t="shared" ref="C7:M7" si="1">C8+C13</f>
        <v>-2177.6202390000003</v>
      </c>
      <c r="D7" s="381">
        <f t="shared" si="1"/>
        <v>-1681.9544280000002</v>
      </c>
      <c r="E7" s="377">
        <f t="shared" si="1"/>
        <v>-1649.7770890000002</v>
      </c>
      <c r="F7" s="372">
        <f t="shared" si="1"/>
        <v>-956.359692</v>
      </c>
      <c r="G7" s="381">
        <f t="shared" si="1"/>
        <v>-1095.3473320000001</v>
      </c>
      <c r="H7" s="377">
        <f t="shared" si="1"/>
        <v>0</v>
      </c>
      <c r="I7" s="372">
        <f t="shared" si="1"/>
        <v>0</v>
      </c>
      <c r="J7" s="381">
        <f t="shared" si="1"/>
        <v>0</v>
      </c>
      <c r="K7" s="377">
        <f t="shared" si="1"/>
        <v>0</v>
      </c>
      <c r="L7" s="372">
        <f t="shared" si="1"/>
        <v>0</v>
      </c>
      <c r="M7" s="381">
        <f t="shared" si="1"/>
        <v>0</v>
      </c>
      <c r="N7" s="373">
        <f>SUM(B7:M7)</f>
        <v>-10380.245586000001</v>
      </c>
    </row>
    <row r="8" spans="1:14">
      <c r="A8" s="385" t="s">
        <v>72</v>
      </c>
      <c r="B8" s="378">
        <f>SUM(B9:B12)</f>
        <v>-2818.1400000000003</v>
      </c>
      <c r="C8" s="374">
        <f t="shared" ref="C8:M8" si="2">SUM(C9:C12)</f>
        <v>-2175.34</v>
      </c>
      <c r="D8" s="382">
        <f t="shared" si="2"/>
        <v>-1681.8540000000003</v>
      </c>
      <c r="E8" s="378">
        <f t="shared" si="2"/>
        <v>-1643.5220000000002</v>
      </c>
      <c r="F8" s="374">
        <f t="shared" si="2"/>
        <v>-944.23599999999999</v>
      </c>
      <c r="G8" s="382">
        <f t="shared" si="2"/>
        <v>-1075.325</v>
      </c>
      <c r="H8" s="378">
        <f t="shared" si="2"/>
        <v>0</v>
      </c>
      <c r="I8" s="374">
        <f t="shared" si="2"/>
        <v>0</v>
      </c>
      <c r="J8" s="382">
        <f t="shared" si="2"/>
        <v>0</v>
      </c>
      <c r="K8" s="378">
        <f t="shared" si="2"/>
        <v>0</v>
      </c>
      <c r="L8" s="374">
        <f t="shared" si="2"/>
        <v>0</v>
      </c>
      <c r="M8" s="382">
        <f t="shared" si="2"/>
        <v>0</v>
      </c>
      <c r="N8" s="373">
        <f>SUM(B8:M8)</f>
        <v>-10338.417000000003</v>
      </c>
    </row>
    <row r="9" spans="1:14">
      <c r="A9" s="387" t="s">
        <v>73</v>
      </c>
      <c r="B9" s="314">
        <v>-7.5490000000000004</v>
      </c>
      <c r="C9" s="302">
        <v>-6.7220000000000004</v>
      </c>
      <c r="D9" s="309">
        <v>-14.71</v>
      </c>
      <c r="E9" s="314">
        <v>-45.63</v>
      </c>
      <c r="F9" s="302">
        <v>-59.247</v>
      </c>
      <c r="G9" s="309">
        <v>-132.44300000000001</v>
      </c>
      <c r="H9" s="314">
        <v>0</v>
      </c>
      <c r="I9" s="302">
        <v>0</v>
      </c>
      <c r="J9" s="309">
        <v>0</v>
      </c>
      <c r="K9" s="314">
        <v>0</v>
      </c>
      <c r="L9" s="302">
        <v>0</v>
      </c>
      <c r="M9" s="309">
        <v>0</v>
      </c>
      <c r="N9" s="7">
        <f t="shared" ref="N9:N14" si="3">SUM(B9:M9)</f>
        <v>-266.30100000000004</v>
      </c>
    </row>
    <row r="10" spans="1:14">
      <c r="A10" s="387" t="s">
        <v>74</v>
      </c>
      <c r="B10" s="314">
        <v>-791.42700000000002</v>
      </c>
      <c r="C10" s="302">
        <v>-735.93100000000004</v>
      </c>
      <c r="D10" s="309">
        <v>-680.31500000000005</v>
      </c>
      <c r="E10" s="314">
        <v>-721.779</v>
      </c>
      <c r="F10" s="302">
        <v>-303.91899999999998</v>
      </c>
      <c r="G10" s="309">
        <v>-397.721</v>
      </c>
      <c r="H10" s="314">
        <v>0</v>
      </c>
      <c r="I10" s="302">
        <v>0</v>
      </c>
      <c r="J10" s="309">
        <v>0</v>
      </c>
      <c r="K10" s="314">
        <v>0</v>
      </c>
      <c r="L10" s="302">
        <v>0</v>
      </c>
      <c r="M10" s="309">
        <v>0</v>
      </c>
      <c r="N10" s="7">
        <f t="shared" si="3"/>
        <v>-3631.0920000000001</v>
      </c>
    </row>
    <row r="11" spans="1:14">
      <c r="A11" s="387" t="s">
        <v>75</v>
      </c>
      <c r="B11" s="314">
        <v>-1166.904</v>
      </c>
      <c r="C11" s="302">
        <v>-889.26099999999997</v>
      </c>
      <c r="D11" s="309">
        <v>-708.24800000000005</v>
      </c>
      <c r="E11" s="314">
        <v>-568.04700000000003</v>
      </c>
      <c r="F11" s="302">
        <v>-266.43599999999998</v>
      </c>
      <c r="G11" s="309">
        <v>-323.41800000000001</v>
      </c>
      <c r="H11" s="314">
        <v>0</v>
      </c>
      <c r="I11" s="302">
        <v>0</v>
      </c>
      <c r="J11" s="309">
        <v>0</v>
      </c>
      <c r="K11" s="314">
        <v>0</v>
      </c>
      <c r="L11" s="302">
        <v>0</v>
      </c>
      <c r="M11" s="309">
        <v>0</v>
      </c>
      <c r="N11" s="7">
        <f t="shared" si="3"/>
        <v>-3922.3140000000003</v>
      </c>
    </row>
    <row r="12" spans="1:14">
      <c r="A12" s="388" t="s">
        <v>76</v>
      </c>
      <c r="B12" s="314">
        <v>-852.26</v>
      </c>
      <c r="C12" s="302">
        <v>-543.42600000000004</v>
      </c>
      <c r="D12" s="309">
        <v>-278.58100000000002</v>
      </c>
      <c r="E12" s="314">
        <v>-308.06599999999997</v>
      </c>
      <c r="F12" s="302">
        <v>-314.63400000000001</v>
      </c>
      <c r="G12" s="309">
        <v>-221.74299999999999</v>
      </c>
      <c r="H12" s="314">
        <v>0</v>
      </c>
      <c r="I12" s="302">
        <v>0</v>
      </c>
      <c r="J12" s="309">
        <v>0</v>
      </c>
      <c r="K12" s="314">
        <v>0</v>
      </c>
      <c r="L12" s="302">
        <v>0</v>
      </c>
      <c r="M12" s="309">
        <v>0</v>
      </c>
      <c r="N12" s="7">
        <f t="shared" si="3"/>
        <v>-2518.7100000000005</v>
      </c>
    </row>
    <row r="13" spans="1:14">
      <c r="A13" s="384" t="s">
        <v>77</v>
      </c>
      <c r="B13" s="378">
        <f>SUM(B14:B17)</f>
        <v>-1.0468060000000001</v>
      </c>
      <c r="C13" s="374">
        <f t="shared" ref="C13:M13" si="4">SUM(C14:C17)</f>
        <v>-2.2802389999999999</v>
      </c>
      <c r="D13" s="382">
        <f t="shared" si="4"/>
        <v>-0.100428</v>
      </c>
      <c r="E13" s="378">
        <f t="shared" si="4"/>
        <v>-6.255088999999999</v>
      </c>
      <c r="F13" s="374">
        <f t="shared" si="4"/>
        <v>-12.123692</v>
      </c>
      <c r="G13" s="382">
        <f t="shared" si="4"/>
        <v>-20.022332000000002</v>
      </c>
      <c r="H13" s="378">
        <f t="shared" si="4"/>
        <v>0</v>
      </c>
      <c r="I13" s="374">
        <f t="shared" si="4"/>
        <v>0</v>
      </c>
      <c r="J13" s="382">
        <f t="shared" si="4"/>
        <v>0</v>
      </c>
      <c r="K13" s="378">
        <f t="shared" si="4"/>
        <v>0</v>
      </c>
      <c r="L13" s="374">
        <f t="shared" si="4"/>
        <v>0</v>
      </c>
      <c r="M13" s="382">
        <f t="shared" si="4"/>
        <v>0</v>
      </c>
      <c r="N13" s="373">
        <f>SUM(B13:M13)</f>
        <v>-41.828586000000001</v>
      </c>
    </row>
    <row r="14" spans="1:14">
      <c r="A14" s="386" t="s">
        <v>73</v>
      </c>
      <c r="B14" s="379">
        <v>-0.95389000000000002</v>
      </c>
      <c r="C14" s="371">
        <v>-2.1720169999999999</v>
      </c>
      <c r="D14" s="383">
        <v>-2.0818E-2</v>
      </c>
      <c r="E14" s="379">
        <v>-6.2030379999999994</v>
      </c>
      <c r="F14" s="371">
        <v>-11.949909</v>
      </c>
      <c r="G14" s="383">
        <v>-19.998339000000001</v>
      </c>
      <c r="H14" s="379">
        <v>0</v>
      </c>
      <c r="I14" s="371">
        <v>0</v>
      </c>
      <c r="J14" s="383">
        <v>0</v>
      </c>
      <c r="K14" s="379">
        <v>0</v>
      </c>
      <c r="L14" s="371">
        <v>0</v>
      </c>
      <c r="M14" s="309">
        <v>0</v>
      </c>
      <c r="N14" s="7">
        <f t="shared" si="3"/>
        <v>-41.298011000000002</v>
      </c>
    </row>
    <row r="15" spans="1:14">
      <c r="A15" s="387" t="s">
        <v>74</v>
      </c>
      <c r="B15" s="379">
        <v>0</v>
      </c>
      <c r="C15" s="371">
        <v>0</v>
      </c>
      <c r="D15" s="383">
        <v>0</v>
      </c>
      <c r="E15" s="379">
        <v>0</v>
      </c>
      <c r="F15" s="371">
        <v>0</v>
      </c>
      <c r="G15" s="383">
        <v>0</v>
      </c>
      <c r="H15" s="379">
        <v>0</v>
      </c>
      <c r="I15" s="371">
        <v>0</v>
      </c>
      <c r="J15" s="383">
        <v>0</v>
      </c>
      <c r="K15" s="379">
        <v>0</v>
      </c>
      <c r="L15" s="371">
        <v>0</v>
      </c>
      <c r="M15" s="309">
        <v>0</v>
      </c>
      <c r="N15" s="7">
        <f t="shared" ref="N15:N28" si="5">SUM(B15:M15)</f>
        <v>0</v>
      </c>
    </row>
    <row r="16" spans="1:14">
      <c r="A16" s="387" t="s">
        <v>75</v>
      </c>
      <c r="B16" s="379">
        <v>0</v>
      </c>
      <c r="C16" s="371">
        <v>0</v>
      </c>
      <c r="D16" s="383">
        <v>0</v>
      </c>
      <c r="E16" s="379">
        <v>0</v>
      </c>
      <c r="F16" s="371">
        <v>0</v>
      </c>
      <c r="G16" s="383">
        <v>0</v>
      </c>
      <c r="H16" s="379">
        <v>0</v>
      </c>
      <c r="I16" s="371">
        <v>0</v>
      </c>
      <c r="J16" s="383">
        <v>0</v>
      </c>
      <c r="K16" s="379">
        <v>0</v>
      </c>
      <c r="L16" s="371">
        <v>0</v>
      </c>
      <c r="M16" s="309">
        <v>0</v>
      </c>
      <c r="N16" s="7">
        <f t="shared" si="5"/>
        <v>0</v>
      </c>
    </row>
    <row r="17" spans="1:14">
      <c r="A17" s="388" t="s">
        <v>76</v>
      </c>
      <c r="B17" s="379">
        <v>-9.2915999999999999E-2</v>
      </c>
      <c r="C17" s="371">
        <v>-0.108222</v>
      </c>
      <c r="D17" s="383">
        <v>-7.961E-2</v>
      </c>
      <c r="E17" s="379">
        <v>-5.2051E-2</v>
      </c>
      <c r="F17" s="371">
        <v>-0.17378300000000002</v>
      </c>
      <c r="G17" s="383">
        <v>-2.3992999999999997E-2</v>
      </c>
      <c r="H17" s="379">
        <v>0</v>
      </c>
      <c r="I17" s="371">
        <v>0</v>
      </c>
      <c r="J17" s="383">
        <v>0</v>
      </c>
      <c r="K17" s="379">
        <v>0</v>
      </c>
      <c r="L17" s="371">
        <v>0</v>
      </c>
      <c r="M17" s="309">
        <v>0</v>
      </c>
      <c r="N17" s="7">
        <f t="shared" si="5"/>
        <v>-0.53057500000000013</v>
      </c>
    </row>
    <row r="18" spans="1:14">
      <c r="A18" s="384" t="s">
        <v>85</v>
      </c>
      <c r="B18" s="377">
        <f>B19+B24</f>
        <v>1592.7503119999999</v>
      </c>
      <c r="C18" s="372">
        <f t="shared" ref="C18:M18" si="6">C19+C24</f>
        <v>1247.3348349999999</v>
      </c>
      <c r="D18" s="381">
        <f t="shared" si="6"/>
        <v>1050.988339</v>
      </c>
      <c r="E18" s="377">
        <f t="shared" si="6"/>
        <v>1048.6663639999999</v>
      </c>
      <c r="F18" s="372">
        <f t="shared" si="6"/>
        <v>1033.2316150000001</v>
      </c>
      <c r="G18" s="381">
        <f t="shared" si="6"/>
        <v>820.05468299999995</v>
      </c>
      <c r="H18" s="377">
        <f t="shared" si="6"/>
        <v>0</v>
      </c>
      <c r="I18" s="372">
        <f t="shared" si="6"/>
        <v>0</v>
      </c>
      <c r="J18" s="381">
        <f t="shared" si="6"/>
        <v>0</v>
      </c>
      <c r="K18" s="377">
        <f t="shared" si="6"/>
        <v>0</v>
      </c>
      <c r="L18" s="372">
        <f t="shared" si="6"/>
        <v>0</v>
      </c>
      <c r="M18" s="381">
        <f t="shared" si="6"/>
        <v>0</v>
      </c>
      <c r="N18" s="373">
        <f>SUM(B18:M18)</f>
        <v>6793.0261480000008</v>
      </c>
    </row>
    <row r="19" spans="1:14">
      <c r="A19" s="384" t="s">
        <v>78</v>
      </c>
      <c r="B19" s="378">
        <f>SUM(B20:B23)</f>
        <v>1529.135</v>
      </c>
      <c r="C19" s="374">
        <f t="shared" ref="C19:M19" si="7">SUM(C20:C23)</f>
        <v>1220.9219999999998</v>
      </c>
      <c r="D19" s="382">
        <f t="shared" si="7"/>
        <v>1050.7929999999999</v>
      </c>
      <c r="E19" s="378">
        <f t="shared" si="7"/>
        <v>1048.482</v>
      </c>
      <c r="F19" s="374">
        <f t="shared" si="7"/>
        <v>1033.0720000000001</v>
      </c>
      <c r="G19" s="382">
        <f t="shared" si="7"/>
        <v>819.91800000000001</v>
      </c>
      <c r="H19" s="378">
        <f t="shared" si="7"/>
        <v>0</v>
      </c>
      <c r="I19" s="374">
        <f t="shared" si="7"/>
        <v>0</v>
      </c>
      <c r="J19" s="382">
        <f t="shared" si="7"/>
        <v>0</v>
      </c>
      <c r="K19" s="378">
        <f t="shared" si="7"/>
        <v>0</v>
      </c>
      <c r="L19" s="374">
        <f t="shared" si="7"/>
        <v>0</v>
      </c>
      <c r="M19" s="382">
        <f t="shared" si="7"/>
        <v>0</v>
      </c>
      <c r="N19" s="373">
        <f>SUM(B19:M19)</f>
        <v>6702.3219999999992</v>
      </c>
    </row>
    <row r="20" spans="1:14">
      <c r="A20" s="386" t="s">
        <v>80</v>
      </c>
      <c r="B20" s="314">
        <v>764.94</v>
      </c>
      <c r="C20" s="302">
        <v>428.447</v>
      </c>
      <c r="D20" s="309">
        <v>139.47900000000001</v>
      </c>
      <c r="E20" s="314">
        <v>460.61599999999999</v>
      </c>
      <c r="F20" s="302">
        <v>423.685</v>
      </c>
      <c r="G20" s="309">
        <v>211.03200000000001</v>
      </c>
      <c r="H20" s="314">
        <v>0</v>
      </c>
      <c r="I20" s="302">
        <v>0</v>
      </c>
      <c r="J20" s="309">
        <v>0</v>
      </c>
      <c r="K20" s="314">
        <v>0</v>
      </c>
      <c r="L20" s="302">
        <v>0</v>
      </c>
      <c r="M20" s="309">
        <v>0</v>
      </c>
      <c r="N20" s="7">
        <f t="shared" si="5"/>
        <v>2428.1990000000005</v>
      </c>
    </row>
    <row r="21" spans="1:14">
      <c r="A21" s="387" t="s">
        <v>81</v>
      </c>
      <c r="B21" s="314">
        <v>742.70100000000002</v>
      </c>
      <c r="C21" s="302">
        <v>727.35799999999995</v>
      </c>
      <c r="D21" s="309">
        <v>659.03099999999995</v>
      </c>
      <c r="E21" s="314">
        <v>444.072</v>
      </c>
      <c r="F21" s="302">
        <v>389.33199999999999</v>
      </c>
      <c r="G21" s="309">
        <v>348.52100000000002</v>
      </c>
      <c r="H21" s="314">
        <v>0</v>
      </c>
      <c r="I21" s="302">
        <v>0</v>
      </c>
      <c r="J21" s="309">
        <v>0</v>
      </c>
      <c r="K21" s="314">
        <v>0</v>
      </c>
      <c r="L21" s="302">
        <v>0</v>
      </c>
      <c r="M21" s="309">
        <v>0</v>
      </c>
      <c r="N21" s="7">
        <f t="shared" si="5"/>
        <v>3311.0150000000003</v>
      </c>
    </row>
    <row r="22" spans="1:14">
      <c r="A22" s="387" t="s">
        <v>82</v>
      </c>
      <c r="B22" s="314">
        <v>2.5409999999999999</v>
      </c>
      <c r="C22" s="302">
        <v>6.9720000000000004</v>
      </c>
      <c r="D22" s="309">
        <v>32.158999999999999</v>
      </c>
      <c r="E22" s="314">
        <v>56.706000000000003</v>
      </c>
      <c r="F22" s="302">
        <v>104.239</v>
      </c>
      <c r="G22" s="309">
        <v>82.418000000000006</v>
      </c>
      <c r="H22" s="314">
        <v>0</v>
      </c>
      <c r="I22" s="302">
        <v>0</v>
      </c>
      <c r="J22" s="309">
        <v>0</v>
      </c>
      <c r="K22" s="314">
        <v>0</v>
      </c>
      <c r="L22" s="302">
        <v>0</v>
      </c>
      <c r="M22" s="309">
        <v>0</v>
      </c>
      <c r="N22" s="7">
        <f t="shared" si="5"/>
        <v>285.03500000000003</v>
      </c>
    </row>
    <row r="23" spans="1:14">
      <c r="A23" s="388" t="s">
        <v>83</v>
      </c>
      <c r="B23" s="314">
        <v>18.952999999999999</v>
      </c>
      <c r="C23" s="302">
        <v>58.145000000000003</v>
      </c>
      <c r="D23" s="309">
        <v>220.124</v>
      </c>
      <c r="E23" s="314">
        <v>87.087999999999994</v>
      </c>
      <c r="F23" s="302">
        <v>115.816</v>
      </c>
      <c r="G23" s="309">
        <v>177.947</v>
      </c>
      <c r="H23" s="314">
        <v>0</v>
      </c>
      <c r="I23" s="302">
        <v>0</v>
      </c>
      <c r="J23" s="309">
        <v>0</v>
      </c>
      <c r="K23" s="314">
        <v>0</v>
      </c>
      <c r="L23" s="302">
        <v>0</v>
      </c>
      <c r="M23" s="309">
        <v>0</v>
      </c>
      <c r="N23" s="7">
        <f t="shared" si="5"/>
        <v>678.07299999999998</v>
      </c>
    </row>
    <row r="24" spans="1:14">
      <c r="A24" s="384" t="s">
        <v>79</v>
      </c>
      <c r="B24" s="378">
        <f>SUM(B25:B28)</f>
        <v>63.615312000000003</v>
      </c>
      <c r="C24" s="374">
        <f t="shared" ref="C24:M24" si="8">SUM(C25:C28)</f>
        <v>26.412835000000001</v>
      </c>
      <c r="D24" s="382">
        <f t="shared" si="8"/>
        <v>0.19533899999999996</v>
      </c>
      <c r="E24" s="378">
        <f t="shared" si="8"/>
        <v>0.18436399999999997</v>
      </c>
      <c r="F24" s="374">
        <f t="shared" si="8"/>
        <v>0.15961499999999998</v>
      </c>
      <c r="G24" s="382">
        <f t="shared" si="8"/>
        <v>0.136683</v>
      </c>
      <c r="H24" s="378">
        <f t="shared" si="8"/>
        <v>0</v>
      </c>
      <c r="I24" s="374">
        <f t="shared" si="8"/>
        <v>0</v>
      </c>
      <c r="J24" s="382">
        <f t="shared" si="8"/>
        <v>0</v>
      </c>
      <c r="K24" s="378">
        <f t="shared" si="8"/>
        <v>0</v>
      </c>
      <c r="L24" s="374">
        <f t="shared" si="8"/>
        <v>0</v>
      </c>
      <c r="M24" s="382">
        <f t="shared" si="8"/>
        <v>0</v>
      </c>
      <c r="N24" s="373">
        <f>SUM(B24:M24)</f>
        <v>90.704148000000018</v>
      </c>
    </row>
    <row r="25" spans="1:14">
      <c r="A25" s="386" t="s">
        <v>80</v>
      </c>
      <c r="B25" s="314">
        <v>63.470091000000004</v>
      </c>
      <c r="C25" s="302">
        <v>26.277525000000001</v>
      </c>
      <c r="D25" s="309">
        <v>1E-4</v>
      </c>
      <c r="E25" s="314">
        <v>3.15E-3</v>
      </c>
      <c r="F25" s="302">
        <v>1.25E-4</v>
      </c>
      <c r="G25" s="309">
        <v>1.0052E-2</v>
      </c>
      <c r="H25" s="314">
        <v>0</v>
      </c>
      <c r="I25" s="302">
        <v>0</v>
      </c>
      <c r="J25" s="309">
        <v>0</v>
      </c>
      <c r="K25" s="314">
        <v>0</v>
      </c>
      <c r="L25" s="302">
        <v>0</v>
      </c>
      <c r="M25" s="309">
        <v>0</v>
      </c>
      <c r="N25" s="7">
        <f t="shared" si="5"/>
        <v>89.761043000000015</v>
      </c>
    </row>
    <row r="26" spans="1:14">
      <c r="A26" s="387" t="s">
        <v>81</v>
      </c>
      <c r="B26" s="314">
        <v>0</v>
      </c>
      <c r="C26" s="302">
        <v>0</v>
      </c>
      <c r="D26" s="309">
        <v>0</v>
      </c>
      <c r="E26" s="314">
        <v>0</v>
      </c>
      <c r="F26" s="302">
        <v>0</v>
      </c>
      <c r="G26" s="309">
        <v>0</v>
      </c>
      <c r="H26" s="314">
        <v>0</v>
      </c>
      <c r="I26" s="302">
        <v>0</v>
      </c>
      <c r="J26" s="309">
        <v>0</v>
      </c>
      <c r="K26" s="314">
        <v>0</v>
      </c>
      <c r="L26" s="302">
        <v>0</v>
      </c>
      <c r="M26" s="309">
        <v>0</v>
      </c>
      <c r="N26" s="7">
        <f t="shared" si="5"/>
        <v>0</v>
      </c>
    </row>
    <row r="27" spans="1:14">
      <c r="A27" s="387" t="s">
        <v>82</v>
      </c>
      <c r="B27" s="314">
        <v>0</v>
      </c>
      <c r="C27" s="302">
        <v>0</v>
      </c>
      <c r="D27" s="309">
        <v>0</v>
      </c>
      <c r="E27" s="314">
        <v>0</v>
      </c>
      <c r="F27" s="302">
        <v>0</v>
      </c>
      <c r="G27" s="309">
        <v>0</v>
      </c>
      <c r="H27" s="314">
        <v>0</v>
      </c>
      <c r="I27" s="302">
        <v>0</v>
      </c>
      <c r="J27" s="309">
        <v>0</v>
      </c>
      <c r="K27" s="314">
        <v>0</v>
      </c>
      <c r="L27" s="302">
        <v>0</v>
      </c>
      <c r="M27" s="309">
        <v>0</v>
      </c>
      <c r="N27" s="7">
        <f t="shared" si="5"/>
        <v>0</v>
      </c>
    </row>
    <row r="28" spans="1:14">
      <c r="A28" s="388" t="s">
        <v>83</v>
      </c>
      <c r="B28" s="315">
        <v>0.14522100000000002</v>
      </c>
      <c r="C28" s="304">
        <v>0.13531000000000001</v>
      </c>
      <c r="D28" s="310">
        <v>0.19523899999999997</v>
      </c>
      <c r="E28" s="315">
        <v>0.18121399999999999</v>
      </c>
      <c r="F28" s="304">
        <v>0.15948999999999999</v>
      </c>
      <c r="G28" s="310">
        <v>0.12663099999999999</v>
      </c>
      <c r="H28" s="315">
        <v>0</v>
      </c>
      <c r="I28" s="304">
        <v>0</v>
      </c>
      <c r="J28" s="310">
        <v>0</v>
      </c>
      <c r="K28" s="315">
        <v>0</v>
      </c>
      <c r="L28" s="304">
        <v>0</v>
      </c>
      <c r="M28" s="310">
        <v>0</v>
      </c>
      <c r="N28" s="257">
        <f t="shared" si="5"/>
        <v>0.94310500000000008</v>
      </c>
    </row>
    <row r="29" spans="1:14">
      <c r="A29" s="22"/>
      <c r="N29" s="342" t="s">
        <v>301</v>
      </c>
    </row>
    <row r="30" spans="1:14" ht="12.75">
      <c r="I30" s="52"/>
      <c r="K30" s="447">
        <v>-275.47128600000002</v>
      </c>
    </row>
    <row r="31" spans="1:14" ht="10.5" customHeight="1"/>
    <row r="32" spans="1:14" ht="10.5" customHeight="1"/>
    <row r="33" spans="7:14" ht="10.5" customHeight="1"/>
    <row r="34" spans="7:14" ht="10.5" customHeight="1"/>
    <row r="35" spans="7:14">
      <c r="J35" s="592">
        <v>1095.3463269999997</v>
      </c>
      <c r="K35" s="592"/>
    </row>
    <row r="36" spans="7:14" ht="10.5" customHeight="1"/>
    <row r="37" spans="7:14" ht="10.5" customHeight="1"/>
    <row r="38" spans="7:14" ht="10.5" customHeight="1"/>
    <row r="39" spans="7:14" ht="12.75" customHeight="1">
      <c r="H39" s="592">
        <v>1181.925</v>
      </c>
      <c r="I39" s="592"/>
      <c r="J39" s="592"/>
    </row>
    <row r="40" spans="7:14">
      <c r="J40" s="24" t="s">
        <v>161</v>
      </c>
      <c r="K40" s="595">
        <v>-799.53145099999983</v>
      </c>
      <c r="L40" s="595"/>
    </row>
    <row r="41" spans="7:14" ht="10.5" customHeight="1"/>
    <row r="42" spans="7:14" ht="10.5" customHeight="1"/>
    <row r="43" spans="7:14">
      <c r="G43" s="594">
        <v>-1423.4189999999999</v>
      </c>
      <c r="H43" s="594"/>
      <c r="K43" s="448">
        <v>243.363</v>
      </c>
    </row>
    <row r="44" spans="7:14">
      <c r="L44" s="449">
        <v>381.31833499999999</v>
      </c>
    </row>
    <row r="45" spans="7:14">
      <c r="M45" s="594">
        <v>-844.69282699999997</v>
      </c>
      <c r="N45" s="594"/>
    </row>
    <row r="46" spans="7:14" ht="10.5" customHeight="1"/>
    <row r="47" spans="7:14" ht="10.5" customHeight="1">
      <c r="J47" s="593">
        <v>-1157.9009999999998</v>
      </c>
      <c r="K47" s="593"/>
      <c r="L47" s="593"/>
    </row>
  </sheetData>
  <mergeCells count="18">
    <mergeCell ref="J35:K35"/>
    <mergeCell ref="J47:L47"/>
    <mergeCell ref="M45:N45"/>
    <mergeCell ref="G43:H43"/>
    <mergeCell ref="K40:L40"/>
    <mergeCell ref="H39:J39"/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</mergeCells>
  <conditionalFormatting sqref="B5:D28">
    <cfRule type="expression" dxfId="13" priority="4">
      <formula>SEARCH($B$3,$N$1)</formula>
    </cfRule>
  </conditionalFormatting>
  <conditionalFormatting sqref="B5:G28">
    <cfRule type="expression" dxfId="12" priority="3">
      <formula>SEARCH($E$3,$N$1)</formula>
    </cfRule>
  </conditionalFormatting>
  <conditionalFormatting sqref="B5:J28">
    <cfRule type="expression" dxfId="11" priority="2">
      <formula>SEARCH($H$3,$N$1)</formula>
    </cfRule>
  </conditionalFormatting>
  <conditionalFormatting sqref="B5:M28">
    <cfRule type="expression" dxfId="10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/>
  </sheetViews>
  <sheetFormatPr defaultColWidth="9.140625" defaultRowHeight="12"/>
  <cols>
    <col min="1" max="1" width="13.85546875" style="11" customWidth="1"/>
    <col min="2" max="2" width="8.42578125" style="11" customWidth="1"/>
    <col min="3" max="14" width="10.140625" style="11" customWidth="1"/>
    <col min="15" max="15" width="9.140625" style="11" customWidth="1"/>
    <col min="16" max="16384" width="9.140625" style="11"/>
  </cols>
  <sheetData>
    <row r="1" spans="1:14" ht="20.25">
      <c r="A1" s="300" t="s">
        <v>408</v>
      </c>
      <c r="I1" s="51"/>
      <c r="J1" s="51"/>
      <c r="M1" s="51"/>
      <c r="N1" s="210" t="str">
        <f>'3.1'!N1</f>
        <v>II. čtvrtletí 2023</v>
      </c>
    </row>
    <row r="2" spans="1:14" s="22" customFormat="1" ht="18">
      <c r="A2" s="267" t="s">
        <v>406</v>
      </c>
      <c r="I2" s="51"/>
      <c r="J2" s="51"/>
      <c r="M2" s="51"/>
      <c r="N2" s="116"/>
    </row>
    <row r="3" spans="1:14" ht="6" customHeight="1"/>
    <row r="4" spans="1:14" ht="12.6" customHeight="1">
      <c r="A4" s="539" t="str">
        <f>'3.1'!A4</f>
        <v>2023</v>
      </c>
      <c r="B4" s="539"/>
      <c r="C4" s="391" t="s">
        <v>60</v>
      </c>
      <c r="D4" s="391" t="s">
        <v>61</v>
      </c>
      <c r="E4" s="391" t="s">
        <v>62</v>
      </c>
      <c r="F4" s="391" t="s">
        <v>63</v>
      </c>
      <c r="G4" s="391" t="s">
        <v>64</v>
      </c>
      <c r="H4" s="391" t="s">
        <v>65</v>
      </c>
      <c r="I4" s="391" t="s">
        <v>66</v>
      </c>
      <c r="J4" s="391" t="s">
        <v>67</v>
      </c>
      <c r="K4" s="391" t="s">
        <v>68</v>
      </c>
      <c r="L4" s="391" t="s">
        <v>69</v>
      </c>
      <c r="M4" s="391" t="s">
        <v>70</v>
      </c>
      <c r="N4" s="391" t="s">
        <v>71</v>
      </c>
    </row>
    <row r="5" spans="1:14" ht="12.6" customHeight="1">
      <c r="A5" s="598" t="s">
        <v>54</v>
      </c>
      <c r="B5" s="598"/>
      <c r="C5" s="393">
        <v>10926.618058363299</v>
      </c>
      <c r="D5" s="393">
        <v>11276.1517104021</v>
      </c>
      <c r="E5" s="393">
        <v>10435.9196499727</v>
      </c>
      <c r="F5" s="393">
        <v>10070.4104552633</v>
      </c>
      <c r="G5" s="393">
        <v>9277.1070431131993</v>
      </c>
      <c r="H5" s="393">
        <v>8634.7443898183392</v>
      </c>
      <c r="I5" s="393">
        <v>0</v>
      </c>
      <c r="J5" s="393">
        <v>0</v>
      </c>
      <c r="K5" s="393">
        <v>0</v>
      </c>
      <c r="L5" s="393">
        <v>0</v>
      </c>
      <c r="M5" s="393">
        <v>0</v>
      </c>
      <c r="N5" s="393">
        <v>0</v>
      </c>
    </row>
    <row r="6" spans="1:14" ht="12.6" customHeight="1">
      <c r="A6" s="597" t="s">
        <v>48</v>
      </c>
      <c r="B6" s="597"/>
      <c r="C6" s="390">
        <v>44952</v>
      </c>
      <c r="D6" s="390">
        <v>44964</v>
      </c>
      <c r="E6" s="390">
        <v>44986</v>
      </c>
      <c r="F6" s="390">
        <v>45020</v>
      </c>
      <c r="G6" s="390">
        <v>45064</v>
      </c>
      <c r="H6" s="390">
        <v>45098</v>
      </c>
      <c r="I6" s="390">
        <v>45108</v>
      </c>
      <c r="J6" s="390">
        <v>45139</v>
      </c>
      <c r="K6" s="390">
        <v>45170</v>
      </c>
      <c r="L6" s="390">
        <v>45200</v>
      </c>
      <c r="M6" s="390">
        <v>45231</v>
      </c>
      <c r="N6" s="390">
        <v>45261</v>
      </c>
    </row>
    <row r="7" spans="1:14" ht="12.6" customHeight="1">
      <c r="A7" s="596" t="s">
        <v>324</v>
      </c>
      <c r="B7" s="596"/>
      <c r="C7" s="392">
        <v>0.55208333333333337</v>
      </c>
      <c r="D7" s="392">
        <v>0.36458333333333331</v>
      </c>
      <c r="E7" s="392">
        <v>0.36458333333333331</v>
      </c>
      <c r="F7" s="392">
        <v>0.375</v>
      </c>
      <c r="G7" s="392">
        <v>0.55208333333333337</v>
      </c>
      <c r="H7" s="392">
        <v>0.51041666666666663</v>
      </c>
      <c r="I7" s="392">
        <v>0</v>
      </c>
      <c r="J7" s="392">
        <v>0</v>
      </c>
      <c r="K7" s="392">
        <v>0</v>
      </c>
      <c r="L7" s="392">
        <v>0</v>
      </c>
      <c r="M7" s="392">
        <v>0</v>
      </c>
      <c r="N7" s="392">
        <v>0</v>
      </c>
    </row>
    <row r="8" spans="1:14" ht="12.6" customHeight="1">
      <c r="A8" s="597" t="s">
        <v>57</v>
      </c>
      <c r="B8" s="597"/>
      <c r="C8" s="389">
        <v>5359.1360085078004</v>
      </c>
      <c r="D8" s="389">
        <v>6098.0723640419101</v>
      </c>
      <c r="E8" s="389">
        <v>5510.6197336281903</v>
      </c>
      <c r="F8" s="389">
        <v>5430.69515079753</v>
      </c>
      <c r="G8" s="389">
        <v>4545.2357467409101</v>
      </c>
      <c r="H8" s="389">
        <v>4572.8204746053798</v>
      </c>
      <c r="I8" s="389">
        <v>0</v>
      </c>
      <c r="J8" s="389">
        <v>0</v>
      </c>
      <c r="K8" s="389">
        <v>0</v>
      </c>
      <c r="L8" s="389">
        <v>0</v>
      </c>
      <c r="M8" s="389">
        <v>0</v>
      </c>
      <c r="N8" s="389">
        <v>0</v>
      </c>
    </row>
    <row r="9" spans="1:14" ht="12.6" customHeight="1">
      <c r="A9" s="597" t="s">
        <v>48</v>
      </c>
      <c r="B9" s="597"/>
      <c r="C9" s="390">
        <v>44927</v>
      </c>
      <c r="D9" s="390">
        <v>44976</v>
      </c>
      <c r="E9" s="390">
        <v>45011</v>
      </c>
      <c r="F9" s="390">
        <v>45039</v>
      </c>
      <c r="G9" s="390">
        <v>45053</v>
      </c>
      <c r="H9" s="390">
        <v>45088</v>
      </c>
      <c r="I9" s="390">
        <v>45108</v>
      </c>
      <c r="J9" s="390">
        <v>45139</v>
      </c>
      <c r="K9" s="390">
        <v>45170</v>
      </c>
      <c r="L9" s="390">
        <v>45200</v>
      </c>
      <c r="M9" s="390">
        <v>45231</v>
      </c>
      <c r="N9" s="390">
        <v>45261</v>
      </c>
    </row>
    <row r="10" spans="1:14">
      <c r="A10" s="596" t="s">
        <v>324</v>
      </c>
      <c r="B10" s="596"/>
      <c r="C10" s="392">
        <v>0.23958333333333334</v>
      </c>
      <c r="D10" s="392">
        <v>9.375E-2</v>
      </c>
      <c r="E10" s="392">
        <v>0.22916666666666666</v>
      </c>
      <c r="F10" s="392">
        <v>0.23958333333333334</v>
      </c>
      <c r="G10" s="392">
        <v>0.23958333333333334</v>
      </c>
      <c r="H10" s="392">
        <v>0.21875</v>
      </c>
      <c r="I10" s="392">
        <v>0</v>
      </c>
      <c r="J10" s="392">
        <v>0</v>
      </c>
      <c r="K10" s="392">
        <v>0</v>
      </c>
      <c r="L10" s="392">
        <v>0</v>
      </c>
      <c r="M10" s="392">
        <v>0</v>
      </c>
      <c r="N10" s="392">
        <v>0</v>
      </c>
    </row>
    <row r="11" spans="1:14" ht="12.6" customHeight="1">
      <c r="N11" s="342" t="s">
        <v>276</v>
      </c>
    </row>
    <row r="12" spans="1:14" ht="12.6" customHeight="1"/>
    <row r="13" spans="1:14" ht="12.6" customHeight="1"/>
    <row r="14" spans="1:14" ht="12.6" customHeight="1"/>
    <row r="15" spans="1:14" ht="12.6" customHeight="1"/>
    <row r="16" spans="1:14" ht="12.6" customHeight="1"/>
    <row r="17" ht="12.6" customHeight="1"/>
    <row r="18" ht="12.6" customHeight="1"/>
    <row r="19" ht="12.6" customHeight="1"/>
    <row r="20" ht="12.6" customHeight="1"/>
    <row r="21" ht="12.6" customHeight="1"/>
    <row r="22" ht="12.6" customHeight="1"/>
    <row r="23" ht="12.6" customHeight="1"/>
    <row r="24" ht="12.6" customHeight="1"/>
    <row r="25" ht="12.6" customHeight="1"/>
    <row r="26" ht="12.6" customHeight="1"/>
    <row r="27" ht="12.6" customHeight="1"/>
    <row r="28" ht="12.6" customHeight="1"/>
    <row r="29" ht="12.6" customHeight="1"/>
    <row r="30" ht="12.6" customHeight="1"/>
    <row r="31" ht="12.6" customHeight="1"/>
    <row r="32" ht="12.6" customHeight="1"/>
    <row r="33" spans="8:15" ht="12.6" customHeight="1"/>
    <row r="34" spans="8:15">
      <c r="H34" s="14"/>
    </row>
    <row r="36" spans="8:15">
      <c r="O36" s="27"/>
    </row>
    <row r="37" spans="8:15">
      <c r="O37" s="28"/>
    </row>
    <row r="38" spans="8:15">
      <c r="O38" s="29"/>
    </row>
    <row r="39" spans="8:15">
      <c r="O39" s="29"/>
    </row>
    <row r="40" spans="8:15">
      <c r="O40" s="28"/>
    </row>
    <row r="41" spans="8:15">
      <c r="O41" s="29"/>
    </row>
    <row r="42" spans="8:15">
      <c r="O42" s="29"/>
    </row>
  </sheetData>
  <mergeCells count="7">
    <mergeCell ref="A7:B7"/>
    <mergeCell ref="A8:B8"/>
    <mergeCell ref="A9:B9"/>
    <mergeCell ref="A10:B10"/>
    <mergeCell ref="A4:B4"/>
    <mergeCell ref="A5:B5"/>
    <mergeCell ref="A6:B6"/>
  </mergeCells>
  <conditionalFormatting sqref="C5:E10">
    <cfRule type="expression" dxfId="9" priority="4">
      <formula>SEARCH("I. Čtvrtletí",$N$1)</formula>
    </cfRule>
  </conditionalFormatting>
  <conditionalFormatting sqref="C5:H10">
    <cfRule type="expression" dxfId="8" priority="3">
      <formula>SEARCH("II. Čtvrtletí",$N$1)</formula>
    </cfRule>
  </conditionalFormatting>
  <conditionalFormatting sqref="C5:K10">
    <cfRule type="expression" dxfId="7" priority="2">
      <formula>SEARCH("III. čtvrtletí",$N$1)</formula>
    </cfRule>
  </conditionalFormatting>
  <conditionalFormatting sqref="C5:N10">
    <cfRule type="expression" dxfId="6" priority="1">
      <formula>SEARCH("IV. Čtvrtletí",$N$1)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/>
  </sheetViews>
  <sheetFormatPr defaultColWidth="9.140625" defaultRowHeight="12"/>
  <cols>
    <col min="1" max="1" width="9.7109375" style="11" customWidth="1"/>
    <col min="2" max="2" width="3" style="11" bestFit="1" customWidth="1"/>
    <col min="3" max="3" width="10.140625" style="11" customWidth="1"/>
    <col min="4" max="5" width="12.140625" style="11" customWidth="1"/>
    <col min="6" max="6" width="1.28515625" style="11" customWidth="1"/>
    <col min="7" max="7" width="9.7109375" style="11" customWidth="1"/>
    <col min="8" max="8" width="3" style="11" customWidth="1"/>
    <col min="9" max="9" width="10.140625" style="11" customWidth="1"/>
    <col min="10" max="11" width="12.140625" style="11" customWidth="1"/>
    <col min="12" max="12" width="1.28515625" style="11" customWidth="1"/>
    <col min="13" max="13" width="9.7109375" style="11" customWidth="1"/>
    <col min="14" max="14" width="3" style="11" bestFit="1" customWidth="1"/>
    <col min="15" max="15" width="10.140625" style="11" customWidth="1"/>
    <col min="16" max="17" width="12.140625" style="11" customWidth="1"/>
    <col min="18" max="16384" width="9.140625" style="11"/>
  </cols>
  <sheetData>
    <row r="1" spans="1:17" s="51" customFormat="1" ht="18">
      <c r="A1" s="394" t="str">
        <f>"9.2 Denní maxima a minima zatížení brutto ES ČR za "&amp;Q1</f>
        <v>9.2 Denní maxima a minima zatížení brutto ES ČR za II. čtvrtletí 2023</v>
      </c>
      <c r="Q1" s="210" t="str">
        <f>'3.1'!N1</f>
        <v>II. čtvrtletí 2023</v>
      </c>
    </row>
    <row r="2" spans="1:17" ht="6" customHeight="1"/>
    <row r="3" spans="1:17" ht="60">
      <c r="A3" s="541" t="s">
        <v>63</v>
      </c>
      <c r="B3" s="541"/>
      <c r="C3" s="399" t="s">
        <v>224</v>
      </c>
      <c r="D3" s="399" t="s">
        <v>288</v>
      </c>
      <c r="E3" s="399" t="s">
        <v>289</v>
      </c>
      <c r="G3" s="541" t="s">
        <v>64</v>
      </c>
      <c r="H3" s="541"/>
      <c r="I3" s="399" t="s">
        <v>224</v>
      </c>
      <c r="J3" s="399" t="s">
        <v>288</v>
      </c>
      <c r="K3" s="399" t="s">
        <v>289</v>
      </c>
      <c r="M3" s="541" t="s">
        <v>65</v>
      </c>
      <c r="N3" s="541"/>
      <c r="O3" s="399" t="s">
        <v>224</v>
      </c>
      <c r="P3" s="399" t="s">
        <v>288</v>
      </c>
      <c r="Q3" s="399" t="s">
        <v>289</v>
      </c>
    </row>
    <row r="4" spans="1:17" ht="9.75" customHeight="1">
      <c r="A4" s="542"/>
      <c r="B4" s="542"/>
      <c r="C4" s="400" t="s">
        <v>5</v>
      </c>
      <c r="D4" s="400" t="s">
        <v>4</v>
      </c>
      <c r="E4" s="400" t="s">
        <v>4</v>
      </c>
      <c r="G4" s="542"/>
      <c r="H4" s="542"/>
      <c r="I4" s="400" t="s">
        <v>5</v>
      </c>
      <c r="J4" s="400" t="s">
        <v>4</v>
      </c>
      <c r="K4" s="400" t="s">
        <v>4</v>
      </c>
      <c r="M4" s="542"/>
      <c r="N4" s="542"/>
      <c r="O4" s="400" t="s">
        <v>5</v>
      </c>
      <c r="P4" s="400" t="s">
        <v>4</v>
      </c>
      <c r="Q4" s="400" t="s">
        <v>4</v>
      </c>
    </row>
    <row r="5" spans="1:17" ht="12.6" customHeight="1">
      <c r="A5" s="395">
        <v>45017</v>
      </c>
      <c r="B5" s="396">
        <f>A5</f>
        <v>45017</v>
      </c>
      <c r="C5" s="444">
        <v>166814.44674933638</v>
      </c>
      <c r="D5" s="444">
        <v>8003.4887257350101</v>
      </c>
      <c r="E5" s="444">
        <v>5971.1400301680596</v>
      </c>
      <c r="G5" s="395">
        <v>45047</v>
      </c>
      <c r="H5" s="396">
        <f>G5</f>
        <v>45047</v>
      </c>
      <c r="I5" s="444">
        <v>142671.19420524916</v>
      </c>
      <c r="J5" s="444">
        <v>6862.4374105082998</v>
      </c>
      <c r="K5" s="444">
        <v>4839.0663657947998</v>
      </c>
      <c r="M5" s="395">
        <v>45078</v>
      </c>
      <c r="N5" s="396">
        <f>M5</f>
        <v>45078</v>
      </c>
      <c r="O5" s="444">
        <v>172997.08300057199</v>
      </c>
      <c r="P5" s="444">
        <v>8303.1817799766795</v>
      </c>
      <c r="Q5" s="444">
        <v>5758.6999734461997</v>
      </c>
    </row>
    <row r="6" spans="1:17" ht="12.6" customHeight="1">
      <c r="A6" s="395">
        <v>45018</v>
      </c>
      <c r="B6" s="396">
        <f t="shared" ref="B6:B34" si="0">A6</f>
        <v>45018</v>
      </c>
      <c r="C6" s="444">
        <v>168525.2998391705</v>
      </c>
      <c r="D6" s="444">
        <v>8084.9799625582</v>
      </c>
      <c r="E6" s="444">
        <v>5710.8772962684798</v>
      </c>
      <c r="G6" s="395">
        <v>45048</v>
      </c>
      <c r="H6" s="396">
        <f>G6</f>
        <v>45048</v>
      </c>
      <c r="I6" s="444">
        <v>175340.4127104902</v>
      </c>
      <c r="J6" s="444">
        <v>8673.3260665748494</v>
      </c>
      <c r="K6" s="444">
        <v>5380.9765589601902</v>
      </c>
      <c r="M6" s="395">
        <v>45079</v>
      </c>
      <c r="N6" s="396">
        <f>M6</f>
        <v>45079</v>
      </c>
      <c r="O6" s="444">
        <v>169694.04574308221</v>
      </c>
      <c r="P6" s="444">
        <v>8252.6763811646706</v>
      </c>
      <c r="Q6" s="444">
        <v>5723.0451859181303</v>
      </c>
    </row>
    <row r="7" spans="1:17" ht="12.6" customHeight="1">
      <c r="A7" s="395">
        <v>45019</v>
      </c>
      <c r="B7" s="396">
        <f t="shared" si="0"/>
        <v>45019</v>
      </c>
      <c r="C7" s="444">
        <v>207165.84254451931</v>
      </c>
      <c r="D7" s="444">
        <v>9790.6026323886108</v>
      </c>
      <c r="E7" s="444">
        <v>6802.7173185146103</v>
      </c>
      <c r="G7" s="395">
        <v>45049</v>
      </c>
      <c r="H7" s="396">
        <f t="shared" ref="H7:H35" si="1">G7</f>
        <v>45049</v>
      </c>
      <c r="I7" s="444">
        <v>178189.92922685246</v>
      </c>
      <c r="J7" s="444">
        <v>8855.3118235380807</v>
      </c>
      <c r="K7" s="444">
        <v>5657.8590920199204</v>
      </c>
      <c r="M7" s="395">
        <v>45080</v>
      </c>
      <c r="N7" s="396">
        <f t="shared" ref="N7:N34" si="2">M7</f>
        <v>45080</v>
      </c>
      <c r="O7" s="444">
        <v>143485.89125470995</v>
      </c>
      <c r="P7" s="444">
        <v>7056.2299851624502</v>
      </c>
      <c r="Q7" s="444">
        <v>5007.9381629753798</v>
      </c>
    </row>
    <row r="8" spans="1:17" ht="12.6" customHeight="1">
      <c r="A8" s="395">
        <v>45020</v>
      </c>
      <c r="B8" s="396">
        <f t="shared" si="0"/>
        <v>45020</v>
      </c>
      <c r="C8" s="444">
        <v>214218.3397332051</v>
      </c>
      <c r="D8" s="444">
        <v>10070.4104552633</v>
      </c>
      <c r="E8" s="444">
        <v>7426.1283023102496</v>
      </c>
      <c r="G8" s="395">
        <v>45050</v>
      </c>
      <c r="H8" s="396">
        <f t="shared" si="1"/>
        <v>45050</v>
      </c>
      <c r="I8" s="444">
        <v>175562.64739697138</v>
      </c>
      <c r="J8" s="444">
        <v>8501.0386606837492</v>
      </c>
      <c r="K8" s="444">
        <v>5905.2824389363004</v>
      </c>
      <c r="M8" s="395">
        <v>45081</v>
      </c>
      <c r="N8" s="396">
        <f t="shared" si="2"/>
        <v>45081</v>
      </c>
      <c r="O8" s="444">
        <v>142761.56115451857</v>
      </c>
      <c r="P8" s="444">
        <v>6990.3195420060201</v>
      </c>
      <c r="Q8" s="444">
        <v>4801.4864847752897</v>
      </c>
    </row>
    <row r="9" spans="1:17" ht="12.6" customHeight="1">
      <c r="A9" s="395">
        <v>45021</v>
      </c>
      <c r="B9" s="396">
        <f t="shared" si="0"/>
        <v>45021</v>
      </c>
      <c r="C9" s="444">
        <v>214909.17862339132</v>
      </c>
      <c r="D9" s="444">
        <v>9995.4310967479305</v>
      </c>
      <c r="E9" s="444">
        <v>7666.6411633186299</v>
      </c>
      <c r="G9" s="395">
        <v>45051</v>
      </c>
      <c r="H9" s="396">
        <f t="shared" si="1"/>
        <v>45051</v>
      </c>
      <c r="I9" s="444">
        <v>172386.31949382913</v>
      </c>
      <c r="J9" s="444">
        <v>8523.4598426674202</v>
      </c>
      <c r="K9" s="444">
        <v>5528.9354978792499</v>
      </c>
      <c r="M9" s="395">
        <v>45082</v>
      </c>
      <c r="N9" s="396">
        <f t="shared" si="2"/>
        <v>45082</v>
      </c>
      <c r="O9" s="444">
        <v>167428.68192699424</v>
      </c>
      <c r="P9" s="444">
        <v>8161.0473402136804</v>
      </c>
      <c r="Q9" s="444">
        <v>5426.2985941139204</v>
      </c>
    </row>
    <row r="10" spans="1:17" ht="12.6" customHeight="1">
      <c r="A10" s="395">
        <v>45022</v>
      </c>
      <c r="B10" s="396">
        <f t="shared" si="0"/>
        <v>45022</v>
      </c>
      <c r="C10" s="444">
        <v>208578.15553696564</v>
      </c>
      <c r="D10" s="444">
        <v>9946.3169737916705</v>
      </c>
      <c r="E10" s="444">
        <v>7130.7167154814097</v>
      </c>
      <c r="G10" s="395">
        <v>45052</v>
      </c>
      <c r="H10" s="396">
        <f t="shared" si="1"/>
        <v>45052</v>
      </c>
      <c r="I10" s="444">
        <v>144520.62958996862</v>
      </c>
      <c r="J10" s="444">
        <v>7510.2075379912503</v>
      </c>
      <c r="K10" s="444">
        <v>4848.2631124980899</v>
      </c>
      <c r="M10" s="395">
        <v>45083</v>
      </c>
      <c r="N10" s="396">
        <f t="shared" si="2"/>
        <v>45083</v>
      </c>
      <c r="O10" s="444">
        <v>168442.46906350064</v>
      </c>
      <c r="P10" s="444">
        <v>8133.6323800094897</v>
      </c>
      <c r="Q10" s="444">
        <v>5485.3667022078098</v>
      </c>
    </row>
    <row r="11" spans="1:17" ht="12.6" customHeight="1">
      <c r="A11" s="395">
        <v>45023</v>
      </c>
      <c r="B11" s="396">
        <f t="shared" si="0"/>
        <v>45023</v>
      </c>
      <c r="C11" s="444">
        <v>180909.03416021774</v>
      </c>
      <c r="D11" s="444">
        <v>8466.3953827699206</v>
      </c>
      <c r="E11" s="444">
        <v>6541.9162344571096</v>
      </c>
      <c r="G11" s="395">
        <v>45053</v>
      </c>
      <c r="H11" s="396">
        <f t="shared" si="1"/>
        <v>45053</v>
      </c>
      <c r="I11" s="444">
        <v>140385.83025329941</v>
      </c>
      <c r="J11" s="444">
        <v>7285.7685016736204</v>
      </c>
      <c r="K11" s="444">
        <v>4545.2357467409101</v>
      </c>
      <c r="M11" s="395">
        <v>45084</v>
      </c>
      <c r="N11" s="396">
        <f t="shared" si="2"/>
        <v>45084</v>
      </c>
      <c r="O11" s="444">
        <v>169139.02744381188</v>
      </c>
      <c r="P11" s="444">
        <v>8183.3961464487402</v>
      </c>
      <c r="Q11" s="444">
        <v>5550.9075417739195</v>
      </c>
    </row>
    <row r="12" spans="1:17" ht="12.6" customHeight="1">
      <c r="A12" s="395">
        <v>45024</v>
      </c>
      <c r="B12" s="396">
        <f t="shared" si="0"/>
        <v>45024</v>
      </c>
      <c r="C12" s="444">
        <v>173038.7638064597</v>
      </c>
      <c r="D12" s="444">
        <v>8280.1162830268404</v>
      </c>
      <c r="E12" s="444">
        <v>6259.4696377845503</v>
      </c>
      <c r="G12" s="395">
        <v>45054</v>
      </c>
      <c r="H12" s="396">
        <f t="shared" si="1"/>
        <v>45054</v>
      </c>
      <c r="I12" s="444">
        <v>138350.20554690404</v>
      </c>
      <c r="J12" s="444">
        <v>6757.9194345290598</v>
      </c>
      <c r="K12" s="444">
        <v>4810.0719031733597</v>
      </c>
      <c r="M12" s="395">
        <v>45085</v>
      </c>
      <c r="N12" s="396">
        <f t="shared" si="2"/>
        <v>45085</v>
      </c>
      <c r="O12" s="444">
        <v>168464.25007364963</v>
      </c>
      <c r="P12" s="444">
        <v>8110.4976809361897</v>
      </c>
      <c r="Q12" s="444">
        <v>5529.4337063721796</v>
      </c>
    </row>
    <row r="13" spans="1:17" ht="12.6" customHeight="1">
      <c r="A13" s="395">
        <v>45025</v>
      </c>
      <c r="B13" s="396">
        <f t="shared" si="0"/>
        <v>45025</v>
      </c>
      <c r="C13" s="444">
        <v>165322.69158007947</v>
      </c>
      <c r="D13" s="444">
        <v>7915.2522276704103</v>
      </c>
      <c r="E13" s="444">
        <v>6067.9976728964502</v>
      </c>
      <c r="G13" s="395">
        <v>45055</v>
      </c>
      <c r="H13" s="396">
        <f t="shared" si="1"/>
        <v>45055</v>
      </c>
      <c r="I13" s="444">
        <v>175013.02730045142</v>
      </c>
      <c r="J13" s="444">
        <v>8623.9397965173303</v>
      </c>
      <c r="K13" s="444">
        <v>5441.7744332132797</v>
      </c>
      <c r="M13" s="395">
        <v>45086</v>
      </c>
      <c r="N13" s="396">
        <f t="shared" si="2"/>
        <v>45086</v>
      </c>
      <c r="O13" s="444">
        <v>164471.01019560313</v>
      </c>
      <c r="P13" s="444">
        <v>8045.5011568550099</v>
      </c>
      <c r="Q13" s="444">
        <v>5482.06561243327</v>
      </c>
    </row>
    <row r="14" spans="1:17" ht="12.6" customHeight="1">
      <c r="A14" s="395">
        <v>45026</v>
      </c>
      <c r="B14" s="396">
        <f t="shared" si="0"/>
        <v>45026</v>
      </c>
      <c r="C14" s="444">
        <v>152949.46755664094</v>
      </c>
      <c r="D14" s="444">
        <v>7151.7605178898202</v>
      </c>
      <c r="E14" s="444">
        <v>5669.5414510573</v>
      </c>
      <c r="G14" s="395">
        <v>45056</v>
      </c>
      <c r="H14" s="396">
        <f t="shared" si="1"/>
        <v>45056</v>
      </c>
      <c r="I14" s="444">
        <v>173396.05637509187</v>
      </c>
      <c r="J14" s="444">
        <v>8364.6021459249696</v>
      </c>
      <c r="K14" s="444">
        <v>5907.4634319122997</v>
      </c>
      <c r="M14" s="395">
        <v>45087</v>
      </c>
      <c r="N14" s="396">
        <f t="shared" si="2"/>
        <v>45087</v>
      </c>
      <c r="O14" s="444">
        <v>140219.49484642036</v>
      </c>
      <c r="P14" s="444">
        <v>6957.5089025560801</v>
      </c>
      <c r="Q14" s="444">
        <v>4875.9034386827498</v>
      </c>
    </row>
    <row r="15" spans="1:17" ht="12.6" customHeight="1">
      <c r="A15" s="395">
        <v>45027</v>
      </c>
      <c r="B15" s="396">
        <f t="shared" si="0"/>
        <v>45027</v>
      </c>
      <c r="C15" s="444">
        <v>191679.67785969208</v>
      </c>
      <c r="D15" s="444">
        <v>9167.5275361686508</v>
      </c>
      <c r="E15" s="444">
        <v>6092.6491952484803</v>
      </c>
      <c r="G15" s="395">
        <v>45057</v>
      </c>
      <c r="H15" s="396">
        <f t="shared" si="1"/>
        <v>45057</v>
      </c>
      <c r="I15" s="444">
        <v>172282.09977799482</v>
      </c>
      <c r="J15" s="444">
        <v>8367.0656298695503</v>
      </c>
      <c r="K15" s="444">
        <v>5627.4916766065198</v>
      </c>
      <c r="M15" s="395">
        <v>45088</v>
      </c>
      <c r="N15" s="396">
        <f t="shared" si="2"/>
        <v>45088</v>
      </c>
      <c r="O15" s="444">
        <v>138161.33076032271</v>
      </c>
      <c r="P15" s="444">
        <v>6844.6673722926398</v>
      </c>
      <c r="Q15" s="444">
        <v>4572.8204746053798</v>
      </c>
    </row>
    <row r="16" spans="1:17" ht="12.6" customHeight="1">
      <c r="A16" s="395">
        <v>45028</v>
      </c>
      <c r="B16" s="396">
        <f t="shared" si="0"/>
        <v>45028</v>
      </c>
      <c r="C16" s="444">
        <v>196247.65580822914</v>
      </c>
      <c r="D16" s="444">
        <v>9302.3949590552693</v>
      </c>
      <c r="E16" s="444">
        <v>6744.03004725767</v>
      </c>
      <c r="G16" s="395">
        <v>45058</v>
      </c>
      <c r="H16" s="396">
        <f t="shared" si="1"/>
        <v>45058</v>
      </c>
      <c r="I16" s="444">
        <v>172163.60757274815</v>
      </c>
      <c r="J16" s="444">
        <v>8482.9104572718006</v>
      </c>
      <c r="K16" s="444">
        <v>5641.3599536545798</v>
      </c>
      <c r="M16" s="395">
        <v>45089</v>
      </c>
      <c r="N16" s="396">
        <f t="shared" si="2"/>
        <v>45089</v>
      </c>
      <c r="O16" s="444">
        <v>167026.55817778601</v>
      </c>
      <c r="P16" s="444">
        <v>8122.4456655895901</v>
      </c>
      <c r="Q16" s="444">
        <v>5360.4609932457497</v>
      </c>
    </row>
    <row r="17" spans="1:17" ht="12.6" customHeight="1">
      <c r="A17" s="395">
        <v>45029</v>
      </c>
      <c r="B17" s="396">
        <f t="shared" si="0"/>
        <v>45029</v>
      </c>
      <c r="C17" s="444">
        <v>197517.18647489374</v>
      </c>
      <c r="D17" s="444">
        <v>9277.0239981848899</v>
      </c>
      <c r="E17" s="444">
        <v>6588.7781719971599</v>
      </c>
      <c r="G17" s="395">
        <v>45059</v>
      </c>
      <c r="H17" s="396">
        <f t="shared" si="1"/>
        <v>45059</v>
      </c>
      <c r="I17" s="444">
        <v>150111.20779061774</v>
      </c>
      <c r="J17" s="444">
        <v>7695.0936854027696</v>
      </c>
      <c r="K17" s="444">
        <v>5139.54993893749</v>
      </c>
      <c r="M17" s="395">
        <v>45090</v>
      </c>
      <c r="N17" s="396">
        <f t="shared" si="2"/>
        <v>45090</v>
      </c>
      <c r="O17" s="444">
        <v>169351.64404832281</v>
      </c>
      <c r="P17" s="444">
        <v>8149.0542650198304</v>
      </c>
      <c r="Q17" s="444">
        <v>5579.7247386200197</v>
      </c>
    </row>
    <row r="18" spans="1:17" ht="12.6" customHeight="1">
      <c r="A18" s="395">
        <v>45030</v>
      </c>
      <c r="B18" s="396">
        <f t="shared" si="0"/>
        <v>45030</v>
      </c>
      <c r="C18" s="444">
        <v>198957.77290643912</v>
      </c>
      <c r="D18" s="444">
        <v>9444.4546822728298</v>
      </c>
      <c r="E18" s="444">
        <v>6759.0653906481102</v>
      </c>
      <c r="G18" s="395">
        <v>45060</v>
      </c>
      <c r="H18" s="396">
        <f t="shared" si="1"/>
        <v>45060</v>
      </c>
      <c r="I18" s="444">
        <v>147400.27441768997</v>
      </c>
      <c r="J18" s="444">
        <v>7448.1537717739102</v>
      </c>
      <c r="K18" s="444">
        <v>4785.4617609089801</v>
      </c>
      <c r="M18" s="395">
        <v>45091</v>
      </c>
      <c r="N18" s="396">
        <f t="shared" si="2"/>
        <v>45091</v>
      </c>
      <c r="O18" s="444">
        <v>169605.68739579295</v>
      </c>
      <c r="P18" s="444">
        <v>8132.36805349112</v>
      </c>
      <c r="Q18" s="444">
        <v>5598.6722038036896</v>
      </c>
    </row>
    <row r="19" spans="1:17" ht="12.6" customHeight="1">
      <c r="A19" s="395">
        <v>45031</v>
      </c>
      <c r="B19" s="396">
        <f t="shared" si="0"/>
        <v>45031</v>
      </c>
      <c r="C19" s="444">
        <v>172486.85812879354</v>
      </c>
      <c r="D19" s="444">
        <v>8281.9912379892503</v>
      </c>
      <c r="E19" s="444">
        <v>6337.7044778444497</v>
      </c>
      <c r="G19" s="395">
        <v>45061</v>
      </c>
      <c r="H19" s="396">
        <f t="shared" si="1"/>
        <v>45061</v>
      </c>
      <c r="I19" s="444">
        <v>177825.93749653662</v>
      </c>
      <c r="J19" s="444">
        <v>8811.0144839652894</v>
      </c>
      <c r="K19" s="444">
        <v>5632.3482304790996</v>
      </c>
      <c r="M19" s="395">
        <v>45092</v>
      </c>
      <c r="N19" s="396">
        <f t="shared" si="2"/>
        <v>45092</v>
      </c>
      <c r="O19" s="444">
        <v>170003.02350986787</v>
      </c>
      <c r="P19" s="444">
        <v>8159.1772660521801</v>
      </c>
      <c r="Q19" s="444">
        <v>5697.5843290191096</v>
      </c>
    </row>
    <row r="20" spans="1:17" ht="12.6" customHeight="1">
      <c r="A20" s="395">
        <v>45032</v>
      </c>
      <c r="B20" s="396">
        <f t="shared" si="0"/>
        <v>45032</v>
      </c>
      <c r="C20" s="444">
        <v>166724.96145630136</v>
      </c>
      <c r="D20" s="444">
        <v>7918.9451026639899</v>
      </c>
      <c r="E20" s="444">
        <v>5915.1162860534896</v>
      </c>
      <c r="G20" s="395">
        <v>45062</v>
      </c>
      <c r="H20" s="396">
        <f t="shared" si="1"/>
        <v>45062</v>
      </c>
      <c r="I20" s="444">
        <v>180314.58238245401</v>
      </c>
      <c r="J20" s="444">
        <v>8658.8748276449005</v>
      </c>
      <c r="K20" s="444">
        <v>6009.5553041744097</v>
      </c>
      <c r="M20" s="395">
        <v>45093</v>
      </c>
      <c r="N20" s="396">
        <f t="shared" si="2"/>
        <v>45093</v>
      </c>
      <c r="O20" s="444">
        <v>165864.51835174731</v>
      </c>
      <c r="P20" s="444">
        <v>8122.4271814076901</v>
      </c>
      <c r="Q20" s="444">
        <v>5544.4241459068999</v>
      </c>
    </row>
    <row r="21" spans="1:17" ht="12.6" customHeight="1">
      <c r="A21" s="395">
        <v>45033</v>
      </c>
      <c r="B21" s="396">
        <f t="shared" si="0"/>
        <v>45033</v>
      </c>
      <c r="C21" s="444">
        <v>195713.04690708549</v>
      </c>
      <c r="D21" s="444">
        <v>9262.3678525435607</v>
      </c>
      <c r="E21" s="444">
        <v>6604.5739351982702</v>
      </c>
      <c r="G21" s="395">
        <v>45063</v>
      </c>
      <c r="H21" s="396">
        <f t="shared" si="1"/>
        <v>45063</v>
      </c>
      <c r="I21" s="444">
        <v>186048.82123501206</v>
      </c>
      <c r="J21" s="444">
        <v>9069.1841872365803</v>
      </c>
      <c r="K21" s="444">
        <v>5969.1995026622599</v>
      </c>
      <c r="M21" s="395">
        <v>45094</v>
      </c>
      <c r="N21" s="396">
        <f t="shared" si="2"/>
        <v>45094</v>
      </c>
      <c r="O21" s="444">
        <v>141121.39756387169</v>
      </c>
      <c r="P21" s="444">
        <v>6926.0658657695003</v>
      </c>
      <c r="Q21" s="444">
        <v>5006.7389459281803</v>
      </c>
    </row>
    <row r="22" spans="1:17" ht="12.6" customHeight="1">
      <c r="A22" s="395">
        <v>45034</v>
      </c>
      <c r="B22" s="396">
        <f t="shared" si="0"/>
        <v>45034</v>
      </c>
      <c r="C22" s="444">
        <v>195378.20993604133</v>
      </c>
      <c r="D22" s="444">
        <v>9223.2809942044805</v>
      </c>
      <c r="E22" s="444">
        <v>6651.13049059486</v>
      </c>
      <c r="G22" s="395">
        <v>45064</v>
      </c>
      <c r="H22" s="396">
        <f t="shared" si="1"/>
        <v>45064</v>
      </c>
      <c r="I22" s="444">
        <v>186540.13998883078</v>
      </c>
      <c r="J22" s="444">
        <v>9277.1070431131993</v>
      </c>
      <c r="K22" s="444">
        <v>6126.0065912269602</v>
      </c>
      <c r="M22" s="395">
        <v>45095</v>
      </c>
      <c r="N22" s="396">
        <f t="shared" si="2"/>
        <v>45095</v>
      </c>
      <c r="O22" s="444">
        <v>139132.65108719497</v>
      </c>
      <c r="P22" s="444">
        <v>6801.2859229817304</v>
      </c>
      <c r="Q22" s="444">
        <v>4598.80977294068</v>
      </c>
    </row>
    <row r="23" spans="1:17" ht="12.6" customHeight="1">
      <c r="A23" s="395">
        <v>45035</v>
      </c>
      <c r="B23" s="396">
        <f t="shared" si="0"/>
        <v>45035</v>
      </c>
      <c r="C23" s="444">
        <v>197324.50613848085</v>
      </c>
      <c r="D23" s="444">
        <v>9402.7461778862998</v>
      </c>
      <c r="E23" s="444">
        <v>6512.8657969004098</v>
      </c>
      <c r="G23" s="395">
        <v>45065</v>
      </c>
      <c r="H23" s="396">
        <f t="shared" si="1"/>
        <v>45065</v>
      </c>
      <c r="I23" s="444">
        <v>180951.01754763449</v>
      </c>
      <c r="J23" s="444">
        <v>9099.7779390746891</v>
      </c>
      <c r="K23" s="444">
        <v>5863.7557760456502</v>
      </c>
      <c r="M23" s="395">
        <v>45096</v>
      </c>
      <c r="N23" s="396">
        <f t="shared" si="2"/>
        <v>45096</v>
      </c>
      <c r="O23" s="444">
        <v>169068.54907492371</v>
      </c>
      <c r="P23" s="444">
        <v>8289.94170020815</v>
      </c>
      <c r="Q23" s="444">
        <v>5354.8884015639296</v>
      </c>
    </row>
    <row r="24" spans="1:17" ht="12.6" customHeight="1">
      <c r="A24" s="395">
        <v>45036</v>
      </c>
      <c r="B24" s="396">
        <f t="shared" si="0"/>
        <v>45036</v>
      </c>
      <c r="C24" s="444">
        <v>195879.75846582479</v>
      </c>
      <c r="D24" s="444">
        <v>9391.4484964566891</v>
      </c>
      <c r="E24" s="444">
        <v>6745.5208376088403</v>
      </c>
      <c r="G24" s="395">
        <v>45066</v>
      </c>
      <c r="H24" s="396">
        <f t="shared" si="1"/>
        <v>45066</v>
      </c>
      <c r="I24" s="444">
        <v>150872.55119581436</v>
      </c>
      <c r="J24" s="444">
        <v>7673.6402132892799</v>
      </c>
      <c r="K24" s="444">
        <v>5082.0534677984497</v>
      </c>
      <c r="M24" s="395">
        <v>45097</v>
      </c>
      <c r="N24" s="396">
        <f t="shared" si="2"/>
        <v>45097</v>
      </c>
      <c r="O24" s="444">
        <v>175637.92694343446</v>
      </c>
      <c r="P24" s="444">
        <v>8468.4835643356491</v>
      </c>
      <c r="Q24" s="444">
        <v>5643.6838240427296</v>
      </c>
    </row>
    <row r="25" spans="1:17" ht="12.6" customHeight="1">
      <c r="A25" s="395">
        <v>45037</v>
      </c>
      <c r="B25" s="396">
        <f t="shared" si="0"/>
        <v>45037</v>
      </c>
      <c r="C25" s="444">
        <v>184075.29741031359</v>
      </c>
      <c r="D25" s="444">
        <v>8820.9166990815902</v>
      </c>
      <c r="E25" s="444">
        <v>6232.7965657567302</v>
      </c>
      <c r="G25" s="395">
        <v>45067</v>
      </c>
      <c r="H25" s="396">
        <f t="shared" si="1"/>
        <v>45067</v>
      </c>
      <c r="I25" s="444">
        <v>146258.1878976748</v>
      </c>
      <c r="J25" s="444">
        <v>7348.9778070393104</v>
      </c>
      <c r="K25" s="444">
        <v>4847.98500208729</v>
      </c>
      <c r="M25" s="395">
        <v>45098</v>
      </c>
      <c r="N25" s="396">
        <f t="shared" si="2"/>
        <v>45098</v>
      </c>
      <c r="O25" s="444">
        <v>175828.80852055573</v>
      </c>
      <c r="P25" s="444">
        <v>8634.7443898183392</v>
      </c>
      <c r="Q25" s="444">
        <v>5793.25860336389</v>
      </c>
    </row>
    <row r="26" spans="1:17" ht="12.6" customHeight="1">
      <c r="A26" s="395">
        <v>45038</v>
      </c>
      <c r="B26" s="396">
        <f t="shared" si="0"/>
        <v>45038</v>
      </c>
      <c r="C26" s="444">
        <v>157975.94738800864</v>
      </c>
      <c r="D26" s="444">
        <v>7628.2244084118802</v>
      </c>
      <c r="E26" s="444">
        <v>5787.2840802419596</v>
      </c>
      <c r="G26" s="395">
        <v>45068</v>
      </c>
      <c r="H26" s="396">
        <f t="shared" si="1"/>
        <v>45068</v>
      </c>
      <c r="I26" s="444">
        <v>177432.41391511643</v>
      </c>
      <c r="J26" s="444">
        <v>8743.8988949752802</v>
      </c>
      <c r="K26" s="444">
        <v>5573.5792127999603</v>
      </c>
      <c r="M26" s="395">
        <v>45099</v>
      </c>
      <c r="N26" s="396">
        <f t="shared" si="2"/>
        <v>45099</v>
      </c>
      <c r="O26" s="444">
        <v>175514.08540177578</v>
      </c>
      <c r="P26" s="444">
        <v>8573.7464833735994</v>
      </c>
      <c r="Q26" s="444">
        <v>5653.3316918683504</v>
      </c>
    </row>
    <row r="27" spans="1:17" ht="12.6" customHeight="1">
      <c r="A27" s="395">
        <v>45039</v>
      </c>
      <c r="B27" s="396">
        <f t="shared" si="0"/>
        <v>45039</v>
      </c>
      <c r="C27" s="444">
        <v>153022.85773948388</v>
      </c>
      <c r="D27" s="444">
        <v>7263.6744520801303</v>
      </c>
      <c r="E27" s="444">
        <v>5430.69515079753</v>
      </c>
      <c r="G27" s="395">
        <v>45069</v>
      </c>
      <c r="H27" s="396">
        <f t="shared" si="1"/>
        <v>45069</v>
      </c>
      <c r="I27" s="444">
        <v>181119.69922280769</v>
      </c>
      <c r="J27" s="444">
        <v>9068.2324085023702</v>
      </c>
      <c r="K27" s="444">
        <v>5887.0042579614401</v>
      </c>
      <c r="M27" s="395">
        <v>45100</v>
      </c>
      <c r="N27" s="396">
        <f t="shared" si="2"/>
        <v>45100</v>
      </c>
      <c r="O27" s="444">
        <v>169200.83887983282</v>
      </c>
      <c r="P27" s="444">
        <v>8384.1154509949993</v>
      </c>
      <c r="Q27" s="444">
        <v>5597.4945908924601</v>
      </c>
    </row>
    <row r="28" spans="1:17" ht="12.6" customHeight="1">
      <c r="A28" s="395">
        <v>45040</v>
      </c>
      <c r="B28" s="396">
        <f t="shared" si="0"/>
        <v>45040</v>
      </c>
      <c r="C28" s="444">
        <v>183975.84653879466</v>
      </c>
      <c r="D28" s="444">
        <v>8785.7618339590208</v>
      </c>
      <c r="E28" s="444">
        <v>5863.9088948552499</v>
      </c>
      <c r="G28" s="395">
        <v>45070</v>
      </c>
      <c r="H28" s="396">
        <f t="shared" si="1"/>
        <v>45070</v>
      </c>
      <c r="I28" s="444">
        <v>175874.96025911765</v>
      </c>
      <c r="J28" s="444">
        <v>8670.1905266935992</v>
      </c>
      <c r="K28" s="444">
        <v>5673.34068550554</v>
      </c>
      <c r="M28" s="395">
        <v>45101</v>
      </c>
      <c r="N28" s="396">
        <f t="shared" si="2"/>
        <v>45101</v>
      </c>
      <c r="O28" s="444">
        <v>141141.60804984925</v>
      </c>
      <c r="P28" s="444">
        <v>6907.6461183337397</v>
      </c>
      <c r="Q28" s="444">
        <v>4996.9031033174597</v>
      </c>
    </row>
    <row r="29" spans="1:17" ht="12.6" customHeight="1">
      <c r="A29" s="395">
        <v>45041</v>
      </c>
      <c r="B29" s="396">
        <f t="shared" si="0"/>
        <v>45041</v>
      </c>
      <c r="C29" s="444">
        <v>189343.34860125961</v>
      </c>
      <c r="D29" s="444">
        <v>8867.1621156924703</v>
      </c>
      <c r="E29" s="444">
        <v>6432.5363750881897</v>
      </c>
      <c r="G29" s="395">
        <v>45071</v>
      </c>
      <c r="H29" s="396">
        <f t="shared" si="1"/>
        <v>45071</v>
      </c>
      <c r="I29" s="444">
        <v>178205.92149626662</v>
      </c>
      <c r="J29" s="444">
        <v>8940.47927714057</v>
      </c>
      <c r="K29" s="444">
        <v>5870.7059886309598</v>
      </c>
      <c r="M29" s="395">
        <v>45102</v>
      </c>
      <c r="N29" s="396">
        <f t="shared" si="2"/>
        <v>45102</v>
      </c>
      <c r="O29" s="444">
        <v>140332.20350150153</v>
      </c>
      <c r="P29" s="444">
        <v>6890.03843422111</v>
      </c>
      <c r="Q29" s="444">
        <v>4665.4117965935702</v>
      </c>
    </row>
    <row r="30" spans="1:17" ht="12.6" customHeight="1">
      <c r="A30" s="395">
        <v>45042</v>
      </c>
      <c r="B30" s="396">
        <f t="shared" si="0"/>
        <v>45042</v>
      </c>
      <c r="C30" s="444">
        <v>194159.93009486649</v>
      </c>
      <c r="D30" s="444">
        <v>9052.2595706874999</v>
      </c>
      <c r="E30" s="444">
        <v>6533.9344489995201</v>
      </c>
      <c r="G30" s="395">
        <v>45072</v>
      </c>
      <c r="H30" s="396">
        <f t="shared" si="1"/>
        <v>45072</v>
      </c>
      <c r="I30" s="444">
        <v>177222.99195994096</v>
      </c>
      <c r="J30" s="444">
        <v>8915.5985311693603</v>
      </c>
      <c r="K30" s="444">
        <v>5671.34703760309</v>
      </c>
      <c r="M30" s="395">
        <v>45103</v>
      </c>
      <c r="N30" s="396">
        <f t="shared" si="2"/>
        <v>45103</v>
      </c>
      <c r="O30" s="444">
        <v>171782.20701341264</v>
      </c>
      <c r="P30" s="444">
        <v>8454.4924134972207</v>
      </c>
      <c r="Q30" s="444">
        <v>5347.2416026045603</v>
      </c>
    </row>
    <row r="31" spans="1:17" ht="12.6" customHeight="1">
      <c r="A31" s="395">
        <v>45043</v>
      </c>
      <c r="B31" s="396">
        <f t="shared" si="0"/>
        <v>45043</v>
      </c>
      <c r="C31" s="444">
        <v>193459.46526638325</v>
      </c>
      <c r="D31" s="444">
        <v>9110.7409163315406</v>
      </c>
      <c r="E31" s="444">
        <v>6813.7945235328798</v>
      </c>
      <c r="G31" s="395">
        <v>45073</v>
      </c>
      <c r="H31" s="396">
        <f t="shared" si="1"/>
        <v>45073</v>
      </c>
      <c r="I31" s="444">
        <v>146774.38285289836</v>
      </c>
      <c r="J31" s="444">
        <v>7572.7358491532004</v>
      </c>
      <c r="K31" s="444">
        <v>5119.2859521439696</v>
      </c>
      <c r="M31" s="395">
        <v>45104</v>
      </c>
      <c r="N31" s="396">
        <f t="shared" si="2"/>
        <v>45104</v>
      </c>
      <c r="O31" s="444">
        <v>173323.62729598698</v>
      </c>
      <c r="P31" s="444">
        <v>8375.1960824061407</v>
      </c>
      <c r="Q31" s="444">
        <v>5694.1352464515103</v>
      </c>
    </row>
    <row r="32" spans="1:17" ht="12.6" customHeight="1">
      <c r="A32" s="395">
        <v>45044</v>
      </c>
      <c r="B32" s="396">
        <f t="shared" si="0"/>
        <v>45044</v>
      </c>
      <c r="C32" s="444">
        <v>189270.41101011037</v>
      </c>
      <c r="D32" s="444">
        <v>9051.9288068183305</v>
      </c>
      <c r="E32" s="444">
        <v>6418.2366757820701</v>
      </c>
      <c r="G32" s="395">
        <v>45074</v>
      </c>
      <c r="H32" s="396">
        <f t="shared" si="1"/>
        <v>45074</v>
      </c>
      <c r="I32" s="444">
        <v>143039.14060696593</v>
      </c>
      <c r="J32" s="444">
        <v>7070.5641227728102</v>
      </c>
      <c r="K32" s="444">
        <v>4571.4799063439596</v>
      </c>
      <c r="M32" s="395">
        <v>45105</v>
      </c>
      <c r="N32" s="396">
        <f t="shared" si="2"/>
        <v>45105</v>
      </c>
      <c r="O32" s="444">
        <v>172521.08234132605</v>
      </c>
      <c r="P32" s="444">
        <v>8251.5074174843394</v>
      </c>
      <c r="Q32" s="444">
        <v>5751.2519769556302</v>
      </c>
    </row>
    <row r="33" spans="1:17" ht="12.6" customHeight="1">
      <c r="A33" s="395">
        <v>45045</v>
      </c>
      <c r="B33" s="396">
        <f t="shared" si="0"/>
        <v>45045</v>
      </c>
      <c r="C33" s="444">
        <v>160541.86182100311</v>
      </c>
      <c r="D33" s="444">
        <v>7721.77837933912</v>
      </c>
      <c r="E33" s="444">
        <v>5827.1212109923399</v>
      </c>
      <c r="G33" s="395">
        <v>45075</v>
      </c>
      <c r="H33" s="396">
        <f t="shared" si="1"/>
        <v>45075</v>
      </c>
      <c r="I33" s="444">
        <v>180580.34371289623</v>
      </c>
      <c r="J33" s="444">
        <v>8988.2962451573603</v>
      </c>
      <c r="K33" s="444">
        <v>5553.4951335877204</v>
      </c>
      <c r="M33" s="395">
        <v>45106</v>
      </c>
      <c r="N33" s="396">
        <f t="shared" si="2"/>
        <v>45106</v>
      </c>
      <c r="O33" s="444">
        <v>173917.6119004362</v>
      </c>
      <c r="P33" s="444">
        <v>8403.4524106074296</v>
      </c>
      <c r="Q33" s="444">
        <v>5756.1283459502201</v>
      </c>
    </row>
    <row r="34" spans="1:17" ht="12.6" customHeight="1">
      <c r="A34" s="395">
        <v>45046</v>
      </c>
      <c r="B34" s="396">
        <f t="shared" si="0"/>
        <v>45046</v>
      </c>
      <c r="C34" s="444">
        <v>151007.42848624702</v>
      </c>
      <c r="D34" s="444">
        <v>7365.54871411355</v>
      </c>
      <c r="E34" s="444">
        <v>5529.3079042714699</v>
      </c>
      <c r="G34" s="395">
        <v>45076</v>
      </c>
      <c r="H34" s="396">
        <f t="shared" si="1"/>
        <v>45076</v>
      </c>
      <c r="I34" s="444">
        <v>178312.34236189551</v>
      </c>
      <c r="J34" s="444">
        <v>8909.3698053198495</v>
      </c>
      <c r="K34" s="444">
        <v>5793.5323916069601</v>
      </c>
      <c r="M34" s="395">
        <v>45107</v>
      </c>
      <c r="N34" s="396">
        <f t="shared" si="2"/>
        <v>45107</v>
      </c>
      <c r="O34" s="444">
        <v>168977.89610262771</v>
      </c>
      <c r="P34" s="444">
        <v>8256.1147999454206</v>
      </c>
      <c r="Q34" s="444">
        <v>5686.0232330440404</v>
      </c>
    </row>
    <row r="35" spans="1:17" ht="12.6" customHeight="1">
      <c r="A35" s="397"/>
      <c r="B35" s="398"/>
      <c r="C35" s="445"/>
      <c r="D35" s="445"/>
      <c r="E35" s="445"/>
      <c r="G35" s="397">
        <v>45077</v>
      </c>
      <c r="H35" s="398">
        <f t="shared" si="1"/>
        <v>45077</v>
      </c>
      <c r="I35" s="445">
        <v>174745.49432107847</v>
      </c>
      <c r="J35" s="445">
        <v>8785.1918939893494</v>
      </c>
      <c r="K35" s="445">
        <v>5433.3737512112803</v>
      </c>
      <c r="M35" s="397"/>
      <c r="N35" s="398"/>
      <c r="O35" s="445"/>
      <c r="P35" s="445"/>
      <c r="Q35" s="445"/>
    </row>
    <row r="36" spans="1:17" ht="11.25" customHeight="1">
      <c r="Q36" s="342" t="s">
        <v>276</v>
      </c>
    </row>
    <row r="37" spans="1:17" ht="15" customHeight="1">
      <c r="A37" s="47"/>
      <c r="K37" s="13"/>
    </row>
    <row r="38" spans="1:17" ht="15" customHeight="1">
      <c r="A38" s="47"/>
      <c r="K38" s="13"/>
    </row>
    <row r="39" spans="1:17" ht="15" customHeight="1">
      <c r="A39" s="47"/>
      <c r="K39" s="13"/>
    </row>
    <row r="40" spans="1:17" ht="10.5" customHeight="1">
      <c r="K40" s="1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94FD4-69EB-4F7F-B5FD-0B01FCBBAC2D}">
  <dimension ref="A1:BA155"/>
  <sheetViews>
    <sheetView showGridLines="0" zoomScaleNormal="100" zoomScaleSheetLayoutView="100" workbookViewId="0"/>
  </sheetViews>
  <sheetFormatPr defaultColWidth="9.140625" defaultRowHeight="12"/>
  <cols>
    <col min="1" max="3" width="8.7109375" style="143" customWidth="1"/>
    <col min="4" max="4" width="16.85546875" style="143" customWidth="1"/>
    <col min="5" max="5" width="7.5703125" style="143" customWidth="1"/>
    <col min="6" max="6" width="5.7109375" style="143" customWidth="1"/>
    <col min="7" max="7" width="1.7109375" style="143" customWidth="1"/>
    <col min="8" max="9" width="7.28515625" style="143" customWidth="1"/>
    <col min="10" max="10" width="11.85546875" style="143" customWidth="1"/>
    <col min="11" max="11" width="10.140625" style="143" customWidth="1"/>
    <col min="12" max="12" width="7.140625" style="143" customWidth="1"/>
    <col min="13" max="13" width="12.7109375" style="143" customWidth="1"/>
    <col min="14" max="14" width="15.42578125" style="143" customWidth="1"/>
    <col min="15" max="15" width="14.140625" style="143" customWidth="1"/>
    <col min="16" max="38" width="9.140625" style="143" customWidth="1"/>
    <col min="39" max="16384" width="9.140625" style="143"/>
  </cols>
  <sheetData>
    <row r="1" spans="1:15" s="141" customFormat="1" ht="18">
      <c r="A1" s="401" t="str">
        <f>"9.3  Maxima zatížení ES ČR za "&amp;O1</f>
        <v>9.3  Maxima zatížení ES ČR za II. čtvrtletí 2023</v>
      </c>
      <c r="B1" s="140"/>
      <c r="N1" s="142"/>
      <c r="O1" s="210" t="str">
        <f>'3.1'!N1</f>
        <v>II. čtvrtletí 2023</v>
      </c>
    </row>
    <row r="2" spans="1:15" ht="6" customHeight="1">
      <c r="B2" s="144"/>
    </row>
    <row r="3" spans="1:15" s="145" customFormat="1">
      <c r="A3" s="602" t="str">
        <f>"Struktura pokrytí denního maxima zatížení - "&amp;LOWER('9.2'!A3:B4)</f>
        <v>Struktura pokrytí denního maxima zatížení - duben</v>
      </c>
      <c r="B3" s="602"/>
      <c r="C3" s="602"/>
      <c r="D3" s="602"/>
      <c r="E3" s="405" t="s">
        <v>4</v>
      </c>
      <c r="F3" s="405"/>
    </row>
    <row r="4" spans="1:15" s="145" customFormat="1">
      <c r="A4" s="601" t="s">
        <v>258</v>
      </c>
      <c r="B4" s="601"/>
      <c r="C4" s="601"/>
      <c r="D4" s="601"/>
      <c r="E4" s="408">
        <f>SUM(E5:E14)</f>
        <v>10070.410455263313</v>
      </c>
      <c r="F4" s="409">
        <f>E4/$E$4</f>
        <v>1</v>
      </c>
    </row>
    <row r="5" spans="1:15" s="145" customFormat="1">
      <c r="A5" s="599" t="s">
        <v>273</v>
      </c>
      <c r="B5" s="599"/>
      <c r="C5" s="599"/>
      <c r="D5" s="599"/>
      <c r="E5" s="403">
        <f t="array" ref="E5:E14">TRANSPOSE(INDEX(B54:K149,MATCH(MAX(M54:M149),M54:M149,0),0))</f>
        <v>3713.54333030418</v>
      </c>
      <c r="F5" s="404">
        <f t="shared" ref="F5:F14" si="0">E5/$E$4</f>
        <v>0.36875789192517888</v>
      </c>
    </row>
    <row r="6" spans="1:15" s="145" customFormat="1">
      <c r="A6" s="599" t="s">
        <v>274</v>
      </c>
      <c r="B6" s="599"/>
      <c r="C6" s="599"/>
      <c r="D6" s="599"/>
      <c r="E6" s="403">
        <v>6132.7368759086603</v>
      </c>
      <c r="F6" s="404">
        <f t="shared" si="0"/>
        <v>0.60898579091216465</v>
      </c>
    </row>
    <row r="7" spans="1:15" s="145" customFormat="1">
      <c r="A7" s="599" t="s">
        <v>277</v>
      </c>
      <c r="B7" s="599"/>
      <c r="C7" s="599"/>
      <c r="D7" s="599"/>
      <c r="E7" s="403">
        <v>900.07088448848799</v>
      </c>
      <c r="F7" s="404">
        <f t="shared" si="0"/>
        <v>8.9377775462773201E-2</v>
      </c>
    </row>
    <row r="8" spans="1:15" s="145" customFormat="1">
      <c r="A8" s="410" t="s">
        <v>278</v>
      </c>
      <c r="B8" s="410"/>
      <c r="C8" s="410"/>
      <c r="D8" s="410"/>
      <c r="E8" s="403">
        <v>450.52131836702898</v>
      </c>
      <c r="F8" s="404">
        <f t="shared" si="0"/>
        <v>4.4737135628028293E-2</v>
      </c>
    </row>
    <row r="9" spans="1:15" s="145" customFormat="1">
      <c r="A9" s="599" t="s">
        <v>275</v>
      </c>
      <c r="B9" s="599"/>
      <c r="C9" s="599"/>
      <c r="D9" s="599"/>
      <c r="E9" s="403">
        <v>600.55553455089603</v>
      </c>
      <c r="F9" s="404">
        <f t="shared" si="0"/>
        <v>5.9635656085598274E-2</v>
      </c>
    </row>
    <row r="10" spans="1:15" s="145" customFormat="1">
      <c r="A10" s="599" t="s">
        <v>279</v>
      </c>
      <c r="B10" s="599"/>
      <c r="C10" s="599"/>
      <c r="D10" s="599"/>
      <c r="E10" s="403">
        <v>121.213407048471</v>
      </c>
      <c r="F10" s="404">
        <f t="shared" si="0"/>
        <v>1.2036590522992899E-2</v>
      </c>
    </row>
    <row r="11" spans="1:15" s="145" customFormat="1">
      <c r="A11" s="599" t="s">
        <v>280</v>
      </c>
      <c r="B11" s="599"/>
      <c r="C11" s="599"/>
      <c r="D11" s="599"/>
      <c r="E11" s="403">
        <v>710.34385681152298</v>
      </c>
      <c r="F11" s="404">
        <f t="shared" si="0"/>
        <v>7.0537726338677775E-2</v>
      </c>
    </row>
    <row r="12" spans="1:15" s="145" customFormat="1">
      <c r="A12" s="599" t="s">
        <v>281</v>
      </c>
      <c r="B12" s="599"/>
      <c r="C12" s="599"/>
      <c r="D12" s="599"/>
      <c r="E12" s="403">
        <v>98.002535239714106</v>
      </c>
      <c r="F12" s="404">
        <f t="shared" si="0"/>
        <v>9.7317319562176298E-3</v>
      </c>
    </row>
    <row r="13" spans="1:15" s="145" customFormat="1">
      <c r="A13" s="599" t="s">
        <v>270</v>
      </c>
      <c r="B13" s="599"/>
      <c r="C13" s="599"/>
      <c r="D13" s="599"/>
      <c r="E13" s="403">
        <v>-2656.5772874556501</v>
      </c>
      <c r="F13" s="404">
        <f t="shared" si="0"/>
        <v>-0.2638002988316317</v>
      </c>
    </row>
    <row r="14" spans="1:15" s="145" customFormat="1">
      <c r="A14" s="600" t="s">
        <v>92</v>
      </c>
      <c r="B14" s="600"/>
      <c r="C14" s="600"/>
      <c r="D14" s="600"/>
      <c r="E14" s="406">
        <v>0</v>
      </c>
      <c r="F14" s="407">
        <f t="shared" si="0"/>
        <v>0</v>
      </c>
    </row>
    <row r="15" spans="1:15" s="145" customFormat="1">
      <c r="A15" s="146"/>
      <c r="B15" s="146"/>
      <c r="C15" s="146"/>
      <c r="D15" s="146"/>
      <c r="E15" s="146"/>
      <c r="F15" s="402" t="s">
        <v>276</v>
      </c>
    </row>
    <row r="16" spans="1:15" s="145" customFormat="1"/>
    <row r="17" spans="1:6" s="145" customFormat="1"/>
    <row r="18" spans="1:6" s="145" customFormat="1">
      <c r="A18" s="601" t="str">
        <f>"Struktura pokrytí denního maxima zatížení - "&amp;LOWER('9.2'!G3)</f>
        <v>Struktura pokrytí denního maxima zatížení - květen</v>
      </c>
      <c r="B18" s="601"/>
      <c r="C18" s="601"/>
      <c r="D18" s="601"/>
      <c r="E18" s="405" t="s">
        <v>4</v>
      </c>
      <c r="F18" s="405"/>
    </row>
    <row r="19" spans="1:6" s="145" customFormat="1">
      <c r="A19" s="601" t="s">
        <v>258</v>
      </c>
      <c r="B19" s="601"/>
      <c r="C19" s="601"/>
      <c r="D19" s="601"/>
      <c r="E19" s="408">
        <f>SUM(E20:E29)</f>
        <v>9277.1070431131975</v>
      </c>
      <c r="F19" s="409">
        <f>E19/$E$19</f>
        <v>1</v>
      </c>
    </row>
    <row r="20" spans="1:6" s="145" customFormat="1">
      <c r="A20" s="599" t="s">
        <v>273</v>
      </c>
      <c r="B20" s="599"/>
      <c r="C20" s="599"/>
      <c r="D20" s="599"/>
      <c r="E20" s="403">
        <f t="array" ref="E20:E29">TRANSPOSE(INDEX(T54:AC149,MATCH(MAX(AE54:AE149),AE54:AE149,0),0))</f>
        <v>2997.87765445368</v>
      </c>
      <c r="F20" s="404">
        <f t="shared" ref="F20:F29" si="1">E20/$E$19</f>
        <v>0.3231478995037721</v>
      </c>
    </row>
    <row r="21" spans="1:6" s="145" customFormat="1">
      <c r="A21" s="599" t="s">
        <v>274</v>
      </c>
      <c r="B21" s="599"/>
      <c r="C21" s="599"/>
      <c r="D21" s="599"/>
      <c r="E21" s="403">
        <v>2406.20909063011</v>
      </c>
      <c r="F21" s="404">
        <f t="shared" si="1"/>
        <v>0.25937062916788745</v>
      </c>
    </row>
    <row r="22" spans="1:6" s="145" customFormat="1">
      <c r="A22" s="599" t="s">
        <v>277</v>
      </c>
      <c r="B22" s="599"/>
      <c r="C22" s="599"/>
      <c r="D22" s="599"/>
      <c r="E22" s="403">
        <v>24.2485287729336</v>
      </c>
      <c r="F22" s="404">
        <f t="shared" si="1"/>
        <v>2.6138028439516977E-3</v>
      </c>
    </row>
    <row r="23" spans="1:6" s="145" customFormat="1">
      <c r="A23" s="410" t="s">
        <v>278</v>
      </c>
      <c r="B23" s="410"/>
      <c r="C23" s="410"/>
      <c r="D23" s="410"/>
      <c r="E23" s="403">
        <v>378.44094616088898</v>
      </c>
      <c r="F23" s="404">
        <f t="shared" si="1"/>
        <v>4.0792991220449729E-2</v>
      </c>
    </row>
    <row r="24" spans="1:6" s="145" customFormat="1">
      <c r="A24" s="599" t="s">
        <v>275</v>
      </c>
      <c r="B24" s="599"/>
      <c r="C24" s="599"/>
      <c r="D24" s="599"/>
      <c r="E24" s="403">
        <v>176.133392470237</v>
      </c>
      <c r="F24" s="404">
        <f t="shared" si="1"/>
        <v>1.8985810086236801E-2</v>
      </c>
    </row>
    <row r="25" spans="1:6" s="145" customFormat="1">
      <c r="A25" s="599" t="s">
        <v>279</v>
      </c>
      <c r="B25" s="599"/>
      <c r="C25" s="599"/>
      <c r="D25" s="599"/>
      <c r="E25" s="403">
        <v>0</v>
      </c>
      <c r="F25" s="404">
        <f t="shared" si="1"/>
        <v>0</v>
      </c>
    </row>
    <row r="26" spans="1:6" s="145" customFormat="1">
      <c r="A26" s="599" t="s">
        <v>280</v>
      </c>
      <c r="B26" s="599"/>
      <c r="C26" s="599"/>
      <c r="D26" s="599"/>
      <c r="E26" s="403">
        <v>1314.0563444417301</v>
      </c>
      <c r="F26" s="404">
        <f t="shared" si="1"/>
        <v>0.1416450557630691</v>
      </c>
    </row>
    <row r="27" spans="1:6" s="145" customFormat="1">
      <c r="A27" s="599" t="s">
        <v>281</v>
      </c>
      <c r="B27" s="599"/>
      <c r="C27" s="599"/>
      <c r="D27" s="599"/>
      <c r="E27" s="403">
        <v>69.1555629325279</v>
      </c>
      <c r="F27" s="404">
        <f t="shared" si="1"/>
        <v>7.4544319270159875E-3</v>
      </c>
    </row>
    <row r="28" spans="1:6" s="145" customFormat="1">
      <c r="A28" s="599" t="s">
        <v>270</v>
      </c>
      <c r="B28" s="599"/>
      <c r="C28" s="599"/>
      <c r="D28" s="599"/>
      <c r="E28" s="403">
        <v>3023.4919318318598</v>
      </c>
      <c r="F28" s="404">
        <f t="shared" si="1"/>
        <v>0.32590891942723998</v>
      </c>
    </row>
    <row r="29" spans="1:6" s="145" customFormat="1">
      <c r="A29" s="600" t="s">
        <v>92</v>
      </c>
      <c r="B29" s="600"/>
      <c r="C29" s="600"/>
      <c r="D29" s="600"/>
      <c r="E29" s="406">
        <v>-1112.5064085807701</v>
      </c>
      <c r="F29" s="407">
        <f t="shared" si="1"/>
        <v>-0.11991953993962291</v>
      </c>
    </row>
    <row r="30" spans="1:6" s="145" customFormat="1">
      <c r="A30" s="146"/>
      <c r="B30" s="146"/>
      <c r="C30" s="146"/>
      <c r="D30" s="146"/>
      <c r="E30" s="146"/>
      <c r="F30" s="402" t="s">
        <v>276</v>
      </c>
    </row>
    <row r="31" spans="1:6" s="145" customFormat="1"/>
    <row r="32" spans="1:6" s="145" customFormat="1"/>
    <row r="33" spans="1:6" s="145" customFormat="1">
      <c r="A33" s="601" t="str">
        <f>"Struktura pokrytí denního maxima zatížení - "&amp;LOWER('9.2'!M3)</f>
        <v>Struktura pokrytí denního maxima zatížení - červen</v>
      </c>
      <c r="B33" s="601"/>
      <c r="C33" s="601"/>
      <c r="D33" s="601"/>
      <c r="E33" s="405" t="s">
        <v>4</v>
      </c>
      <c r="F33" s="405"/>
    </row>
    <row r="34" spans="1:6" s="145" customFormat="1">
      <c r="A34" s="601" t="s">
        <v>258</v>
      </c>
      <c r="B34" s="601"/>
      <c r="C34" s="601"/>
      <c r="D34" s="601"/>
      <c r="E34" s="408">
        <f>SUM(E35:E44)</f>
        <v>8634.7443898183483</v>
      </c>
      <c r="F34" s="409">
        <f>E34/$E$34</f>
        <v>1</v>
      </c>
    </row>
    <row r="35" spans="1:6" s="145" customFormat="1">
      <c r="A35" s="599" t="s">
        <v>273</v>
      </c>
      <c r="B35" s="599"/>
      <c r="C35" s="599"/>
      <c r="D35" s="599"/>
      <c r="E35" s="403">
        <f t="array" ref="E35:E44">TRANSPOSE(INDEX(AL54:AU149,MATCH(MAX(AW54:AW149),AW54:AW149,0),0))</f>
        <v>3556.7133353807799</v>
      </c>
      <c r="F35" s="404">
        <f t="shared" ref="F35:F44" si="2">E35/$E$34</f>
        <v>0.41190719433162093</v>
      </c>
    </row>
    <row r="36" spans="1:6" s="145" customFormat="1">
      <c r="A36" s="599" t="s">
        <v>274</v>
      </c>
      <c r="B36" s="599"/>
      <c r="C36" s="599"/>
      <c r="D36" s="599"/>
      <c r="E36" s="403">
        <v>2722.5167309829399</v>
      </c>
      <c r="F36" s="404">
        <f t="shared" si="2"/>
        <v>0.31529789511698725</v>
      </c>
    </row>
    <row r="37" spans="1:6" s="145" customFormat="1">
      <c r="A37" s="599" t="s">
        <v>277</v>
      </c>
      <c r="B37" s="599"/>
      <c r="C37" s="599"/>
      <c r="D37" s="599"/>
      <c r="E37" s="403">
        <v>12.054319281683201</v>
      </c>
      <c r="F37" s="404">
        <f t="shared" si="2"/>
        <v>1.396025028360659E-3</v>
      </c>
    </row>
    <row r="38" spans="1:6" s="145" customFormat="1">
      <c r="A38" s="410" t="s">
        <v>278</v>
      </c>
      <c r="B38" s="410"/>
      <c r="C38" s="410"/>
      <c r="D38" s="410"/>
      <c r="E38" s="403">
        <v>354.00562347494599</v>
      </c>
      <c r="F38" s="404">
        <f t="shared" si="2"/>
        <v>4.0997811573017892E-2</v>
      </c>
    </row>
    <row r="39" spans="1:6" s="145" customFormat="1">
      <c r="A39" s="599" t="s">
        <v>275</v>
      </c>
      <c r="B39" s="599"/>
      <c r="C39" s="599"/>
      <c r="D39" s="599"/>
      <c r="E39" s="403">
        <v>99.849596850016496</v>
      </c>
      <c r="F39" s="404">
        <f t="shared" si="2"/>
        <v>1.156370036474433E-2</v>
      </c>
    </row>
    <row r="40" spans="1:6" s="145" customFormat="1">
      <c r="A40" s="599" t="s">
        <v>279</v>
      </c>
      <c r="B40" s="599"/>
      <c r="C40" s="599"/>
      <c r="D40" s="599"/>
      <c r="E40" s="403">
        <v>0</v>
      </c>
      <c r="F40" s="404">
        <f t="shared" si="2"/>
        <v>0</v>
      </c>
    </row>
    <row r="41" spans="1:6" s="145" customFormat="1">
      <c r="A41" s="599" t="s">
        <v>280</v>
      </c>
      <c r="B41" s="599"/>
      <c r="C41" s="599"/>
      <c r="D41" s="599"/>
      <c r="E41" s="403">
        <v>1729.4199670410201</v>
      </c>
      <c r="F41" s="404">
        <f t="shared" si="2"/>
        <v>0.20028617976002441</v>
      </c>
    </row>
    <row r="42" spans="1:6" s="145" customFormat="1">
      <c r="A42" s="599" t="s">
        <v>281</v>
      </c>
      <c r="B42" s="599"/>
      <c r="C42" s="599"/>
      <c r="D42" s="599"/>
      <c r="E42" s="403">
        <v>25.482487592074001</v>
      </c>
      <c r="F42" s="404">
        <f t="shared" si="2"/>
        <v>2.9511571439360331E-3</v>
      </c>
    </row>
    <row r="43" spans="1:6" s="145" customFormat="1">
      <c r="A43" s="599" t="s">
        <v>270</v>
      </c>
      <c r="B43" s="599"/>
      <c r="C43" s="599"/>
      <c r="D43" s="599"/>
      <c r="E43" s="403">
        <v>231.512541172401</v>
      </c>
      <c r="F43" s="404">
        <f t="shared" si="2"/>
        <v>2.6811742272925741E-2</v>
      </c>
    </row>
    <row r="44" spans="1:6" s="145" customFormat="1">
      <c r="A44" s="600" t="s">
        <v>92</v>
      </c>
      <c r="B44" s="600"/>
      <c r="C44" s="600"/>
      <c r="D44" s="600"/>
      <c r="E44" s="406">
        <v>-96.810211957512394</v>
      </c>
      <c r="F44" s="407">
        <f t="shared" si="2"/>
        <v>-1.1211705591617289E-2</v>
      </c>
    </row>
    <row r="45" spans="1:6" s="145" customFormat="1">
      <c r="A45" s="146"/>
      <c r="B45" s="146"/>
      <c r="C45" s="146"/>
      <c r="D45" s="146"/>
      <c r="E45" s="146"/>
      <c r="F45" s="402" t="s">
        <v>276</v>
      </c>
    </row>
    <row r="46" spans="1:6" s="145" customFormat="1"/>
    <row r="47" spans="1:6" s="145" customFormat="1"/>
    <row r="48" spans="1:6" s="450" customFormat="1"/>
    <row r="49" spans="1:53" s="451" customFormat="1"/>
    <row r="50" spans="1:53" s="451" customFormat="1"/>
    <row r="51" spans="1:53" s="451" customFormat="1">
      <c r="A51" s="451" t="str">
        <f>A3</f>
        <v>Struktura pokrytí denního maxima zatížení - duben</v>
      </c>
      <c r="S51" s="451" t="str">
        <f>A18</f>
        <v>Struktura pokrytí denního maxima zatížení - květen</v>
      </c>
      <c r="AK51" s="451" t="str">
        <f>A33</f>
        <v>Struktura pokrytí denního maxima zatížení - červen</v>
      </c>
    </row>
    <row r="52" spans="1:53" s="451" customFormat="1" ht="37.5">
      <c r="A52" s="452" t="s">
        <v>55</v>
      </c>
      <c r="B52" s="452" t="s">
        <v>7</v>
      </c>
      <c r="C52" s="452" t="s">
        <v>20</v>
      </c>
      <c r="D52" s="452" t="s">
        <v>21</v>
      </c>
      <c r="E52" s="452" t="s">
        <v>22</v>
      </c>
      <c r="F52" s="452" t="s">
        <v>43</v>
      </c>
      <c r="G52" s="452" t="s">
        <v>44</v>
      </c>
      <c r="H52" s="452" t="s">
        <v>46</v>
      </c>
      <c r="I52" s="452" t="s">
        <v>45</v>
      </c>
      <c r="J52" s="452" t="s">
        <v>270</v>
      </c>
      <c r="K52" s="452" t="s">
        <v>92</v>
      </c>
      <c r="L52" s="452" t="s">
        <v>422</v>
      </c>
      <c r="M52" s="452" t="s">
        <v>258</v>
      </c>
      <c r="N52" s="452" t="s">
        <v>423</v>
      </c>
      <c r="O52" s="452" t="s">
        <v>269</v>
      </c>
      <c r="S52" s="452" t="s">
        <v>55</v>
      </c>
      <c r="T52" s="452" t="s">
        <v>7</v>
      </c>
      <c r="U52" s="452" t="s">
        <v>20</v>
      </c>
      <c r="V52" s="452" t="s">
        <v>21</v>
      </c>
      <c r="W52" s="452" t="s">
        <v>22</v>
      </c>
      <c r="X52" s="452" t="s">
        <v>43</v>
      </c>
      <c r="Y52" s="452" t="s">
        <v>44</v>
      </c>
      <c r="Z52" s="452" t="s">
        <v>46</v>
      </c>
      <c r="AA52" s="452" t="s">
        <v>45</v>
      </c>
      <c r="AB52" s="452" t="s">
        <v>270</v>
      </c>
      <c r="AC52" s="452" t="s">
        <v>92</v>
      </c>
      <c r="AD52" s="452" t="s">
        <v>422</v>
      </c>
      <c r="AE52" s="452" t="s">
        <v>258</v>
      </c>
      <c r="AF52" s="452" t="s">
        <v>423</v>
      </c>
      <c r="AG52" s="452" t="s">
        <v>269</v>
      </c>
      <c r="AK52" s="452" t="s">
        <v>55</v>
      </c>
      <c r="AL52" s="452" t="s">
        <v>7</v>
      </c>
      <c r="AM52" s="452" t="s">
        <v>20</v>
      </c>
      <c r="AN52" s="452" t="s">
        <v>21</v>
      </c>
      <c r="AO52" s="452" t="s">
        <v>22</v>
      </c>
      <c r="AP52" s="452" t="s">
        <v>43</v>
      </c>
      <c r="AQ52" s="452" t="s">
        <v>44</v>
      </c>
      <c r="AR52" s="452" t="s">
        <v>46</v>
      </c>
      <c r="AS52" s="452" t="s">
        <v>45</v>
      </c>
      <c r="AT52" s="452" t="s">
        <v>270</v>
      </c>
      <c r="AU52" s="452" t="s">
        <v>92</v>
      </c>
      <c r="AV52" s="452" t="s">
        <v>422</v>
      </c>
      <c r="AW52" s="452" t="s">
        <v>258</v>
      </c>
      <c r="AX52" s="452" t="s">
        <v>423</v>
      </c>
      <c r="AY52" s="452" t="s">
        <v>269</v>
      </c>
    </row>
    <row r="53" spans="1:53" s="455" customFormat="1">
      <c r="A53" s="453" t="s">
        <v>305</v>
      </c>
      <c r="B53" s="454" t="s">
        <v>4</v>
      </c>
      <c r="C53" s="454" t="s">
        <v>4</v>
      </c>
      <c r="D53" s="454" t="s">
        <v>4</v>
      </c>
      <c r="E53" s="454" t="s">
        <v>4</v>
      </c>
      <c r="F53" s="454" t="s">
        <v>4</v>
      </c>
      <c r="G53" s="454" t="s">
        <v>4</v>
      </c>
      <c r="H53" s="454" t="s">
        <v>4</v>
      </c>
      <c r="I53" s="454" t="s">
        <v>4</v>
      </c>
      <c r="J53" s="454" t="s">
        <v>4</v>
      </c>
      <c r="K53" s="454" t="s">
        <v>4</v>
      </c>
      <c r="L53" s="454" t="s">
        <v>4</v>
      </c>
      <c r="M53" s="454" t="s">
        <v>4</v>
      </c>
      <c r="N53" s="454" t="s">
        <v>4</v>
      </c>
      <c r="O53" s="454" t="s">
        <v>5</v>
      </c>
      <c r="P53" s="454" t="s">
        <v>271</v>
      </c>
      <c r="Q53" s="454" t="s">
        <v>272</v>
      </c>
      <c r="S53" s="453" t="s">
        <v>305</v>
      </c>
      <c r="T53" s="454" t="s">
        <v>4</v>
      </c>
      <c r="U53" s="454" t="s">
        <v>4</v>
      </c>
      <c r="V53" s="454" t="s">
        <v>4</v>
      </c>
      <c r="W53" s="454" t="s">
        <v>4</v>
      </c>
      <c r="X53" s="454" t="s">
        <v>4</v>
      </c>
      <c r="Y53" s="454" t="s">
        <v>4</v>
      </c>
      <c r="Z53" s="454" t="s">
        <v>4</v>
      </c>
      <c r="AA53" s="454" t="s">
        <v>4</v>
      </c>
      <c r="AB53" s="454" t="s">
        <v>4</v>
      </c>
      <c r="AC53" s="454" t="s">
        <v>4</v>
      </c>
      <c r="AD53" s="454" t="s">
        <v>4</v>
      </c>
      <c r="AE53" s="454" t="s">
        <v>4</v>
      </c>
      <c r="AF53" s="454" t="s">
        <v>4</v>
      </c>
      <c r="AG53" s="454" t="s">
        <v>5</v>
      </c>
      <c r="AH53" s="454" t="s">
        <v>271</v>
      </c>
      <c r="AI53" s="454" t="s">
        <v>272</v>
      </c>
      <c r="AK53" s="453" t="s">
        <v>305</v>
      </c>
      <c r="AL53" s="454" t="s">
        <v>4</v>
      </c>
      <c r="AM53" s="454" t="s">
        <v>4</v>
      </c>
      <c r="AN53" s="454" t="s">
        <v>4</v>
      </c>
      <c r="AO53" s="454" t="s">
        <v>4</v>
      </c>
      <c r="AP53" s="454" t="s">
        <v>4</v>
      </c>
      <c r="AQ53" s="454" t="s">
        <v>4</v>
      </c>
      <c r="AR53" s="454" t="s">
        <v>4</v>
      </c>
      <c r="AS53" s="454" t="s">
        <v>4</v>
      </c>
      <c r="AT53" s="454" t="s">
        <v>4</v>
      </c>
      <c r="AU53" s="454" t="s">
        <v>4</v>
      </c>
      <c r="AV53" s="454" t="s">
        <v>4</v>
      </c>
      <c r="AW53" s="454" t="s">
        <v>4</v>
      </c>
      <c r="AX53" s="454" t="s">
        <v>4</v>
      </c>
      <c r="AY53" s="454" t="s">
        <v>5</v>
      </c>
      <c r="AZ53" s="454" t="s">
        <v>271</v>
      </c>
      <c r="BA53" s="454" t="s">
        <v>272</v>
      </c>
    </row>
    <row r="54" spans="1:53" s="451" customFormat="1">
      <c r="A54" s="456">
        <v>0</v>
      </c>
      <c r="B54" s="457">
        <v>3713.4833095382701</v>
      </c>
      <c r="C54" s="457">
        <v>5785.3991688502701</v>
      </c>
      <c r="D54" s="457">
        <v>88.269184242577296</v>
      </c>
      <c r="E54" s="457">
        <v>410.08482428352397</v>
      </c>
      <c r="F54" s="457">
        <v>319.23421626490301</v>
      </c>
      <c r="G54" s="457">
        <v>0</v>
      </c>
      <c r="H54" s="457">
        <v>0</v>
      </c>
      <c r="I54" s="457">
        <v>76.375962350941805</v>
      </c>
      <c r="J54" s="457">
        <v>-2868.60996646584</v>
      </c>
      <c r="K54" s="457">
        <v>0</v>
      </c>
      <c r="L54" s="457">
        <v>-763.63117905683202</v>
      </c>
      <c r="M54" s="457">
        <v>7524.2366990646497</v>
      </c>
      <c r="N54" s="457">
        <v>6760.6055200078199</v>
      </c>
      <c r="O54" s="457">
        <f>M54</f>
        <v>7524.2366990646497</v>
      </c>
      <c r="P54" s="457">
        <f>IF(J54&lt;0,0,J54)</f>
        <v>0</v>
      </c>
      <c r="Q54" s="457">
        <f>IF(J54&lt;0,J54,0)</f>
        <v>-2868.60996646584</v>
      </c>
      <c r="S54" s="456">
        <v>0</v>
      </c>
      <c r="T54" s="457">
        <v>2998.9577074291801</v>
      </c>
      <c r="U54" s="457">
        <v>2778.3119982941098</v>
      </c>
      <c r="V54" s="457">
        <v>24.228399867912501</v>
      </c>
      <c r="W54" s="457">
        <v>383.41052446063702</v>
      </c>
      <c r="X54" s="457">
        <v>295.85373114586798</v>
      </c>
      <c r="Y54" s="457">
        <v>84.124698431954599</v>
      </c>
      <c r="Z54" s="457">
        <v>0</v>
      </c>
      <c r="AA54" s="457">
        <v>86.321569124433097</v>
      </c>
      <c r="AB54" s="457">
        <v>-418.78590938166298</v>
      </c>
      <c r="AC54" s="457">
        <v>0</v>
      </c>
      <c r="AD54" s="457">
        <v>-489.691669727717</v>
      </c>
      <c r="AE54" s="457">
        <v>6232.42271937243</v>
      </c>
      <c r="AF54" s="457">
        <v>5742.7310496447099</v>
      </c>
      <c r="AG54" s="457">
        <f>AE54</f>
        <v>6232.42271937243</v>
      </c>
      <c r="AH54" s="457">
        <f>IF(AB54&lt;0,0,AB54)</f>
        <v>0</v>
      </c>
      <c r="AI54" s="457">
        <f>IF(AB54&lt;0,AB54,0)</f>
        <v>-418.78590938166298</v>
      </c>
      <c r="AK54" s="456">
        <v>0</v>
      </c>
      <c r="AL54" s="457">
        <v>3558.5270024266101</v>
      </c>
      <c r="AM54" s="457">
        <v>3273.8654956926298</v>
      </c>
      <c r="AN54" s="457">
        <v>784.44101101600597</v>
      </c>
      <c r="AO54" s="457">
        <v>347.93649930603499</v>
      </c>
      <c r="AP54" s="457">
        <v>130.42684881974799</v>
      </c>
      <c r="AQ54" s="457">
        <v>0</v>
      </c>
      <c r="AR54" s="457">
        <v>0</v>
      </c>
      <c r="AS54" s="457">
        <v>77.553928853017794</v>
      </c>
      <c r="AT54" s="457">
        <v>-2011.0071592269401</v>
      </c>
      <c r="AU54" s="457">
        <v>0</v>
      </c>
      <c r="AV54" s="457">
        <v>-520.71280964560503</v>
      </c>
      <c r="AW54" s="457">
        <v>6161.7436268870997</v>
      </c>
      <c r="AX54" s="457">
        <v>5641.0308172414998</v>
      </c>
      <c r="AY54" s="457">
        <f>AW54</f>
        <v>6161.7436268870997</v>
      </c>
      <c r="AZ54" s="457">
        <f>IF(AT54&lt;0,0,AT54)</f>
        <v>0</v>
      </c>
      <c r="BA54" s="457">
        <f>IF(AT54&lt;0,AT54,0)</f>
        <v>-2011.0071592269401</v>
      </c>
    </row>
    <row r="55" spans="1:53" s="451" customFormat="1">
      <c r="A55" s="456">
        <v>1.0416666666666666E-2</v>
      </c>
      <c r="B55" s="457">
        <v>3713.0899106153302</v>
      </c>
      <c r="C55" s="457">
        <v>5768.16262076373</v>
      </c>
      <c r="D55" s="457">
        <v>88.537276429677306</v>
      </c>
      <c r="E55" s="457">
        <v>410.63058370019797</v>
      </c>
      <c r="F55" s="457">
        <v>319.39226633433202</v>
      </c>
      <c r="G55" s="457">
        <v>0</v>
      </c>
      <c r="H55" s="457">
        <v>0</v>
      </c>
      <c r="I55" s="457">
        <v>72.494687866154806</v>
      </c>
      <c r="J55" s="457">
        <v>-2873.3630568959202</v>
      </c>
      <c r="K55" s="457">
        <v>0</v>
      </c>
      <c r="L55" s="457">
        <v>-762.023498143908</v>
      </c>
      <c r="M55" s="457">
        <v>7498.9442888134899</v>
      </c>
      <c r="N55" s="457">
        <v>6736.9207906695901</v>
      </c>
      <c r="O55" s="457">
        <f t="shared" ref="O55:O118" si="3">M55</f>
        <v>7498.9442888134899</v>
      </c>
      <c r="P55" s="457">
        <f t="shared" ref="P55:P118" si="4">IF(J55&lt;0,0,J55)</f>
        <v>0</v>
      </c>
      <c r="Q55" s="457">
        <f t="shared" ref="Q55:Q118" si="5">IF(J55&lt;0,J55,0)</f>
        <v>-2873.3630568959202</v>
      </c>
      <c r="S55" s="456">
        <v>1.0416666666666666E-2</v>
      </c>
      <c r="T55" s="457">
        <v>2999.3777325521201</v>
      </c>
      <c r="U55" s="457">
        <v>2802.6082867068199</v>
      </c>
      <c r="V55" s="457">
        <v>24.2686576779547</v>
      </c>
      <c r="W55" s="457">
        <v>383.73127964485298</v>
      </c>
      <c r="X55" s="457">
        <v>286.23299113306001</v>
      </c>
      <c r="Y55" s="457">
        <v>87.393122511931296</v>
      </c>
      <c r="Z55" s="457">
        <v>0</v>
      </c>
      <c r="AA55" s="457">
        <v>90.639303620834895</v>
      </c>
      <c r="AB55" s="457">
        <v>-493.89482789746802</v>
      </c>
      <c r="AC55" s="457">
        <v>0</v>
      </c>
      <c r="AD55" s="457">
        <v>-492.28333661467599</v>
      </c>
      <c r="AE55" s="457">
        <v>6180.3565459500996</v>
      </c>
      <c r="AF55" s="457">
        <v>5688.07320933542</v>
      </c>
      <c r="AG55" s="457">
        <f t="shared" ref="AG55:AG118" si="6">AE55</f>
        <v>6180.3565459500996</v>
      </c>
      <c r="AH55" s="457">
        <f t="shared" ref="AH55:AH118" si="7">IF(AB55&lt;0,0,AB55)</f>
        <v>0</v>
      </c>
      <c r="AI55" s="457">
        <f t="shared" ref="AI55:AI118" si="8">IF(AB55&lt;0,AB55,0)</f>
        <v>-493.89482789746802</v>
      </c>
      <c r="AK55" s="456">
        <v>1.0416666666666666E-2</v>
      </c>
      <c r="AL55" s="457">
        <v>3560.28729137255</v>
      </c>
      <c r="AM55" s="457">
        <v>3309.3397804392498</v>
      </c>
      <c r="AN55" s="457">
        <v>498.95913054678198</v>
      </c>
      <c r="AO55" s="457">
        <v>360.93024233409898</v>
      </c>
      <c r="AP55" s="457">
        <v>120.228300440208</v>
      </c>
      <c r="AQ55" s="457">
        <v>0</v>
      </c>
      <c r="AR55" s="457">
        <v>0</v>
      </c>
      <c r="AS55" s="457">
        <v>79.203166180529905</v>
      </c>
      <c r="AT55" s="457">
        <v>-1808.1722039696699</v>
      </c>
      <c r="AU55" s="457">
        <v>0</v>
      </c>
      <c r="AV55" s="457">
        <v>-521.09830225733594</v>
      </c>
      <c r="AW55" s="457">
        <v>6120.7757073437497</v>
      </c>
      <c r="AX55" s="457">
        <v>5599.6774050864096</v>
      </c>
      <c r="AY55" s="457">
        <f t="shared" ref="AY55:AY118" si="9">AW55</f>
        <v>6120.7757073437497</v>
      </c>
      <c r="AZ55" s="457">
        <f t="shared" ref="AZ55:AZ118" si="10">IF(AT55&lt;0,0,AT55)</f>
        <v>0</v>
      </c>
      <c r="BA55" s="457">
        <f t="shared" ref="BA55:BA118" si="11">IF(AT55&lt;0,AT55,0)</f>
        <v>-1808.1722039696699</v>
      </c>
    </row>
    <row r="56" spans="1:53" s="451" customFormat="1">
      <c r="A56" s="456">
        <v>2.0833333333333332E-2</v>
      </c>
      <c r="B56" s="457">
        <v>3711.2762318599298</v>
      </c>
      <c r="C56" s="457">
        <v>5694.7645357290603</v>
      </c>
      <c r="D56" s="457">
        <v>88.550681320271707</v>
      </c>
      <c r="E56" s="457">
        <v>409.20210610545797</v>
      </c>
      <c r="F56" s="457">
        <v>319.42287277821401</v>
      </c>
      <c r="G56" s="457">
        <v>0</v>
      </c>
      <c r="H56" s="457">
        <v>0</v>
      </c>
      <c r="I56" s="457">
        <v>72.557629837982702</v>
      </c>
      <c r="J56" s="457">
        <v>-2744.5823336744902</v>
      </c>
      <c r="K56" s="457">
        <v>0</v>
      </c>
      <c r="L56" s="457">
        <v>-755.12268974444305</v>
      </c>
      <c r="M56" s="457">
        <v>7551.19172395642</v>
      </c>
      <c r="N56" s="457">
        <v>6796.0690342119797</v>
      </c>
      <c r="O56" s="457">
        <f t="shared" si="3"/>
        <v>7551.19172395642</v>
      </c>
      <c r="P56" s="457">
        <f t="shared" si="4"/>
        <v>0</v>
      </c>
      <c r="Q56" s="457">
        <f t="shared" si="5"/>
        <v>-2744.5823336744902</v>
      </c>
      <c r="S56" s="456">
        <v>2.0833333333333332E-2</v>
      </c>
      <c r="T56" s="457">
        <v>3000.63110184263</v>
      </c>
      <c r="U56" s="457">
        <v>2799.6309949162201</v>
      </c>
      <c r="V56" s="457">
        <v>24.168013152849301</v>
      </c>
      <c r="W56" s="457">
        <v>383.25411883973601</v>
      </c>
      <c r="X56" s="457">
        <v>286.312652353077</v>
      </c>
      <c r="Y56" s="457">
        <v>87.386650484285994</v>
      </c>
      <c r="Z56" s="457">
        <v>0</v>
      </c>
      <c r="AA56" s="457">
        <v>93.438154063245307</v>
      </c>
      <c r="AB56" s="457">
        <v>-438.08647115126797</v>
      </c>
      <c r="AC56" s="457">
        <v>0</v>
      </c>
      <c r="AD56" s="457">
        <v>-492.04465623399398</v>
      </c>
      <c r="AE56" s="457">
        <v>6236.7352145007799</v>
      </c>
      <c r="AF56" s="457">
        <v>5744.6905582667796</v>
      </c>
      <c r="AG56" s="457">
        <f t="shared" si="6"/>
        <v>6236.7352145007799</v>
      </c>
      <c r="AH56" s="457">
        <f t="shared" si="7"/>
        <v>0</v>
      </c>
      <c r="AI56" s="457">
        <f t="shared" si="8"/>
        <v>-438.08647115126797</v>
      </c>
      <c r="AK56" s="456">
        <v>2.0833333333333332E-2</v>
      </c>
      <c r="AL56" s="457">
        <v>3562.07424495028</v>
      </c>
      <c r="AM56" s="457">
        <v>3304.6781240965101</v>
      </c>
      <c r="AN56" s="457">
        <v>92.338359913749798</v>
      </c>
      <c r="AO56" s="457">
        <v>361.85406996047402</v>
      </c>
      <c r="AP56" s="457">
        <v>119.99196246216199</v>
      </c>
      <c r="AQ56" s="457">
        <v>0</v>
      </c>
      <c r="AR56" s="457">
        <v>0</v>
      </c>
      <c r="AS56" s="457">
        <v>80.392530476046304</v>
      </c>
      <c r="AT56" s="457">
        <v>-1394.3044345160699</v>
      </c>
      <c r="AU56" s="457">
        <v>0</v>
      </c>
      <c r="AV56" s="457">
        <v>-515.680028739097</v>
      </c>
      <c r="AW56" s="457">
        <v>6127.02485734315</v>
      </c>
      <c r="AX56" s="457">
        <v>5611.3448286040502</v>
      </c>
      <c r="AY56" s="457">
        <f t="shared" si="9"/>
        <v>6127.02485734315</v>
      </c>
      <c r="AZ56" s="457">
        <f t="shared" si="10"/>
        <v>0</v>
      </c>
      <c r="BA56" s="457">
        <f t="shared" si="11"/>
        <v>-1394.3044345160699</v>
      </c>
    </row>
    <row r="57" spans="1:53" s="451" customFormat="1">
      <c r="A57" s="456">
        <v>3.125E-2</v>
      </c>
      <c r="B57" s="457">
        <v>3710.6094592668301</v>
      </c>
      <c r="C57" s="457">
        <v>5744.8830904065499</v>
      </c>
      <c r="D57" s="457">
        <v>88.530573217363695</v>
      </c>
      <c r="E57" s="457">
        <v>409.92660797361702</v>
      </c>
      <c r="F57" s="457">
        <v>319.51870239512499</v>
      </c>
      <c r="G57" s="457">
        <v>0</v>
      </c>
      <c r="H57" s="457">
        <v>0</v>
      </c>
      <c r="I57" s="457">
        <v>71.3549983253248</v>
      </c>
      <c r="J57" s="457">
        <v>-2755.8695976715999</v>
      </c>
      <c r="K57" s="457">
        <v>0</v>
      </c>
      <c r="L57" s="457">
        <v>-759.70181876352399</v>
      </c>
      <c r="M57" s="457">
        <v>7588.9538339132196</v>
      </c>
      <c r="N57" s="457">
        <v>6829.2520151496901</v>
      </c>
      <c r="O57" s="457">
        <f t="shared" si="3"/>
        <v>7588.9538339132196</v>
      </c>
      <c r="P57" s="457">
        <f t="shared" si="4"/>
        <v>0</v>
      </c>
      <c r="Q57" s="457">
        <f t="shared" si="5"/>
        <v>-2755.8695976715999</v>
      </c>
      <c r="S57" s="456">
        <v>3.125E-2</v>
      </c>
      <c r="T57" s="457">
        <v>3001.0711312622602</v>
      </c>
      <c r="U57" s="457">
        <v>2782.7677231511202</v>
      </c>
      <c r="V57" s="457">
        <v>24.241819137926601</v>
      </c>
      <c r="W57" s="457">
        <v>381.09507401675501</v>
      </c>
      <c r="X57" s="457">
        <v>286.81973875156302</v>
      </c>
      <c r="Y57" s="457">
        <v>87.341346290768598</v>
      </c>
      <c r="Z57" s="457">
        <v>0</v>
      </c>
      <c r="AA57" s="457">
        <v>95.155250692958901</v>
      </c>
      <c r="AB57" s="457">
        <v>-381.52753832195998</v>
      </c>
      <c r="AC57" s="457">
        <v>0</v>
      </c>
      <c r="AD57" s="457">
        <v>-490.20230534479703</v>
      </c>
      <c r="AE57" s="457">
        <v>6276.9645449813897</v>
      </c>
      <c r="AF57" s="457">
        <v>5786.7622396365896</v>
      </c>
      <c r="AG57" s="457">
        <f t="shared" si="6"/>
        <v>6276.9645449813897</v>
      </c>
      <c r="AH57" s="457">
        <f t="shared" si="7"/>
        <v>0</v>
      </c>
      <c r="AI57" s="457">
        <f t="shared" si="8"/>
        <v>-381.52753832195998</v>
      </c>
      <c r="AK57" s="456">
        <v>3.125E-2</v>
      </c>
      <c r="AL57" s="457">
        <v>3565.4081378621099</v>
      </c>
      <c r="AM57" s="457">
        <v>3328.9324091763001</v>
      </c>
      <c r="AN57" s="457">
        <v>12.0476261305229</v>
      </c>
      <c r="AO57" s="457">
        <v>359.73746921179901</v>
      </c>
      <c r="AP57" s="457">
        <v>121.37809888198601</v>
      </c>
      <c r="AQ57" s="457">
        <v>0</v>
      </c>
      <c r="AR57" s="457">
        <v>0</v>
      </c>
      <c r="AS57" s="457">
        <v>85.820448064674693</v>
      </c>
      <c r="AT57" s="457">
        <v>-1324.3746497325999</v>
      </c>
      <c r="AU57" s="457">
        <v>0</v>
      </c>
      <c r="AV57" s="457">
        <v>-516.92751165681102</v>
      </c>
      <c r="AW57" s="457">
        <v>6148.9495395947997</v>
      </c>
      <c r="AX57" s="457">
        <v>5632.0220279379901</v>
      </c>
      <c r="AY57" s="457">
        <f t="shared" si="9"/>
        <v>6148.9495395947997</v>
      </c>
      <c r="AZ57" s="457">
        <f t="shared" si="10"/>
        <v>0</v>
      </c>
      <c r="BA57" s="457">
        <f t="shared" si="11"/>
        <v>-1324.3746497325999</v>
      </c>
    </row>
    <row r="58" spans="1:53" s="451" customFormat="1">
      <c r="A58" s="456">
        <v>4.1666666666666699E-2</v>
      </c>
      <c r="B58" s="457">
        <v>3709.6825966881402</v>
      </c>
      <c r="C58" s="457">
        <v>5749.0041134336698</v>
      </c>
      <c r="D58" s="457">
        <v>88.483657378644097</v>
      </c>
      <c r="E58" s="457">
        <v>409.89395625757101</v>
      </c>
      <c r="F58" s="457">
        <v>319.95126503529599</v>
      </c>
      <c r="G58" s="457">
        <v>0</v>
      </c>
      <c r="H58" s="457">
        <v>0</v>
      </c>
      <c r="I58" s="457">
        <v>71.946890863689006</v>
      </c>
      <c r="J58" s="457">
        <v>-2751.72365547648</v>
      </c>
      <c r="K58" s="457">
        <v>0</v>
      </c>
      <c r="L58" s="457">
        <v>-760.03467538778398</v>
      </c>
      <c r="M58" s="457">
        <v>7597.2388241805302</v>
      </c>
      <c r="N58" s="457">
        <v>6837.2041487927499</v>
      </c>
      <c r="O58" s="457">
        <f t="shared" si="3"/>
        <v>7597.2388241805302</v>
      </c>
      <c r="P58" s="457">
        <f t="shared" si="4"/>
        <v>0</v>
      </c>
      <c r="Q58" s="457">
        <f t="shared" si="5"/>
        <v>-2751.72365547648</v>
      </c>
      <c r="S58" s="456">
        <v>4.1666666666666699E-2</v>
      </c>
      <c r="T58" s="457">
        <v>3000.05107489995</v>
      </c>
      <c r="U58" s="457">
        <v>2617.1273170837699</v>
      </c>
      <c r="V58" s="457">
        <v>24.161303517842299</v>
      </c>
      <c r="W58" s="457">
        <v>381.38766589076499</v>
      </c>
      <c r="X58" s="457">
        <v>297.70559302015897</v>
      </c>
      <c r="Y58" s="457">
        <v>0</v>
      </c>
      <c r="Z58" s="457">
        <v>0</v>
      </c>
      <c r="AA58" s="457">
        <v>94.327295369837202</v>
      </c>
      <c r="AB58" s="457">
        <v>-19.3956916685596</v>
      </c>
      <c r="AC58" s="457">
        <v>0</v>
      </c>
      <c r="AD58" s="457">
        <v>-471.85483146988599</v>
      </c>
      <c r="AE58" s="457">
        <v>6395.3645581137598</v>
      </c>
      <c r="AF58" s="457">
        <v>5923.5097266438697</v>
      </c>
      <c r="AG58" s="457">
        <f t="shared" si="6"/>
        <v>6395.3645581137598</v>
      </c>
      <c r="AH58" s="457">
        <f t="shared" si="7"/>
        <v>0</v>
      </c>
      <c r="AI58" s="457">
        <f t="shared" si="8"/>
        <v>-19.3956916685596</v>
      </c>
      <c r="AK58" s="456">
        <v>4.1666666666666699E-2</v>
      </c>
      <c r="AL58" s="457">
        <v>3566.8683764459802</v>
      </c>
      <c r="AM58" s="457">
        <v>3308.3779732182402</v>
      </c>
      <c r="AN58" s="457">
        <v>12.0476261305229</v>
      </c>
      <c r="AO58" s="457">
        <v>355.58277649382597</v>
      </c>
      <c r="AP58" s="457">
        <v>123.662221831217</v>
      </c>
      <c r="AQ58" s="457">
        <v>0</v>
      </c>
      <c r="AR58" s="457">
        <v>0</v>
      </c>
      <c r="AS58" s="457">
        <v>98.906448145776395</v>
      </c>
      <c r="AT58" s="457">
        <v>-1369.2115470926799</v>
      </c>
      <c r="AU58" s="457">
        <v>0</v>
      </c>
      <c r="AV58" s="457">
        <v>-515.11250036526496</v>
      </c>
      <c r="AW58" s="457">
        <v>6096.2338751728803</v>
      </c>
      <c r="AX58" s="457">
        <v>5581.1213748076198</v>
      </c>
      <c r="AY58" s="457">
        <f t="shared" si="9"/>
        <v>6096.2338751728803</v>
      </c>
      <c r="AZ58" s="457">
        <f t="shared" si="10"/>
        <v>0</v>
      </c>
      <c r="BA58" s="457">
        <f t="shared" si="11"/>
        <v>-1369.2115470926799</v>
      </c>
    </row>
    <row r="59" spans="1:53" s="451" customFormat="1">
      <c r="A59" s="456">
        <v>5.2083333333333301E-2</v>
      </c>
      <c r="B59" s="457">
        <v>3709.84265206389</v>
      </c>
      <c r="C59" s="457">
        <v>5740.9160747244596</v>
      </c>
      <c r="D59" s="457">
        <v>88.537275406988698</v>
      </c>
      <c r="E59" s="457">
        <v>412.32624854546401</v>
      </c>
      <c r="F59" s="457">
        <v>319.96327813664698</v>
      </c>
      <c r="G59" s="457">
        <v>0</v>
      </c>
      <c r="H59" s="457">
        <v>0</v>
      </c>
      <c r="I59" s="457">
        <v>70.523542850125196</v>
      </c>
      <c r="J59" s="457">
        <v>-2705.6938501130999</v>
      </c>
      <c r="K59" s="457">
        <v>0</v>
      </c>
      <c r="L59" s="457">
        <v>-759.42884203124197</v>
      </c>
      <c r="M59" s="457">
        <v>7636.4152216144803</v>
      </c>
      <c r="N59" s="457">
        <v>6876.9863795832398</v>
      </c>
      <c r="O59" s="457">
        <f t="shared" si="3"/>
        <v>7636.4152216144803</v>
      </c>
      <c r="P59" s="457">
        <f t="shared" si="4"/>
        <v>0</v>
      </c>
      <c r="Q59" s="457">
        <f t="shared" si="5"/>
        <v>-2705.6938501130999</v>
      </c>
      <c r="S59" s="456">
        <v>5.2083333333333301E-2</v>
      </c>
      <c r="T59" s="457">
        <v>3000.4844470719399</v>
      </c>
      <c r="U59" s="457">
        <v>2532.5008539044202</v>
      </c>
      <c r="V59" s="457">
        <v>24.235109502919599</v>
      </c>
      <c r="W59" s="457">
        <v>378.15895154608</v>
      </c>
      <c r="X59" s="457">
        <v>292.68872735942398</v>
      </c>
      <c r="Y59" s="457">
        <v>0</v>
      </c>
      <c r="Z59" s="457">
        <v>0</v>
      </c>
      <c r="AA59" s="457">
        <v>92.546412234173602</v>
      </c>
      <c r="AB59" s="457">
        <v>139.988851409658</v>
      </c>
      <c r="AC59" s="457">
        <v>0</v>
      </c>
      <c r="AD59" s="457">
        <v>-462.809165428011</v>
      </c>
      <c r="AE59" s="457">
        <v>6460.6033530286104</v>
      </c>
      <c r="AF59" s="457">
        <v>5997.7941876005998</v>
      </c>
      <c r="AG59" s="457">
        <f t="shared" si="6"/>
        <v>6460.6033530286104</v>
      </c>
      <c r="AH59" s="457">
        <f t="shared" si="7"/>
        <v>139.988851409658</v>
      </c>
      <c r="AI59" s="457">
        <f t="shared" si="8"/>
        <v>0</v>
      </c>
      <c r="AK59" s="456">
        <v>5.2083333333333301E-2</v>
      </c>
      <c r="AL59" s="457">
        <v>3569.5021355675599</v>
      </c>
      <c r="AM59" s="457">
        <v>3285.3168791820499</v>
      </c>
      <c r="AN59" s="457">
        <v>12.054319281683201</v>
      </c>
      <c r="AO59" s="457">
        <v>357.87271139256001</v>
      </c>
      <c r="AP59" s="457">
        <v>113.533761629748</v>
      </c>
      <c r="AQ59" s="457">
        <v>0</v>
      </c>
      <c r="AR59" s="457">
        <v>0</v>
      </c>
      <c r="AS59" s="457">
        <v>107.674883173254</v>
      </c>
      <c r="AT59" s="457">
        <v>-1355.48978750221</v>
      </c>
      <c r="AU59" s="457">
        <v>0</v>
      </c>
      <c r="AV59" s="457">
        <v>-513.41250067387796</v>
      </c>
      <c r="AW59" s="457">
        <v>6090.4649027246496</v>
      </c>
      <c r="AX59" s="457">
        <v>5577.0524020507701</v>
      </c>
      <c r="AY59" s="457">
        <f t="shared" si="9"/>
        <v>6090.4649027246496</v>
      </c>
      <c r="AZ59" s="457">
        <f t="shared" si="10"/>
        <v>0</v>
      </c>
      <c r="BA59" s="457">
        <f t="shared" si="11"/>
        <v>-1355.48978750221</v>
      </c>
    </row>
    <row r="60" spans="1:53" s="451" customFormat="1">
      <c r="A60" s="456">
        <v>6.25E-2</v>
      </c>
      <c r="B60" s="457">
        <v>3708.8091455911199</v>
      </c>
      <c r="C60" s="457">
        <v>5737.9892639037998</v>
      </c>
      <c r="D60" s="457">
        <v>88.590893946677596</v>
      </c>
      <c r="E60" s="457">
        <v>411.00945120692899</v>
      </c>
      <c r="F60" s="457">
        <v>319.91255812588003</v>
      </c>
      <c r="G60" s="457">
        <v>0</v>
      </c>
      <c r="H60" s="457">
        <v>0</v>
      </c>
      <c r="I60" s="457">
        <v>68.428491965879502</v>
      </c>
      <c r="J60" s="457">
        <v>-2739.7240678326898</v>
      </c>
      <c r="K60" s="457">
        <v>0</v>
      </c>
      <c r="L60" s="457">
        <v>-759.00359072366302</v>
      </c>
      <c r="M60" s="457">
        <v>7595.0157369075996</v>
      </c>
      <c r="N60" s="457">
        <v>6836.0121461839399</v>
      </c>
      <c r="O60" s="457">
        <f t="shared" si="3"/>
        <v>7595.0157369075996</v>
      </c>
      <c r="P60" s="457">
        <f t="shared" si="4"/>
        <v>0</v>
      </c>
      <c r="Q60" s="457">
        <f t="shared" si="5"/>
        <v>-2739.7240678326898</v>
      </c>
      <c r="S60" s="456">
        <v>6.25E-2</v>
      </c>
      <c r="T60" s="457">
        <v>3000.9777833033299</v>
      </c>
      <c r="U60" s="457">
        <v>2527.0768803699898</v>
      </c>
      <c r="V60" s="457">
        <v>24.235109502919599</v>
      </c>
      <c r="W60" s="457">
        <v>383.26146381823099</v>
      </c>
      <c r="X60" s="457">
        <v>292.56370223499999</v>
      </c>
      <c r="Y60" s="457">
        <v>0</v>
      </c>
      <c r="Z60" s="457">
        <v>0</v>
      </c>
      <c r="AA60" s="457">
        <v>86.913486875878704</v>
      </c>
      <c r="AB60" s="457">
        <v>61.7247351669835</v>
      </c>
      <c r="AC60" s="457">
        <v>0</v>
      </c>
      <c r="AD60" s="457">
        <v>-462.530266127505</v>
      </c>
      <c r="AE60" s="457">
        <v>6376.7531612723296</v>
      </c>
      <c r="AF60" s="457">
        <v>5914.2228951448296</v>
      </c>
      <c r="AG60" s="457">
        <f t="shared" si="6"/>
        <v>6376.7531612723296</v>
      </c>
      <c r="AH60" s="457">
        <f t="shared" si="7"/>
        <v>61.7247351669835</v>
      </c>
      <c r="AI60" s="457">
        <f t="shared" si="8"/>
        <v>0</v>
      </c>
      <c r="AK60" s="456">
        <v>6.25E-2</v>
      </c>
      <c r="AL60" s="457">
        <v>3572.5626427491102</v>
      </c>
      <c r="AM60" s="457">
        <v>3282.6913075143102</v>
      </c>
      <c r="AN60" s="457">
        <v>12.0476261305229</v>
      </c>
      <c r="AO60" s="457">
        <v>354.50557468398802</v>
      </c>
      <c r="AP60" s="457">
        <v>112.53426505133901</v>
      </c>
      <c r="AQ60" s="457">
        <v>0</v>
      </c>
      <c r="AR60" s="457">
        <v>0</v>
      </c>
      <c r="AS60" s="457">
        <v>106.313645865363</v>
      </c>
      <c r="AT60" s="457">
        <v>-1401.4032206546001</v>
      </c>
      <c r="AU60" s="457">
        <v>0</v>
      </c>
      <c r="AV60" s="457">
        <v>-513.10570231633801</v>
      </c>
      <c r="AW60" s="457">
        <v>6039.2518413400403</v>
      </c>
      <c r="AX60" s="457">
        <v>5526.1461390237</v>
      </c>
      <c r="AY60" s="457">
        <f t="shared" si="9"/>
        <v>6039.2518413400403</v>
      </c>
      <c r="AZ60" s="457">
        <f t="shared" si="10"/>
        <v>0</v>
      </c>
      <c r="BA60" s="457">
        <f t="shared" si="11"/>
        <v>-1401.4032206546001</v>
      </c>
    </row>
    <row r="61" spans="1:53" s="451" customFormat="1">
      <c r="A61" s="456">
        <v>7.2916666666666699E-2</v>
      </c>
      <c r="B61" s="457">
        <v>3709.5159483071802</v>
      </c>
      <c r="C61" s="457">
        <v>5780.8801816376399</v>
      </c>
      <c r="D61" s="457">
        <v>88.557381975863805</v>
      </c>
      <c r="E61" s="457">
        <v>411.56036869726302</v>
      </c>
      <c r="F61" s="457">
        <v>320.01930006855201</v>
      </c>
      <c r="G61" s="457">
        <v>0</v>
      </c>
      <c r="H61" s="457">
        <v>0</v>
      </c>
      <c r="I61" s="457">
        <v>71.362672828458699</v>
      </c>
      <c r="J61" s="457">
        <v>-2781.4600084333902</v>
      </c>
      <c r="K61" s="457">
        <v>-34.761794695359796</v>
      </c>
      <c r="L61" s="457">
        <v>-763.03456830507798</v>
      </c>
      <c r="M61" s="457">
        <v>7565.6740503862202</v>
      </c>
      <c r="N61" s="457">
        <v>6802.6394820811402</v>
      </c>
      <c r="O61" s="457">
        <f t="shared" si="3"/>
        <v>7565.6740503862202</v>
      </c>
      <c r="P61" s="457">
        <f t="shared" si="4"/>
        <v>0</v>
      </c>
      <c r="Q61" s="457">
        <f t="shared" si="5"/>
        <v>-2781.4600084333902</v>
      </c>
      <c r="S61" s="456">
        <v>7.2916666666666699E-2</v>
      </c>
      <c r="T61" s="457">
        <v>3001.5777982658201</v>
      </c>
      <c r="U61" s="457">
        <v>2539.95710158564</v>
      </c>
      <c r="V61" s="457">
        <v>24.161303517842299</v>
      </c>
      <c r="W61" s="457">
        <v>380.11548520025701</v>
      </c>
      <c r="X61" s="457">
        <v>291.47432646294601</v>
      </c>
      <c r="Y61" s="457">
        <v>0</v>
      </c>
      <c r="Z61" s="457">
        <v>0</v>
      </c>
      <c r="AA61" s="457">
        <v>84.841728997769195</v>
      </c>
      <c r="AB61" s="457">
        <v>-1.4208560843120099</v>
      </c>
      <c r="AC61" s="457">
        <v>0</v>
      </c>
      <c r="AD61" s="457">
        <v>-463.67390683484899</v>
      </c>
      <c r="AE61" s="457">
        <v>6320.7068879459703</v>
      </c>
      <c r="AF61" s="457">
        <v>5857.0329811111196</v>
      </c>
      <c r="AG61" s="457">
        <f t="shared" si="6"/>
        <v>6320.7068879459703</v>
      </c>
      <c r="AH61" s="457">
        <f t="shared" si="7"/>
        <v>0</v>
      </c>
      <c r="AI61" s="457">
        <f t="shared" si="8"/>
        <v>-1.4208560843120099</v>
      </c>
      <c r="AK61" s="456">
        <v>7.2916666666666699E-2</v>
      </c>
      <c r="AL61" s="457">
        <v>3573.3428192710498</v>
      </c>
      <c r="AM61" s="457">
        <v>3274.6209872746499</v>
      </c>
      <c r="AN61" s="457">
        <v>12.0610124328435</v>
      </c>
      <c r="AO61" s="457">
        <v>354.68793233625303</v>
      </c>
      <c r="AP61" s="457">
        <v>112.44565870494399</v>
      </c>
      <c r="AQ61" s="457">
        <v>0</v>
      </c>
      <c r="AR61" s="457">
        <v>0</v>
      </c>
      <c r="AS61" s="457">
        <v>106.78062233109</v>
      </c>
      <c r="AT61" s="457">
        <v>-1423.4114206889401</v>
      </c>
      <c r="AU61" s="457">
        <v>0</v>
      </c>
      <c r="AV61" s="457">
        <v>-512.45385029363797</v>
      </c>
      <c r="AW61" s="457">
        <v>6010.5276116618898</v>
      </c>
      <c r="AX61" s="457">
        <v>5498.0737613682504</v>
      </c>
      <c r="AY61" s="457">
        <f t="shared" si="9"/>
        <v>6010.5276116618898</v>
      </c>
      <c r="AZ61" s="457">
        <f t="shared" si="10"/>
        <v>0</v>
      </c>
      <c r="BA61" s="457">
        <f t="shared" si="11"/>
        <v>-1423.4114206889401</v>
      </c>
    </row>
    <row r="62" spans="1:53" s="451" customFormat="1">
      <c r="A62" s="456">
        <v>8.3333333333333301E-2</v>
      </c>
      <c r="B62" s="457">
        <v>3709.9159727933802</v>
      </c>
      <c r="C62" s="457">
        <v>5833.24999893528</v>
      </c>
      <c r="D62" s="457">
        <v>88.564084165488893</v>
      </c>
      <c r="E62" s="457">
        <v>411.53951203365898</v>
      </c>
      <c r="F62" s="457">
        <v>310.77316683083001</v>
      </c>
      <c r="G62" s="457">
        <v>0</v>
      </c>
      <c r="H62" s="457">
        <v>0</v>
      </c>
      <c r="I62" s="457">
        <v>75.097223004979199</v>
      </c>
      <c r="J62" s="457">
        <v>-2809.5360889370099</v>
      </c>
      <c r="K62" s="457">
        <v>-104.19137925569299</v>
      </c>
      <c r="L62" s="457">
        <v>-767.83121241934703</v>
      </c>
      <c r="M62" s="457">
        <v>7515.4124895709101</v>
      </c>
      <c r="N62" s="457">
        <v>6747.5812771515702</v>
      </c>
      <c r="O62" s="457">
        <f t="shared" si="3"/>
        <v>7515.4124895709101</v>
      </c>
      <c r="P62" s="457">
        <f t="shared" si="4"/>
        <v>0</v>
      </c>
      <c r="Q62" s="457">
        <f t="shared" si="5"/>
        <v>-2809.5360889370099</v>
      </c>
      <c r="S62" s="456">
        <v>8.3333333333333301E-2</v>
      </c>
      <c r="T62" s="457">
        <v>3001.95787990293</v>
      </c>
      <c r="U62" s="457">
        <v>2459.1197397700298</v>
      </c>
      <c r="V62" s="457">
        <v>24.161303517842299</v>
      </c>
      <c r="W62" s="457">
        <v>377.40254148862198</v>
      </c>
      <c r="X62" s="457">
        <v>277.84369915123102</v>
      </c>
      <c r="Y62" s="457">
        <v>0</v>
      </c>
      <c r="Z62" s="457">
        <v>0</v>
      </c>
      <c r="AA62" s="457">
        <v>85.277347520170693</v>
      </c>
      <c r="AB62" s="457">
        <v>35.204375481964</v>
      </c>
      <c r="AC62" s="457">
        <v>0</v>
      </c>
      <c r="AD62" s="457">
        <v>-455.00938526479098</v>
      </c>
      <c r="AE62" s="457">
        <v>6260.9668868327899</v>
      </c>
      <c r="AF62" s="457">
        <v>5805.9575015680002</v>
      </c>
      <c r="AG62" s="457">
        <f t="shared" si="6"/>
        <v>6260.9668868327899</v>
      </c>
      <c r="AH62" s="457">
        <f t="shared" si="7"/>
        <v>35.204375481964</v>
      </c>
      <c r="AI62" s="457">
        <f t="shared" si="8"/>
        <v>0</v>
      </c>
      <c r="AK62" s="456">
        <v>8.3333333333333301E-2</v>
      </c>
      <c r="AL62" s="457">
        <v>3576.0032755819602</v>
      </c>
      <c r="AM62" s="457">
        <v>3219.7552283333398</v>
      </c>
      <c r="AN62" s="457">
        <v>12.0877849736542</v>
      </c>
      <c r="AO62" s="457">
        <v>353.68923296728298</v>
      </c>
      <c r="AP62" s="457">
        <v>111.218794240598</v>
      </c>
      <c r="AQ62" s="457">
        <v>0</v>
      </c>
      <c r="AR62" s="457">
        <v>0</v>
      </c>
      <c r="AS62" s="457">
        <v>100.04133722204701</v>
      </c>
      <c r="AT62" s="457">
        <v>-1464.13412300659</v>
      </c>
      <c r="AU62" s="457">
        <v>0</v>
      </c>
      <c r="AV62" s="457">
        <v>-507.59411520479102</v>
      </c>
      <c r="AW62" s="457">
        <v>5908.6615303122899</v>
      </c>
      <c r="AX62" s="457">
        <v>5401.0674151075</v>
      </c>
      <c r="AY62" s="457">
        <f t="shared" si="9"/>
        <v>5908.6615303122899</v>
      </c>
      <c r="AZ62" s="457">
        <f t="shared" si="10"/>
        <v>0</v>
      </c>
      <c r="BA62" s="457">
        <f t="shared" si="11"/>
        <v>-1464.13412300659</v>
      </c>
    </row>
    <row r="63" spans="1:53" s="451" customFormat="1">
      <c r="A63" s="456">
        <v>9.375E-2</v>
      </c>
      <c r="B63" s="457">
        <v>3710.6494568317398</v>
      </c>
      <c r="C63" s="457">
        <v>5842.7137470915304</v>
      </c>
      <c r="D63" s="457">
        <v>88.530574240052204</v>
      </c>
      <c r="E63" s="457">
        <v>412.25049627472998</v>
      </c>
      <c r="F63" s="457">
        <v>310.205274262572</v>
      </c>
      <c r="G63" s="457">
        <v>0</v>
      </c>
      <c r="H63" s="457">
        <v>0</v>
      </c>
      <c r="I63" s="457">
        <v>74.465436551143696</v>
      </c>
      <c r="J63" s="457">
        <v>-2830.5475088276398</v>
      </c>
      <c r="K63" s="457">
        <v>-104.25852585584801</v>
      </c>
      <c r="L63" s="457">
        <v>-768.76800497834495</v>
      </c>
      <c r="M63" s="457">
        <v>7504.0089505682799</v>
      </c>
      <c r="N63" s="457">
        <v>6735.2409455899397</v>
      </c>
      <c r="O63" s="457">
        <f t="shared" si="3"/>
        <v>7504.0089505682799</v>
      </c>
      <c r="P63" s="457">
        <f t="shared" si="4"/>
        <v>0</v>
      </c>
      <c r="Q63" s="457">
        <f t="shared" si="5"/>
        <v>-2830.5475088276398</v>
      </c>
      <c r="S63" s="456">
        <v>9.375E-2</v>
      </c>
      <c r="T63" s="457">
        <v>3002.1511516839701</v>
      </c>
      <c r="U63" s="457">
        <v>2447.1025498773502</v>
      </c>
      <c r="V63" s="457">
        <v>24.241819137926601</v>
      </c>
      <c r="W63" s="457">
        <v>379.078374503497</v>
      </c>
      <c r="X63" s="457">
        <v>276.47323992610302</v>
      </c>
      <c r="Y63" s="457">
        <v>0</v>
      </c>
      <c r="Z63" s="457">
        <v>0</v>
      </c>
      <c r="AA63" s="457">
        <v>83.350146363324001</v>
      </c>
      <c r="AB63" s="457">
        <v>-40.173462187440499</v>
      </c>
      <c r="AC63" s="457">
        <v>0</v>
      </c>
      <c r="AD63" s="457">
        <v>-453.84468133690399</v>
      </c>
      <c r="AE63" s="457">
        <v>6172.2238193047397</v>
      </c>
      <c r="AF63" s="457">
        <v>5718.3791379678296</v>
      </c>
      <c r="AG63" s="457">
        <f t="shared" si="6"/>
        <v>6172.2238193047397</v>
      </c>
      <c r="AH63" s="457">
        <f t="shared" si="7"/>
        <v>0</v>
      </c>
      <c r="AI63" s="457">
        <f t="shared" si="8"/>
        <v>-40.173462187440499</v>
      </c>
      <c r="AK63" s="456">
        <v>9.375E-2</v>
      </c>
      <c r="AL63" s="457">
        <v>3577.8568744603699</v>
      </c>
      <c r="AM63" s="457">
        <v>3186.84724278453</v>
      </c>
      <c r="AN63" s="457">
        <v>12.0610124328435</v>
      </c>
      <c r="AO63" s="457">
        <v>354.75170534861098</v>
      </c>
      <c r="AP63" s="457">
        <v>111.23760665537699</v>
      </c>
      <c r="AQ63" s="457">
        <v>0</v>
      </c>
      <c r="AR63" s="457">
        <v>0</v>
      </c>
      <c r="AS63" s="457">
        <v>100.487094157001</v>
      </c>
      <c r="AT63" s="457">
        <v>-1467.4915477618199</v>
      </c>
      <c r="AU63" s="457">
        <v>0</v>
      </c>
      <c r="AV63" s="457">
        <v>-504.86583715571498</v>
      </c>
      <c r="AW63" s="457">
        <v>5875.7499880769101</v>
      </c>
      <c r="AX63" s="457">
        <v>5370.8841509211998</v>
      </c>
      <c r="AY63" s="457">
        <f t="shared" si="9"/>
        <v>5875.7499880769101</v>
      </c>
      <c r="AZ63" s="457">
        <f t="shared" si="10"/>
        <v>0</v>
      </c>
      <c r="BA63" s="457">
        <f t="shared" si="11"/>
        <v>-1467.4915477618199</v>
      </c>
    </row>
    <row r="64" spans="1:53" s="451" customFormat="1">
      <c r="A64" s="456">
        <v>0.104166666666667</v>
      </c>
      <c r="B64" s="457">
        <v>3711.52963116617</v>
      </c>
      <c r="C64" s="457">
        <v>5810.3255357405596</v>
      </c>
      <c r="D64" s="457">
        <v>88.476955189019094</v>
      </c>
      <c r="E64" s="457">
        <v>411.80515765225402</v>
      </c>
      <c r="F64" s="457">
        <v>310.17092717905803</v>
      </c>
      <c r="G64" s="457">
        <v>0</v>
      </c>
      <c r="H64" s="457">
        <v>0</v>
      </c>
      <c r="I64" s="457">
        <v>77.249955653200701</v>
      </c>
      <c r="J64" s="457">
        <v>-2761.9008796416601</v>
      </c>
      <c r="K64" s="457">
        <v>-104.17123609530699</v>
      </c>
      <c r="L64" s="457">
        <v>-765.85735362087303</v>
      </c>
      <c r="M64" s="457">
        <v>7543.4860468432898</v>
      </c>
      <c r="N64" s="457">
        <v>6777.6286932224202</v>
      </c>
      <c r="O64" s="457">
        <f t="shared" si="3"/>
        <v>7543.4860468432898</v>
      </c>
      <c r="P64" s="457">
        <f t="shared" si="4"/>
        <v>0</v>
      </c>
      <c r="Q64" s="457">
        <f t="shared" si="5"/>
        <v>-2761.9008796416601</v>
      </c>
      <c r="S64" s="456">
        <v>0.104166666666667</v>
      </c>
      <c r="T64" s="457">
        <v>3002.3045450867498</v>
      </c>
      <c r="U64" s="457">
        <v>2447.6723879042302</v>
      </c>
      <c r="V64" s="457">
        <v>24.2820769479688</v>
      </c>
      <c r="W64" s="457">
        <v>378.13314273769799</v>
      </c>
      <c r="X64" s="457">
        <v>276.27840079327501</v>
      </c>
      <c r="Y64" s="457">
        <v>0</v>
      </c>
      <c r="Z64" s="457">
        <v>0</v>
      </c>
      <c r="AA64" s="457">
        <v>83.588280720619693</v>
      </c>
      <c r="AB64" s="457">
        <v>13.8906421667317</v>
      </c>
      <c r="AC64" s="457">
        <v>0</v>
      </c>
      <c r="AD64" s="457">
        <v>-453.85523697993</v>
      </c>
      <c r="AE64" s="457">
        <v>6226.14947635727</v>
      </c>
      <c r="AF64" s="457">
        <v>5772.2942393773401</v>
      </c>
      <c r="AG64" s="457">
        <f t="shared" si="6"/>
        <v>6226.14947635727</v>
      </c>
      <c r="AH64" s="457">
        <f t="shared" si="7"/>
        <v>13.8906421667317</v>
      </c>
      <c r="AI64" s="457">
        <f t="shared" si="8"/>
        <v>0</v>
      </c>
      <c r="AK64" s="456">
        <v>0.104166666666667</v>
      </c>
      <c r="AL64" s="457">
        <v>3577.5702052505198</v>
      </c>
      <c r="AM64" s="457">
        <v>3192.5631252399999</v>
      </c>
      <c r="AN64" s="457">
        <v>12.0476261305229</v>
      </c>
      <c r="AO64" s="457">
        <v>355.39667785322098</v>
      </c>
      <c r="AP64" s="457">
        <v>111.10165262524001</v>
      </c>
      <c r="AQ64" s="457">
        <v>0</v>
      </c>
      <c r="AR64" s="457">
        <v>0</v>
      </c>
      <c r="AS64" s="457">
        <v>101.144067635206</v>
      </c>
      <c r="AT64" s="457">
        <v>-1480.0813213144399</v>
      </c>
      <c r="AU64" s="457">
        <v>0</v>
      </c>
      <c r="AV64" s="457">
        <v>-505.40412135475299</v>
      </c>
      <c r="AW64" s="457">
        <v>5869.7420334202798</v>
      </c>
      <c r="AX64" s="457">
        <v>5364.33791206552</v>
      </c>
      <c r="AY64" s="457">
        <f t="shared" si="9"/>
        <v>5869.7420334202798</v>
      </c>
      <c r="AZ64" s="457">
        <f t="shared" si="10"/>
        <v>0</v>
      </c>
      <c r="BA64" s="457">
        <f t="shared" si="11"/>
        <v>-1480.0813213144399</v>
      </c>
    </row>
    <row r="65" spans="1:53" s="451" customFormat="1">
      <c r="A65" s="456">
        <v>0.114583333333333</v>
      </c>
      <c r="B65" s="457">
        <v>3712.2097851179801</v>
      </c>
      <c r="C65" s="457">
        <v>5797.2578622783803</v>
      </c>
      <c r="D65" s="457">
        <v>88.463550298424707</v>
      </c>
      <c r="E65" s="457">
        <v>413.15570201340302</v>
      </c>
      <c r="F65" s="457">
        <v>310.12080416150502</v>
      </c>
      <c r="G65" s="457">
        <v>0</v>
      </c>
      <c r="H65" s="457">
        <v>0</v>
      </c>
      <c r="I65" s="457">
        <v>78.487845286640194</v>
      </c>
      <c r="J65" s="457">
        <v>-2792.36814126436</v>
      </c>
      <c r="K65" s="457">
        <v>-104.164521537749</v>
      </c>
      <c r="L65" s="457">
        <v>-764.79098682028098</v>
      </c>
      <c r="M65" s="457">
        <v>7503.1628863542201</v>
      </c>
      <c r="N65" s="457">
        <v>6738.3718995339405</v>
      </c>
      <c r="O65" s="457">
        <f t="shared" si="3"/>
        <v>7503.1628863542201</v>
      </c>
      <c r="P65" s="457">
        <f t="shared" si="4"/>
        <v>0</v>
      </c>
      <c r="Q65" s="457">
        <f t="shared" si="5"/>
        <v>-2792.36814126436</v>
      </c>
      <c r="S65" s="456">
        <v>0.114583333333333</v>
      </c>
      <c r="T65" s="457">
        <v>3003.4379374277901</v>
      </c>
      <c r="U65" s="457">
        <v>2442.1711562104902</v>
      </c>
      <c r="V65" s="457">
        <v>24.335754028025001</v>
      </c>
      <c r="W65" s="457">
        <v>376.737420736172</v>
      </c>
      <c r="X65" s="457">
        <v>273.09020908443603</v>
      </c>
      <c r="Y65" s="457">
        <v>0</v>
      </c>
      <c r="Z65" s="457">
        <v>0</v>
      </c>
      <c r="AA65" s="457">
        <v>86.033236956937202</v>
      </c>
      <c r="AB65" s="457">
        <v>7.6338418224476099</v>
      </c>
      <c r="AC65" s="457">
        <v>0</v>
      </c>
      <c r="AD65" s="457">
        <v>-453.2634748657</v>
      </c>
      <c r="AE65" s="457">
        <v>6213.4395562662903</v>
      </c>
      <c r="AF65" s="457">
        <v>5760.1760814005902</v>
      </c>
      <c r="AG65" s="457">
        <f t="shared" si="6"/>
        <v>6213.4395562662903</v>
      </c>
      <c r="AH65" s="457">
        <f t="shared" si="7"/>
        <v>7.6338418224476099</v>
      </c>
      <c r="AI65" s="457">
        <f t="shared" si="8"/>
        <v>0</v>
      </c>
      <c r="AK65" s="456">
        <v>0.114583333333333</v>
      </c>
      <c r="AL65" s="457">
        <v>3577.2234348071202</v>
      </c>
      <c r="AM65" s="457">
        <v>3211.5206024989502</v>
      </c>
      <c r="AN65" s="457">
        <v>12.127943944446701</v>
      </c>
      <c r="AO65" s="457">
        <v>352.91425889935402</v>
      </c>
      <c r="AP65" s="457">
        <v>112.850289615302</v>
      </c>
      <c r="AQ65" s="457">
        <v>0</v>
      </c>
      <c r="AR65" s="457">
        <v>0</v>
      </c>
      <c r="AS65" s="457">
        <v>94.308264523091196</v>
      </c>
      <c r="AT65" s="457">
        <v>-1515.5480073400399</v>
      </c>
      <c r="AU65" s="457">
        <v>0</v>
      </c>
      <c r="AV65" s="457">
        <v>-506.82102271150802</v>
      </c>
      <c r="AW65" s="457">
        <v>5845.3967869482203</v>
      </c>
      <c r="AX65" s="457">
        <v>5338.5757642367098</v>
      </c>
      <c r="AY65" s="457">
        <f t="shared" si="9"/>
        <v>5845.3967869482203</v>
      </c>
      <c r="AZ65" s="457">
        <f t="shared" si="10"/>
        <v>0</v>
      </c>
      <c r="BA65" s="457">
        <f t="shared" si="11"/>
        <v>-1515.5480073400399</v>
      </c>
    </row>
    <row r="66" spans="1:53" s="451" customFormat="1">
      <c r="A66" s="456">
        <v>0.125</v>
      </c>
      <c r="B66" s="457">
        <v>3711.6363238973199</v>
      </c>
      <c r="C66" s="457">
        <v>5795.6910021623098</v>
      </c>
      <c r="D66" s="457">
        <v>117.296811866794</v>
      </c>
      <c r="E66" s="457">
        <v>410.29548502991599</v>
      </c>
      <c r="F66" s="457">
        <v>315.883343293179</v>
      </c>
      <c r="G66" s="457">
        <v>0</v>
      </c>
      <c r="H66" s="457">
        <v>0</v>
      </c>
      <c r="I66" s="457">
        <v>79.443099237128607</v>
      </c>
      <c r="J66" s="457">
        <v>-2829.45083151163</v>
      </c>
      <c r="K66" s="457">
        <v>-103.90264867011101</v>
      </c>
      <c r="L66" s="457">
        <v>-764.886059543545</v>
      </c>
      <c r="M66" s="457">
        <v>7496.8925853049104</v>
      </c>
      <c r="N66" s="457">
        <v>6732.0065257613696</v>
      </c>
      <c r="O66" s="457">
        <f t="shared" si="3"/>
        <v>7496.8925853049104</v>
      </c>
      <c r="P66" s="457">
        <f t="shared" si="4"/>
        <v>0</v>
      </c>
      <c r="Q66" s="457">
        <f t="shared" si="5"/>
        <v>-2829.45083151163</v>
      </c>
      <c r="S66" s="456">
        <v>0.125</v>
      </c>
      <c r="T66" s="457">
        <v>3002.8445634360501</v>
      </c>
      <c r="U66" s="457">
        <v>2424.6323089663001</v>
      </c>
      <c r="V66" s="457">
        <v>24.1948516928774</v>
      </c>
      <c r="W66" s="457">
        <v>372.10348367495101</v>
      </c>
      <c r="X66" s="457">
        <v>231.66039083729501</v>
      </c>
      <c r="Y66" s="457">
        <v>0</v>
      </c>
      <c r="Z66" s="457">
        <v>0</v>
      </c>
      <c r="AA66" s="457">
        <v>83.526035415639001</v>
      </c>
      <c r="AB66" s="457">
        <v>74.779639253412</v>
      </c>
      <c r="AC66" s="457">
        <v>0</v>
      </c>
      <c r="AD66" s="457">
        <v>-450.762687994575</v>
      </c>
      <c r="AE66" s="457">
        <v>6213.7412732765197</v>
      </c>
      <c r="AF66" s="457">
        <v>5762.9785852819496</v>
      </c>
      <c r="AG66" s="457">
        <f t="shared" si="6"/>
        <v>6213.7412732765197</v>
      </c>
      <c r="AH66" s="457">
        <f t="shared" si="7"/>
        <v>74.779639253412</v>
      </c>
      <c r="AI66" s="457">
        <f t="shared" si="8"/>
        <v>0</v>
      </c>
      <c r="AK66" s="456">
        <v>0.125</v>
      </c>
      <c r="AL66" s="457">
        <v>3575.7298898516801</v>
      </c>
      <c r="AM66" s="457">
        <v>3272.8042652344602</v>
      </c>
      <c r="AN66" s="457">
        <v>12.1480233979276</v>
      </c>
      <c r="AO66" s="457">
        <v>355.93345326738699</v>
      </c>
      <c r="AP66" s="457">
        <v>154.16239007934701</v>
      </c>
      <c r="AQ66" s="457">
        <v>0</v>
      </c>
      <c r="AR66" s="457">
        <v>0</v>
      </c>
      <c r="AS66" s="457">
        <v>94.519827031314094</v>
      </c>
      <c r="AT66" s="457">
        <v>-1607.1592499508199</v>
      </c>
      <c r="AU66" s="457">
        <v>0</v>
      </c>
      <c r="AV66" s="457">
        <v>-512.65200055877096</v>
      </c>
      <c r="AW66" s="457">
        <v>5858.1385989112996</v>
      </c>
      <c r="AX66" s="457">
        <v>5345.4865983525297</v>
      </c>
      <c r="AY66" s="457">
        <f t="shared" si="9"/>
        <v>5858.1385989112996</v>
      </c>
      <c r="AZ66" s="457">
        <f t="shared" si="10"/>
        <v>0</v>
      </c>
      <c r="BA66" s="457">
        <f t="shared" si="11"/>
        <v>-1607.1592499508199</v>
      </c>
    </row>
    <row r="67" spans="1:53" s="451" customFormat="1">
      <c r="A67" s="456">
        <v>0.13541666666666699</v>
      </c>
      <c r="B67" s="457">
        <v>3710.8694841363299</v>
      </c>
      <c r="C67" s="457">
        <v>5787.9707526835</v>
      </c>
      <c r="D67" s="457">
        <v>128.744326114757</v>
      </c>
      <c r="E67" s="457">
        <v>410.30968058904199</v>
      </c>
      <c r="F67" s="457">
        <v>316.34289379940901</v>
      </c>
      <c r="G67" s="457">
        <v>0</v>
      </c>
      <c r="H67" s="457">
        <v>0</v>
      </c>
      <c r="I67" s="457">
        <v>77.448866787335803</v>
      </c>
      <c r="J67" s="457">
        <v>-2885.08728644647</v>
      </c>
      <c r="K67" s="457">
        <v>-103.936221970188</v>
      </c>
      <c r="L67" s="457">
        <v>-764.27167398655399</v>
      </c>
      <c r="M67" s="457">
        <v>7442.6624956937103</v>
      </c>
      <c r="N67" s="457">
        <v>6678.3908217071603</v>
      </c>
      <c r="O67" s="457">
        <f t="shared" si="3"/>
        <v>7442.6624956937103</v>
      </c>
      <c r="P67" s="457">
        <f t="shared" si="4"/>
        <v>0</v>
      </c>
      <c r="Q67" s="457">
        <f t="shared" si="5"/>
        <v>-2885.08728644647</v>
      </c>
      <c r="S67" s="456">
        <v>0.13541666666666699</v>
      </c>
      <c r="T67" s="457">
        <v>3003.0045652557901</v>
      </c>
      <c r="U67" s="457">
        <v>2419.6213088199102</v>
      </c>
      <c r="V67" s="457">
        <v>24.188142057870401</v>
      </c>
      <c r="W67" s="457">
        <v>371.95941217522102</v>
      </c>
      <c r="X67" s="457">
        <v>228.19019702668399</v>
      </c>
      <c r="Y67" s="457">
        <v>0</v>
      </c>
      <c r="Z67" s="457">
        <v>0</v>
      </c>
      <c r="AA67" s="457">
        <v>83.173513142730798</v>
      </c>
      <c r="AB67" s="457">
        <v>49.289479242133197</v>
      </c>
      <c r="AC67" s="457">
        <v>0</v>
      </c>
      <c r="AD67" s="457">
        <v>-450.21037443990201</v>
      </c>
      <c r="AE67" s="457">
        <v>6179.4266177203399</v>
      </c>
      <c r="AF67" s="457">
        <v>5729.2162432804398</v>
      </c>
      <c r="AG67" s="457">
        <f t="shared" si="6"/>
        <v>6179.4266177203399</v>
      </c>
      <c r="AH67" s="457">
        <f t="shared" si="7"/>
        <v>49.289479242133197</v>
      </c>
      <c r="AI67" s="457">
        <f t="shared" si="8"/>
        <v>0</v>
      </c>
      <c r="AK67" s="456">
        <v>0.13541666666666699</v>
      </c>
      <c r="AL67" s="457">
        <v>3575.9032099582801</v>
      </c>
      <c r="AM67" s="457">
        <v>3274.6249462524902</v>
      </c>
      <c r="AN67" s="457">
        <v>12.0677055840038</v>
      </c>
      <c r="AO67" s="457">
        <v>355.66372813478699</v>
      </c>
      <c r="AP67" s="457">
        <v>159.25126193792201</v>
      </c>
      <c r="AQ67" s="457">
        <v>0</v>
      </c>
      <c r="AR67" s="457">
        <v>0</v>
      </c>
      <c r="AS67" s="457">
        <v>73.238705416887598</v>
      </c>
      <c r="AT67" s="457">
        <v>-1643.2339426297799</v>
      </c>
      <c r="AU67" s="457">
        <v>0</v>
      </c>
      <c r="AV67" s="457">
        <v>-512.56044297633298</v>
      </c>
      <c r="AW67" s="457">
        <v>5807.5156146545996</v>
      </c>
      <c r="AX67" s="457">
        <v>5294.9551716782698</v>
      </c>
      <c r="AY67" s="457">
        <f t="shared" si="9"/>
        <v>5807.5156146545996</v>
      </c>
      <c r="AZ67" s="457">
        <f t="shared" si="10"/>
        <v>0</v>
      </c>
      <c r="BA67" s="457">
        <f t="shared" si="11"/>
        <v>-1643.2339426297799</v>
      </c>
    </row>
    <row r="68" spans="1:53" s="451" customFormat="1">
      <c r="A68" s="456">
        <v>0.14583333333333301</v>
      </c>
      <c r="B68" s="457">
        <v>3710.7294845196202</v>
      </c>
      <c r="C68" s="457">
        <v>5791.26675919433</v>
      </c>
      <c r="D68" s="457">
        <v>133.30858576954199</v>
      </c>
      <c r="E68" s="457">
        <v>412.12626824439002</v>
      </c>
      <c r="F68" s="457">
        <v>316.67977551614501</v>
      </c>
      <c r="G68" s="457">
        <v>0</v>
      </c>
      <c r="H68" s="457">
        <v>0</v>
      </c>
      <c r="I68" s="457">
        <v>77.137005397741206</v>
      </c>
      <c r="J68" s="457">
        <v>-2911.2236422189699</v>
      </c>
      <c r="K68" s="457">
        <v>-103.89593411255299</v>
      </c>
      <c r="L68" s="457">
        <v>-764.73095540955501</v>
      </c>
      <c r="M68" s="457">
        <v>7426.1283023102496</v>
      </c>
      <c r="N68" s="457">
        <v>6661.3973469006896</v>
      </c>
      <c r="O68" s="457">
        <f t="shared" si="3"/>
        <v>7426.1283023102496</v>
      </c>
      <c r="P68" s="457">
        <f t="shared" si="4"/>
        <v>0</v>
      </c>
      <c r="Q68" s="457">
        <f t="shared" si="5"/>
        <v>-2911.2236422189699</v>
      </c>
      <c r="S68" s="456">
        <v>0.14583333333333301</v>
      </c>
      <c r="T68" s="457">
        <v>3003.4112758834599</v>
      </c>
      <c r="U68" s="457">
        <v>2418.8055275910901</v>
      </c>
      <c r="V68" s="457">
        <v>24.261948042947701</v>
      </c>
      <c r="W68" s="457">
        <v>370.80254071031601</v>
      </c>
      <c r="X68" s="457">
        <v>228.193676257715</v>
      </c>
      <c r="Y68" s="457">
        <v>0</v>
      </c>
      <c r="Z68" s="457">
        <v>0</v>
      </c>
      <c r="AA68" s="457">
        <v>84.997393345543202</v>
      </c>
      <c r="AB68" s="457">
        <v>13.092027295888</v>
      </c>
      <c r="AC68" s="457">
        <v>0</v>
      </c>
      <c r="AD68" s="457">
        <v>-450.09785762178802</v>
      </c>
      <c r="AE68" s="457">
        <v>6143.5643891269601</v>
      </c>
      <c r="AF68" s="457">
        <v>5693.4665315051798</v>
      </c>
      <c r="AG68" s="457">
        <f t="shared" si="6"/>
        <v>6143.5643891269601</v>
      </c>
      <c r="AH68" s="457">
        <f t="shared" si="7"/>
        <v>13.092027295888</v>
      </c>
      <c r="AI68" s="457">
        <f t="shared" si="8"/>
        <v>0</v>
      </c>
      <c r="AK68" s="456">
        <v>0.14583333333333301</v>
      </c>
      <c r="AL68" s="457">
        <v>3574.7430542940201</v>
      </c>
      <c r="AM68" s="457">
        <v>3274.3014801314198</v>
      </c>
      <c r="AN68" s="457">
        <v>12.0476261305229</v>
      </c>
      <c r="AO68" s="457">
        <v>353.22414102540301</v>
      </c>
      <c r="AP68" s="457">
        <v>159.19877545002601</v>
      </c>
      <c r="AQ68" s="457">
        <v>0</v>
      </c>
      <c r="AR68" s="457">
        <v>0</v>
      </c>
      <c r="AS68" s="457">
        <v>70.578025747026999</v>
      </c>
      <c r="AT68" s="457">
        <v>-1641.69543450633</v>
      </c>
      <c r="AU68" s="457">
        <v>0</v>
      </c>
      <c r="AV68" s="457">
        <v>-512.27320400482904</v>
      </c>
      <c r="AW68" s="457">
        <v>5802.3976682720904</v>
      </c>
      <c r="AX68" s="457">
        <v>5290.12446426726</v>
      </c>
      <c r="AY68" s="457">
        <f t="shared" si="9"/>
        <v>5802.3976682720904</v>
      </c>
      <c r="AZ68" s="457">
        <f t="shared" si="10"/>
        <v>0</v>
      </c>
      <c r="BA68" s="457">
        <f t="shared" si="11"/>
        <v>-1641.69543450633</v>
      </c>
    </row>
    <row r="69" spans="1:53" s="451" customFormat="1">
      <c r="A69" s="456">
        <v>0.15625</v>
      </c>
      <c r="B69" s="457">
        <v>3710.9561699455098</v>
      </c>
      <c r="C69" s="457">
        <v>5804.5355883689099</v>
      </c>
      <c r="D69" s="457">
        <v>210.99484845267099</v>
      </c>
      <c r="E69" s="457">
        <v>411.40321633052002</v>
      </c>
      <c r="F69" s="457">
        <v>317.64604343106402</v>
      </c>
      <c r="G69" s="457">
        <v>0</v>
      </c>
      <c r="H69" s="457">
        <v>0</v>
      </c>
      <c r="I69" s="457">
        <v>74.318406940127105</v>
      </c>
      <c r="J69" s="457">
        <v>-2980.6869967591801</v>
      </c>
      <c r="K69" s="457">
        <v>-103.78849965476201</v>
      </c>
      <c r="L69" s="457">
        <v>-766.934109886182</v>
      </c>
      <c r="M69" s="457">
        <v>7445.3787770548497</v>
      </c>
      <c r="N69" s="457">
        <v>6678.4446671686701</v>
      </c>
      <c r="O69" s="457">
        <f t="shared" si="3"/>
        <v>7445.3787770548497</v>
      </c>
      <c r="P69" s="457">
        <f t="shared" si="4"/>
        <v>0</v>
      </c>
      <c r="Q69" s="457">
        <f t="shared" si="5"/>
        <v>-2980.6869967591801</v>
      </c>
      <c r="S69" s="456">
        <v>0.15625</v>
      </c>
      <c r="T69" s="457">
        <v>3003.0979457684998</v>
      </c>
      <c r="U69" s="457">
        <v>2421.4477660955599</v>
      </c>
      <c r="V69" s="457">
        <v>24.2082709628915</v>
      </c>
      <c r="W69" s="457">
        <v>371.21285900953598</v>
      </c>
      <c r="X69" s="457">
        <v>228.15872370522001</v>
      </c>
      <c r="Y69" s="457">
        <v>0</v>
      </c>
      <c r="Z69" s="457">
        <v>0</v>
      </c>
      <c r="AA69" s="457">
        <v>85.549159050230998</v>
      </c>
      <c r="AB69" s="457">
        <v>-7.6681333649738797</v>
      </c>
      <c r="AC69" s="457">
        <v>0</v>
      </c>
      <c r="AD69" s="457">
        <v>-450.38563247112597</v>
      </c>
      <c r="AE69" s="457">
        <v>6126.0065912269602</v>
      </c>
      <c r="AF69" s="457">
        <v>5675.6209587558396</v>
      </c>
      <c r="AG69" s="457">
        <f t="shared" si="6"/>
        <v>6126.0065912269602</v>
      </c>
      <c r="AH69" s="457">
        <f t="shared" si="7"/>
        <v>0</v>
      </c>
      <c r="AI69" s="457">
        <f t="shared" si="8"/>
        <v>-7.6681333649738797</v>
      </c>
      <c r="AK69" s="456">
        <v>0.15625</v>
      </c>
      <c r="AL69" s="457">
        <v>3575.8365321000401</v>
      </c>
      <c r="AM69" s="457">
        <v>3265.9186250374501</v>
      </c>
      <c r="AN69" s="457">
        <v>12.0476261305229</v>
      </c>
      <c r="AO69" s="457">
        <v>350.57728338579</v>
      </c>
      <c r="AP69" s="457">
        <v>156.030803075488</v>
      </c>
      <c r="AQ69" s="457">
        <v>0</v>
      </c>
      <c r="AR69" s="457">
        <v>6.2737475147247297</v>
      </c>
      <c r="AS69" s="457">
        <v>77.269737560222495</v>
      </c>
      <c r="AT69" s="457">
        <v>-1650.69575144035</v>
      </c>
      <c r="AU69" s="457">
        <v>0</v>
      </c>
      <c r="AV69" s="457">
        <v>-511.534022688265</v>
      </c>
      <c r="AW69" s="457">
        <v>5793.25860336389</v>
      </c>
      <c r="AX69" s="457">
        <v>5281.72458067562</v>
      </c>
      <c r="AY69" s="457">
        <f t="shared" si="9"/>
        <v>5793.25860336389</v>
      </c>
      <c r="AZ69" s="457">
        <f t="shared" si="10"/>
        <v>0</v>
      </c>
      <c r="BA69" s="457">
        <f t="shared" si="11"/>
        <v>-1650.69575144035</v>
      </c>
    </row>
    <row r="70" spans="1:53" s="451" customFormat="1">
      <c r="A70" s="456">
        <v>0.16666666666666699</v>
      </c>
      <c r="B70" s="457">
        <v>3709.87597522847</v>
      </c>
      <c r="C70" s="457">
        <v>5840.66840296801</v>
      </c>
      <c r="D70" s="457">
        <v>229.305512770316</v>
      </c>
      <c r="E70" s="457">
        <v>412.59684958187802</v>
      </c>
      <c r="F70" s="457">
        <v>334.68997330082999</v>
      </c>
      <c r="G70" s="457">
        <v>0</v>
      </c>
      <c r="H70" s="457">
        <v>0</v>
      </c>
      <c r="I70" s="457">
        <v>75.327286781708395</v>
      </c>
      <c r="J70" s="457">
        <v>-3079.0413357286502</v>
      </c>
      <c r="K70" s="457">
        <v>0</v>
      </c>
      <c r="L70" s="457">
        <v>-770.62036694062397</v>
      </c>
      <c r="M70" s="457">
        <v>7523.4226649025604</v>
      </c>
      <c r="N70" s="457">
        <v>6752.80229796194</v>
      </c>
      <c r="O70" s="457">
        <f t="shared" si="3"/>
        <v>7523.4226649025604</v>
      </c>
      <c r="P70" s="457">
        <f t="shared" si="4"/>
        <v>0</v>
      </c>
      <c r="Q70" s="457">
        <f t="shared" si="5"/>
        <v>-3079.0413357286502</v>
      </c>
      <c r="S70" s="456">
        <v>0.16666666666666699</v>
      </c>
      <c r="T70" s="457">
        <v>3003.8112967097099</v>
      </c>
      <c r="U70" s="457">
        <v>2481.7374520390199</v>
      </c>
      <c r="V70" s="457">
        <v>24.228399867912501</v>
      </c>
      <c r="W70" s="457">
        <v>372.092319467717</v>
      </c>
      <c r="X70" s="457">
        <v>227.73907466298201</v>
      </c>
      <c r="Y70" s="457">
        <v>0</v>
      </c>
      <c r="Z70" s="457">
        <v>0</v>
      </c>
      <c r="AA70" s="457">
        <v>86.113155241898795</v>
      </c>
      <c r="AB70" s="457">
        <v>-10.165243691854201</v>
      </c>
      <c r="AC70" s="457">
        <v>0</v>
      </c>
      <c r="AD70" s="457">
        <v>-456.76187600467301</v>
      </c>
      <c r="AE70" s="457">
        <v>6185.5564542973798</v>
      </c>
      <c r="AF70" s="457">
        <v>5728.79457829271</v>
      </c>
      <c r="AG70" s="457">
        <f t="shared" si="6"/>
        <v>6185.5564542973798</v>
      </c>
      <c r="AH70" s="457">
        <f t="shared" si="7"/>
        <v>0</v>
      </c>
      <c r="AI70" s="457">
        <f t="shared" si="8"/>
        <v>-10.165243691854201</v>
      </c>
      <c r="AK70" s="456">
        <v>0.16666666666666699</v>
      </c>
      <c r="AL70" s="457">
        <v>3578.55699197186</v>
      </c>
      <c r="AM70" s="457">
        <v>3241.5259039590601</v>
      </c>
      <c r="AN70" s="457">
        <v>12.054319281683201</v>
      </c>
      <c r="AO70" s="457">
        <v>349.18579165035601</v>
      </c>
      <c r="AP70" s="457">
        <v>113.632452001258</v>
      </c>
      <c r="AQ70" s="457">
        <v>0</v>
      </c>
      <c r="AR70" s="457">
        <v>12.977036368687999</v>
      </c>
      <c r="AS70" s="457">
        <v>75.801397380904106</v>
      </c>
      <c r="AT70" s="457">
        <v>-1557.7347673276699</v>
      </c>
      <c r="AU70" s="457">
        <v>0</v>
      </c>
      <c r="AV70" s="457">
        <v>-509.160958836161</v>
      </c>
      <c r="AW70" s="457">
        <v>5825.99912528614</v>
      </c>
      <c r="AX70" s="457">
        <v>5316.8381664499802</v>
      </c>
      <c r="AY70" s="457">
        <f t="shared" si="9"/>
        <v>5825.99912528614</v>
      </c>
      <c r="AZ70" s="457">
        <f t="shared" si="10"/>
        <v>0</v>
      </c>
      <c r="BA70" s="457">
        <f t="shared" si="11"/>
        <v>-1557.7347673276699</v>
      </c>
    </row>
    <row r="71" spans="1:53" s="451" customFormat="1">
      <c r="A71" s="456">
        <v>0.17708333333333301</v>
      </c>
      <c r="B71" s="457">
        <v>3709.3092046871702</v>
      </c>
      <c r="C71" s="457">
        <v>5860.0112843881898</v>
      </c>
      <c r="D71" s="457">
        <v>229.31891510418899</v>
      </c>
      <c r="E71" s="457">
        <v>419.06912465494702</v>
      </c>
      <c r="F71" s="457">
        <v>334.97440616771797</v>
      </c>
      <c r="G71" s="457">
        <v>0</v>
      </c>
      <c r="H71" s="457">
        <v>0</v>
      </c>
      <c r="I71" s="457">
        <v>74.223921108613297</v>
      </c>
      <c r="J71" s="457">
        <v>-3034.56109864574</v>
      </c>
      <c r="K71" s="457">
        <v>0</v>
      </c>
      <c r="L71" s="457">
        <v>-772.72430948127499</v>
      </c>
      <c r="M71" s="457">
        <v>7592.3457574650802</v>
      </c>
      <c r="N71" s="457">
        <v>6819.62144798381</v>
      </c>
      <c r="O71" s="457">
        <f t="shared" si="3"/>
        <v>7592.3457574650802</v>
      </c>
      <c r="P71" s="457">
        <f t="shared" si="4"/>
        <v>0</v>
      </c>
      <c r="Q71" s="457">
        <f t="shared" si="5"/>
        <v>-3034.56109864574</v>
      </c>
      <c r="S71" s="456">
        <v>0.17708333333333301</v>
      </c>
      <c r="T71" s="457">
        <v>3002.68456161631</v>
      </c>
      <c r="U71" s="457">
        <v>2478.9368831656502</v>
      </c>
      <c r="V71" s="457">
        <v>24.208270962891401</v>
      </c>
      <c r="W71" s="457">
        <v>372.89677070035901</v>
      </c>
      <c r="X71" s="457">
        <v>227.76736838435301</v>
      </c>
      <c r="Y71" s="457">
        <v>0</v>
      </c>
      <c r="Z71" s="457">
        <v>10.6572410475413</v>
      </c>
      <c r="AA71" s="457">
        <v>88.246682136958597</v>
      </c>
      <c r="AB71" s="457">
        <v>34.763728287105998</v>
      </c>
      <c r="AC71" s="457">
        <v>0</v>
      </c>
      <c r="AD71" s="457">
        <v>-456.55744417581298</v>
      </c>
      <c r="AE71" s="457">
        <v>6240.1615063011604</v>
      </c>
      <c r="AF71" s="457">
        <v>5783.6040621253496</v>
      </c>
      <c r="AG71" s="457">
        <f t="shared" si="6"/>
        <v>6240.1615063011604</v>
      </c>
      <c r="AH71" s="457">
        <f t="shared" si="7"/>
        <v>34.763728287105998</v>
      </c>
      <c r="AI71" s="457">
        <f t="shared" si="8"/>
        <v>0</v>
      </c>
      <c r="AK71" s="456">
        <v>0.17708333333333301</v>
      </c>
      <c r="AL71" s="457">
        <v>3580.6039989639698</v>
      </c>
      <c r="AM71" s="457">
        <v>3235.6600932494598</v>
      </c>
      <c r="AN71" s="457">
        <v>12.1480233979276</v>
      </c>
      <c r="AO71" s="457">
        <v>351.659576286505</v>
      </c>
      <c r="AP71" s="457">
        <v>110.20309198339</v>
      </c>
      <c r="AQ71" s="457">
        <v>0</v>
      </c>
      <c r="AR71" s="457">
        <v>12.84282305336</v>
      </c>
      <c r="AS71" s="457">
        <v>87.171882685885706</v>
      </c>
      <c r="AT71" s="457">
        <v>-1525.73807804989</v>
      </c>
      <c r="AU71" s="457">
        <v>0</v>
      </c>
      <c r="AV71" s="457">
        <v>-509.04227867905701</v>
      </c>
      <c r="AW71" s="457">
        <v>5864.5514115706101</v>
      </c>
      <c r="AX71" s="457">
        <v>5355.5091328915496</v>
      </c>
      <c r="AY71" s="457">
        <f t="shared" si="9"/>
        <v>5864.5514115706101</v>
      </c>
      <c r="AZ71" s="457">
        <f t="shared" si="10"/>
        <v>0</v>
      </c>
      <c r="BA71" s="457">
        <f t="shared" si="11"/>
        <v>-1525.73807804989</v>
      </c>
    </row>
    <row r="72" spans="1:53" s="451" customFormat="1">
      <c r="A72" s="456">
        <v>0.1875</v>
      </c>
      <c r="B72" s="457">
        <v>3707.9023062134202</v>
      </c>
      <c r="C72" s="457">
        <v>5840.69458229877</v>
      </c>
      <c r="D72" s="457">
        <v>229.037420071871</v>
      </c>
      <c r="E72" s="457">
        <v>415.28249544660201</v>
      </c>
      <c r="F72" s="457">
        <v>334.85259513984801</v>
      </c>
      <c r="G72" s="457">
        <v>0</v>
      </c>
      <c r="H72" s="457">
        <v>0</v>
      </c>
      <c r="I72" s="457">
        <v>74.437086863948906</v>
      </c>
      <c r="J72" s="457">
        <v>-2936.4225425477798</v>
      </c>
      <c r="K72" s="457">
        <v>0</v>
      </c>
      <c r="L72" s="457">
        <v>-770.65628406069095</v>
      </c>
      <c r="M72" s="457">
        <v>7665.7839434866801</v>
      </c>
      <c r="N72" s="457">
        <v>6895.1276594259898</v>
      </c>
      <c r="O72" s="457">
        <f t="shared" si="3"/>
        <v>7665.7839434866801</v>
      </c>
      <c r="P72" s="457">
        <f t="shared" si="4"/>
        <v>0</v>
      </c>
      <c r="Q72" s="457">
        <f t="shared" si="5"/>
        <v>-2936.4225425477798</v>
      </c>
      <c r="S72" s="456">
        <v>0.1875</v>
      </c>
      <c r="T72" s="457">
        <v>3003.03124307701</v>
      </c>
      <c r="U72" s="457">
        <v>2480.4542132408601</v>
      </c>
      <c r="V72" s="457">
        <v>24.1948516928774</v>
      </c>
      <c r="W72" s="457">
        <v>372.40501598591698</v>
      </c>
      <c r="X72" s="457">
        <v>227.736897125327</v>
      </c>
      <c r="Y72" s="457">
        <v>0</v>
      </c>
      <c r="Z72" s="457">
        <v>12.295904026031501</v>
      </c>
      <c r="AA72" s="457">
        <v>89.127745862876296</v>
      </c>
      <c r="AB72" s="457">
        <v>113.72455161338701</v>
      </c>
      <c r="AC72" s="457">
        <v>0</v>
      </c>
      <c r="AD72" s="457">
        <v>-456.725427753308</v>
      </c>
      <c r="AE72" s="457">
        <v>6322.9704226242902</v>
      </c>
      <c r="AF72" s="457">
        <v>5866.24499487098</v>
      </c>
      <c r="AG72" s="457">
        <f t="shared" si="6"/>
        <v>6322.9704226242902</v>
      </c>
      <c r="AH72" s="457">
        <f t="shared" si="7"/>
        <v>113.72455161338701</v>
      </c>
      <c r="AI72" s="457">
        <f t="shared" si="8"/>
        <v>0</v>
      </c>
      <c r="AK72" s="456">
        <v>0.1875</v>
      </c>
      <c r="AL72" s="457">
        <v>3581.6442126215202</v>
      </c>
      <c r="AM72" s="457">
        <v>3236.6533318694801</v>
      </c>
      <c r="AN72" s="457">
        <v>12.1480233979276</v>
      </c>
      <c r="AO72" s="457">
        <v>350.45873550924</v>
      </c>
      <c r="AP72" s="457">
        <v>110.17944883828299</v>
      </c>
      <c r="AQ72" s="457">
        <v>0</v>
      </c>
      <c r="AR72" s="457">
        <v>12.818911081949899</v>
      </c>
      <c r="AS72" s="457">
        <v>79.717241601823503</v>
      </c>
      <c r="AT72" s="457">
        <v>-1504.93923761578</v>
      </c>
      <c r="AU72" s="457">
        <v>0</v>
      </c>
      <c r="AV72" s="457">
        <v>-509.01078101228802</v>
      </c>
      <c r="AW72" s="457">
        <v>5878.6806673044402</v>
      </c>
      <c r="AX72" s="457">
        <v>5369.6698862921503</v>
      </c>
      <c r="AY72" s="457">
        <f t="shared" si="9"/>
        <v>5878.6806673044402</v>
      </c>
      <c r="AZ72" s="457">
        <f t="shared" si="10"/>
        <v>0</v>
      </c>
      <c r="BA72" s="457">
        <f t="shared" si="11"/>
        <v>-1504.93923761578</v>
      </c>
    </row>
    <row r="73" spans="1:53" s="451" customFormat="1">
      <c r="A73" s="456">
        <v>0.19791666666666699</v>
      </c>
      <c r="B73" s="457">
        <v>3708.1623473619402</v>
      </c>
      <c r="C73" s="457">
        <v>5892.2345244009002</v>
      </c>
      <c r="D73" s="457">
        <v>307.662005665523</v>
      </c>
      <c r="E73" s="457">
        <v>418.60918757423298</v>
      </c>
      <c r="F73" s="457">
        <v>335.15610515789302</v>
      </c>
      <c r="G73" s="457">
        <v>0</v>
      </c>
      <c r="H73" s="457">
        <v>0</v>
      </c>
      <c r="I73" s="457">
        <v>77.409415228445496</v>
      </c>
      <c r="J73" s="457">
        <v>-2946.5030698095302</v>
      </c>
      <c r="K73" s="457">
        <v>0</v>
      </c>
      <c r="L73" s="457">
        <v>-776.67384136590999</v>
      </c>
      <c r="M73" s="457">
        <v>7792.7305155794002</v>
      </c>
      <c r="N73" s="457">
        <v>7016.0566742134897</v>
      </c>
      <c r="O73" s="457">
        <f t="shared" si="3"/>
        <v>7792.7305155794002</v>
      </c>
      <c r="P73" s="457">
        <f t="shared" si="4"/>
        <v>0</v>
      </c>
      <c r="Q73" s="457">
        <f t="shared" si="5"/>
        <v>-2946.5030698095302</v>
      </c>
      <c r="S73" s="456">
        <v>0.19791666666666699</v>
      </c>
      <c r="T73" s="457">
        <v>3002.5845889635202</v>
      </c>
      <c r="U73" s="457">
        <v>2491.2359502878498</v>
      </c>
      <c r="V73" s="457">
        <v>24.181432422863299</v>
      </c>
      <c r="W73" s="457">
        <v>371.35235490515299</v>
      </c>
      <c r="X73" s="457">
        <v>227.78330918923999</v>
      </c>
      <c r="Y73" s="457">
        <v>0</v>
      </c>
      <c r="Z73" s="457">
        <v>12.291877786000599</v>
      </c>
      <c r="AA73" s="457">
        <v>91.179572332275697</v>
      </c>
      <c r="AB73" s="457">
        <v>188.59830660942299</v>
      </c>
      <c r="AC73" s="457">
        <v>0</v>
      </c>
      <c r="AD73" s="457">
        <v>-457.779009852748</v>
      </c>
      <c r="AE73" s="457">
        <v>6409.2073924963297</v>
      </c>
      <c r="AF73" s="457">
        <v>5951.4283826435803</v>
      </c>
      <c r="AG73" s="457">
        <f t="shared" si="6"/>
        <v>6409.2073924963297</v>
      </c>
      <c r="AH73" s="457">
        <f t="shared" si="7"/>
        <v>188.59830660942299</v>
      </c>
      <c r="AI73" s="457">
        <f t="shared" si="8"/>
        <v>0</v>
      </c>
      <c r="AK73" s="456">
        <v>0.19791666666666699</v>
      </c>
      <c r="AL73" s="457">
        <v>3584.8580495752199</v>
      </c>
      <c r="AM73" s="457">
        <v>3244.0756299459699</v>
      </c>
      <c r="AN73" s="457">
        <v>12.1480233979276</v>
      </c>
      <c r="AO73" s="457">
        <v>351.75100675146598</v>
      </c>
      <c r="AP73" s="457">
        <v>110.15020505483</v>
      </c>
      <c r="AQ73" s="457">
        <v>0</v>
      </c>
      <c r="AR73" s="457">
        <v>13.0110422782898</v>
      </c>
      <c r="AS73" s="457">
        <v>84.684998805240596</v>
      </c>
      <c r="AT73" s="457">
        <v>-1496.46870590966</v>
      </c>
      <c r="AU73" s="457">
        <v>0</v>
      </c>
      <c r="AV73" s="457">
        <v>-509.99493188396599</v>
      </c>
      <c r="AW73" s="457">
        <v>5904.2102498992899</v>
      </c>
      <c r="AX73" s="457">
        <v>5394.21531801533</v>
      </c>
      <c r="AY73" s="457">
        <f t="shared" si="9"/>
        <v>5904.2102498992899</v>
      </c>
      <c r="AZ73" s="457">
        <f t="shared" si="10"/>
        <v>0</v>
      </c>
      <c r="BA73" s="457">
        <f t="shared" si="11"/>
        <v>-1496.46870590966</v>
      </c>
    </row>
    <row r="74" spans="1:53" s="451" customFormat="1">
      <c r="A74" s="456">
        <v>0.20833333333333301</v>
      </c>
      <c r="B74" s="457">
        <v>3708.1823217258602</v>
      </c>
      <c r="C74" s="457">
        <v>5881.8843549733101</v>
      </c>
      <c r="D74" s="457">
        <v>599.27201815441595</v>
      </c>
      <c r="E74" s="457">
        <v>420.52041550718099</v>
      </c>
      <c r="F74" s="457">
        <v>333.99127596865497</v>
      </c>
      <c r="G74" s="457">
        <v>0</v>
      </c>
      <c r="H74" s="457">
        <v>0</v>
      </c>
      <c r="I74" s="457">
        <v>81.122812578076704</v>
      </c>
      <c r="J74" s="457">
        <v>-3007.5083063930601</v>
      </c>
      <c r="K74" s="457">
        <v>0</v>
      </c>
      <c r="L74" s="457">
        <v>-779.79172371491597</v>
      </c>
      <c r="M74" s="457">
        <v>8017.4648925144402</v>
      </c>
      <c r="N74" s="457">
        <v>7237.6731687995198</v>
      </c>
      <c r="O74" s="457">
        <f t="shared" si="3"/>
        <v>8017.4648925144402</v>
      </c>
      <c r="P74" s="457">
        <f t="shared" si="4"/>
        <v>0</v>
      </c>
      <c r="Q74" s="457">
        <f t="shared" si="5"/>
        <v>-3007.5083063930601</v>
      </c>
      <c r="S74" s="456">
        <v>0.20833333333333301</v>
      </c>
      <c r="T74" s="457">
        <v>3003.3445894688598</v>
      </c>
      <c r="U74" s="457">
        <v>2583.04479027241</v>
      </c>
      <c r="V74" s="457">
        <v>24.181432422863299</v>
      </c>
      <c r="W74" s="457">
        <v>373.029787380475</v>
      </c>
      <c r="X74" s="457">
        <v>226.80506576356899</v>
      </c>
      <c r="Y74" s="457">
        <v>163.04580911296199</v>
      </c>
      <c r="Z74" s="457">
        <v>12.27275928243</v>
      </c>
      <c r="AA74" s="457">
        <v>93.039376445413495</v>
      </c>
      <c r="AB74" s="457">
        <v>-24.400870976802601</v>
      </c>
      <c r="AC74" s="457">
        <v>0</v>
      </c>
      <c r="AD74" s="457">
        <v>-469.61983598043503</v>
      </c>
      <c r="AE74" s="457">
        <v>6454.3627391721902</v>
      </c>
      <c r="AF74" s="457">
        <v>5984.74290319175</v>
      </c>
      <c r="AG74" s="457">
        <f t="shared" si="6"/>
        <v>6454.3627391721902</v>
      </c>
      <c r="AH74" s="457">
        <f t="shared" si="7"/>
        <v>0</v>
      </c>
      <c r="AI74" s="457">
        <f t="shared" si="8"/>
        <v>-24.400870976802601</v>
      </c>
      <c r="AK74" s="456">
        <v>0.20833333333333301</v>
      </c>
      <c r="AL74" s="457">
        <v>3584.5780383839301</v>
      </c>
      <c r="AM74" s="457">
        <v>3269.2738186910901</v>
      </c>
      <c r="AN74" s="457">
        <v>95.162860001148999</v>
      </c>
      <c r="AO74" s="457">
        <v>355.12320792917399</v>
      </c>
      <c r="AP74" s="457">
        <v>112.138850913388</v>
      </c>
      <c r="AQ74" s="457">
        <v>0</v>
      </c>
      <c r="AR74" s="457">
        <v>14.869455211003601</v>
      </c>
      <c r="AS74" s="457">
        <v>76.573194403123793</v>
      </c>
      <c r="AT74" s="457">
        <v>-1500.24780931242</v>
      </c>
      <c r="AU74" s="457">
        <v>0</v>
      </c>
      <c r="AV74" s="457">
        <v>-513.40293676790998</v>
      </c>
      <c r="AW74" s="457">
        <v>6007.4716162204404</v>
      </c>
      <c r="AX74" s="457">
        <v>5494.06867945253</v>
      </c>
      <c r="AY74" s="457">
        <f t="shared" si="9"/>
        <v>6007.4716162204404</v>
      </c>
      <c r="AZ74" s="457">
        <f t="shared" si="10"/>
        <v>0</v>
      </c>
      <c r="BA74" s="457">
        <f t="shared" si="11"/>
        <v>-1500.24780931242</v>
      </c>
    </row>
    <row r="75" spans="1:53" s="451" customFormat="1">
      <c r="A75" s="456">
        <v>0.21875</v>
      </c>
      <c r="B75" s="457">
        <v>3707.8422854475202</v>
      </c>
      <c r="C75" s="457">
        <v>5920.1979813439702</v>
      </c>
      <c r="D75" s="457">
        <v>665.17565557429702</v>
      </c>
      <c r="E75" s="457">
        <v>420.73342368372801</v>
      </c>
      <c r="F75" s="457">
        <v>333.02781547535199</v>
      </c>
      <c r="G75" s="457">
        <v>0</v>
      </c>
      <c r="H75" s="457">
        <v>0</v>
      </c>
      <c r="I75" s="457">
        <v>86.260731592547103</v>
      </c>
      <c r="J75" s="457">
        <v>-2992.4074545018598</v>
      </c>
      <c r="K75" s="457">
        <v>0</v>
      </c>
      <c r="L75" s="457">
        <v>-784.23022186860703</v>
      </c>
      <c r="M75" s="457">
        <v>8140.8304386155596</v>
      </c>
      <c r="N75" s="457">
        <v>7356.6002167469496</v>
      </c>
      <c r="O75" s="457">
        <f t="shared" si="3"/>
        <v>8140.8304386155596</v>
      </c>
      <c r="P75" s="457">
        <f t="shared" si="4"/>
        <v>0</v>
      </c>
      <c r="Q75" s="457">
        <f t="shared" si="5"/>
        <v>-2992.4074545018598</v>
      </c>
      <c r="S75" s="456">
        <v>0.21875</v>
      </c>
      <c r="T75" s="457">
        <v>3003.4979177640798</v>
      </c>
      <c r="U75" s="457">
        <v>2594.5419296790701</v>
      </c>
      <c r="V75" s="457">
        <v>24.168013152849301</v>
      </c>
      <c r="W75" s="457">
        <v>377.46868898293201</v>
      </c>
      <c r="X75" s="457">
        <v>226.73970341480501</v>
      </c>
      <c r="Y75" s="457">
        <v>175.12926495798601</v>
      </c>
      <c r="Z75" s="457">
        <v>12.776386971791601</v>
      </c>
      <c r="AA75" s="457">
        <v>93.830678939281697</v>
      </c>
      <c r="AB75" s="457">
        <v>13.4189414371785</v>
      </c>
      <c r="AC75" s="457">
        <v>0</v>
      </c>
      <c r="AD75" s="457">
        <v>-471.27426145426398</v>
      </c>
      <c r="AE75" s="457">
        <v>6521.5715252999698</v>
      </c>
      <c r="AF75" s="457">
        <v>6050.2972638457004</v>
      </c>
      <c r="AG75" s="457">
        <f t="shared" si="6"/>
        <v>6521.5715252999698</v>
      </c>
      <c r="AH75" s="457">
        <f t="shared" si="7"/>
        <v>13.4189414371785</v>
      </c>
      <c r="AI75" s="457">
        <f t="shared" si="8"/>
        <v>0</v>
      </c>
      <c r="AK75" s="456">
        <v>0.21875</v>
      </c>
      <c r="AL75" s="457">
        <v>3586.7183553085201</v>
      </c>
      <c r="AM75" s="457">
        <v>3265.29477347586</v>
      </c>
      <c r="AN75" s="457">
        <v>351.26861798673099</v>
      </c>
      <c r="AO75" s="457">
        <v>344.75952929350302</v>
      </c>
      <c r="AP75" s="457">
        <v>112.393627967196</v>
      </c>
      <c r="AQ75" s="457">
        <v>0</v>
      </c>
      <c r="AR75" s="457">
        <v>21.659994740803999</v>
      </c>
      <c r="AS75" s="457">
        <v>77.700346208787096</v>
      </c>
      <c r="AT75" s="457">
        <v>-1652.7601123219699</v>
      </c>
      <c r="AU75" s="457">
        <v>0</v>
      </c>
      <c r="AV75" s="457">
        <v>-515.82652574253098</v>
      </c>
      <c r="AW75" s="457">
        <v>6107.03513265943</v>
      </c>
      <c r="AX75" s="457">
        <v>5591.2086069169</v>
      </c>
      <c r="AY75" s="457">
        <f t="shared" si="9"/>
        <v>6107.03513265943</v>
      </c>
      <c r="AZ75" s="457">
        <f t="shared" si="10"/>
        <v>0</v>
      </c>
      <c r="BA75" s="457">
        <f t="shared" si="11"/>
        <v>-1652.7601123219699</v>
      </c>
    </row>
    <row r="76" spans="1:53" s="451" customFormat="1">
      <c r="A76" s="456">
        <v>0.22916666666666699</v>
      </c>
      <c r="B76" s="457">
        <v>3708.8957988422499</v>
      </c>
      <c r="C76" s="457">
        <v>5896.0397652441998</v>
      </c>
      <c r="D76" s="457">
        <v>634.68023563859094</v>
      </c>
      <c r="E76" s="457">
        <v>420.83137159415702</v>
      </c>
      <c r="F76" s="457">
        <v>346.98689942907703</v>
      </c>
      <c r="G76" s="457">
        <v>0</v>
      </c>
      <c r="H76" s="457">
        <v>0.83407918612162302</v>
      </c>
      <c r="I76" s="457">
        <v>89.528747460410798</v>
      </c>
      <c r="J76" s="457">
        <v>-2826.0657629003699</v>
      </c>
      <c r="K76" s="457">
        <v>0</v>
      </c>
      <c r="L76" s="457">
        <v>-781.80898260235301</v>
      </c>
      <c r="M76" s="457">
        <v>8271.7311344944392</v>
      </c>
      <c r="N76" s="457">
        <v>7489.9221518920804</v>
      </c>
      <c r="O76" s="457">
        <f t="shared" si="3"/>
        <v>8271.7311344944392</v>
      </c>
      <c r="P76" s="457">
        <f t="shared" si="4"/>
        <v>0</v>
      </c>
      <c r="Q76" s="457">
        <f t="shared" si="5"/>
        <v>-2826.0657629003699</v>
      </c>
      <c r="S76" s="456">
        <v>0.22916666666666699</v>
      </c>
      <c r="T76" s="457">
        <v>3004.3246209609001</v>
      </c>
      <c r="U76" s="457">
        <v>2595.83910079318</v>
      </c>
      <c r="V76" s="457">
        <v>24.147884247828198</v>
      </c>
      <c r="W76" s="457">
        <v>376.936279425659</v>
      </c>
      <c r="X76" s="457">
        <v>226.67926906204301</v>
      </c>
      <c r="Y76" s="457">
        <v>174.62444186380901</v>
      </c>
      <c r="Z76" s="457">
        <v>16.017190529505399</v>
      </c>
      <c r="AA76" s="457">
        <v>94.595497887073407</v>
      </c>
      <c r="AB76" s="457">
        <v>170.26176657316901</v>
      </c>
      <c r="AC76" s="457">
        <v>0</v>
      </c>
      <c r="AD76" s="457">
        <v>-471.44754456144102</v>
      </c>
      <c r="AE76" s="457">
        <v>6683.42605134317</v>
      </c>
      <c r="AF76" s="457">
        <v>6211.9785067817302</v>
      </c>
      <c r="AG76" s="457">
        <f t="shared" si="6"/>
        <v>6683.42605134317</v>
      </c>
      <c r="AH76" s="457">
        <f t="shared" si="7"/>
        <v>170.26176657316901</v>
      </c>
      <c r="AI76" s="457">
        <f t="shared" si="8"/>
        <v>0</v>
      </c>
      <c r="AK76" s="456">
        <v>0.22916666666666699</v>
      </c>
      <c r="AL76" s="457">
        <v>3589.5522131199</v>
      </c>
      <c r="AM76" s="457">
        <v>3232.5945140520798</v>
      </c>
      <c r="AN76" s="457">
        <v>444.78497007913302</v>
      </c>
      <c r="AO76" s="457">
        <v>340.44656145647798</v>
      </c>
      <c r="AP76" s="457">
        <v>112.624979242168</v>
      </c>
      <c r="AQ76" s="457">
        <v>0</v>
      </c>
      <c r="AR76" s="457">
        <v>38.925423271179199</v>
      </c>
      <c r="AS76" s="457">
        <v>78.544350840830006</v>
      </c>
      <c r="AT76" s="457">
        <v>-1605.6122389719001</v>
      </c>
      <c r="AU76" s="457">
        <v>0</v>
      </c>
      <c r="AV76" s="457">
        <v>-514.15064841558501</v>
      </c>
      <c r="AW76" s="457">
        <v>6231.8607730898602</v>
      </c>
      <c r="AX76" s="457">
        <v>5717.7101246742805</v>
      </c>
      <c r="AY76" s="457">
        <f t="shared" si="9"/>
        <v>6231.8607730898602</v>
      </c>
      <c r="AZ76" s="457">
        <f t="shared" si="10"/>
        <v>0</v>
      </c>
      <c r="BA76" s="457">
        <f t="shared" si="11"/>
        <v>-1605.6122389719001</v>
      </c>
    </row>
    <row r="77" spans="1:53" s="451" customFormat="1">
      <c r="A77" s="456">
        <v>0.23958333333333301</v>
      </c>
      <c r="B77" s="457">
        <v>3709.24254207898</v>
      </c>
      <c r="C77" s="457">
        <v>5979.2187870787102</v>
      </c>
      <c r="D77" s="457">
        <v>640.47771812680799</v>
      </c>
      <c r="E77" s="457">
        <v>427.38841471030099</v>
      </c>
      <c r="F77" s="457">
        <v>367.43221477625701</v>
      </c>
      <c r="G77" s="457">
        <v>0</v>
      </c>
      <c r="H77" s="457">
        <v>12.4876736005147</v>
      </c>
      <c r="I77" s="457">
        <v>84.6285544523261</v>
      </c>
      <c r="J77" s="457">
        <v>-2750.7969835347699</v>
      </c>
      <c r="K77" s="457">
        <v>0</v>
      </c>
      <c r="L77" s="457">
        <v>-790.06929371803903</v>
      </c>
      <c r="M77" s="457">
        <v>8470.0789212891195</v>
      </c>
      <c r="N77" s="457">
        <v>7680.0096275710803</v>
      </c>
      <c r="O77" s="457">
        <f t="shared" si="3"/>
        <v>8470.0789212891195</v>
      </c>
      <c r="P77" s="457">
        <f t="shared" si="4"/>
        <v>0</v>
      </c>
      <c r="Q77" s="457">
        <f t="shared" si="5"/>
        <v>-2750.7969835347699</v>
      </c>
      <c r="S77" s="456">
        <v>0.23958333333333301</v>
      </c>
      <c r="T77" s="457">
        <v>3004.33795173307</v>
      </c>
      <c r="U77" s="457">
        <v>2602.8219807031601</v>
      </c>
      <c r="V77" s="457">
        <v>24.147884247828198</v>
      </c>
      <c r="W77" s="457">
        <v>382.70710736916601</v>
      </c>
      <c r="X77" s="457">
        <v>227.57824858051501</v>
      </c>
      <c r="Y77" s="457">
        <v>174.210226169099</v>
      </c>
      <c r="Z77" s="457">
        <v>24.243262143452998</v>
      </c>
      <c r="AA77" s="457">
        <v>93.199507836102597</v>
      </c>
      <c r="AB77" s="457">
        <v>398.60413326946298</v>
      </c>
      <c r="AC77" s="457">
        <v>0</v>
      </c>
      <c r="AD77" s="457">
        <v>-472.58445985797198</v>
      </c>
      <c r="AE77" s="457">
        <v>6931.8503020518501</v>
      </c>
      <c r="AF77" s="457">
        <v>6459.2658421938804</v>
      </c>
      <c r="AG77" s="457">
        <f t="shared" si="6"/>
        <v>6931.8503020518501</v>
      </c>
      <c r="AH77" s="457">
        <f t="shared" si="7"/>
        <v>398.60413326946298</v>
      </c>
      <c r="AI77" s="457">
        <f t="shared" si="8"/>
        <v>0</v>
      </c>
      <c r="AK77" s="456">
        <v>0.23958333333333301</v>
      </c>
      <c r="AL77" s="457">
        <v>3590.6590232418098</v>
      </c>
      <c r="AM77" s="457">
        <v>3257.7276601571202</v>
      </c>
      <c r="AN77" s="457">
        <v>499.66191282288798</v>
      </c>
      <c r="AO77" s="457">
        <v>359.27248882768703</v>
      </c>
      <c r="AP77" s="457">
        <v>118.449267570142</v>
      </c>
      <c r="AQ77" s="457">
        <v>0</v>
      </c>
      <c r="AR77" s="457">
        <v>66.036481630961106</v>
      </c>
      <c r="AS77" s="457">
        <v>81.391147217382596</v>
      </c>
      <c r="AT77" s="457">
        <v>-1594.5298529301799</v>
      </c>
      <c r="AU77" s="457">
        <v>0</v>
      </c>
      <c r="AV77" s="457">
        <v>-518.64103382520705</v>
      </c>
      <c r="AW77" s="457">
        <v>6378.6681285378099</v>
      </c>
      <c r="AX77" s="457">
        <v>5860.0270947126</v>
      </c>
      <c r="AY77" s="457">
        <f t="shared" si="9"/>
        <v>6378.6681285378099</v>
      </c>
      <c r="AZ77" s="457">
        <f t="shared" si="10"/>
        <v>0</v>
      </c>
      <c r="BA77" s="457">
        <f t="shared" si="11"/>
        <v>-1594.5298529301799</v>
      </c>
    </row>
    <row r="78" spans="1:53" s="451" customFormat="1">
      <c r="A78" s="456">
        <v>0.25</v>
      </c>
      <c r="B78" s="457">
        <v>3710.9695187461698</v>
      </c>
      <c r="C78" s="457">
        <v>6087.4593877315901</v>
      </c>
      <c r="D78" s="457">
        <v>820.44096022419501</v>
      </c>
      <c r="E78" s="457">
        <v>460.86185435112702</v>
      </c>
      <c r="F78" s="457">
        <v>527.26234708084905</v>
      </c>
      <c r="G78" s="457">
        <v>126.33484892089599</v>
      </c>
      <c r="H78" s="457">
        <v>12.3589420318604</v>
      </c>
      <c r="I78" s="457">
        <v>82.622640209031104</v>
      </c>
      <c r="J78" s="457">
        <v>-2912.7766760494001</v>
      </c>
      <c r="K78" s="457">
        <v>0</v>
      </c>
      <c r="L78" s="457">
        <v>-807.19921247276</v>
      </c>
      <c r="M78" s="457">
        <v>8915.5338232463291</v>
      </c>
      <c r="N78" s="457">
        <v>8108.3346107735697</v>
      </c>
      <c r="O78" s="457">
        <f t="shared" si="3"/>
        <v>8915.5338232463291</v>
      </c>
      <c r="P78" s="457">
        <f t="shared" si="4"/>
        <v>0</v>
      </c>
      <c r="Q78" s="457">
        <f t="shared" si="5"/>
        <v>-2912.7766760494001</v>
      </c>
      <c r="S78" s="456">
        <v>0.25</v>
      </c>
      <c r="T78" s="457">
        <v>3004.4446792948202</v>
      </c>
      <c r="U78" s="457">
        <v>2686.9104579037698</v>
      </c>
      <c r="V78" s="457">
        <v>24.154593882835201</v>
      </c>
      <c r="W78" s="457">
        <v>412.73874612197898</v>
      </c>
      <c r="X78" s="457">
        <v>245.428021925634</v>
      </c>
      <c r="Y78" s="457">
        <v>256.134400389863</v>
      </c>
      <c r="Z78" s="457">
        <v>47.449498600006102</v>
      </c>
      <c r="AA78" s="457">
        <v>93.338225581265505</v>
      </c>
      <c r="AB78" s="457">
        <v>652.53684030668296</v>
      </c>
      <c r="AC78" s="457">
        <v>0</v>
      </c>
      <c r="AD78" s="457">
        <v>-484.61001138619002</v>
      </c>
      <c r="AE78" s="457">
        <v>7423.1354640068503</v>
      </c>
      <c r="AF78" s="457">
        <v>6938.52545262066</v>
      </c>
      <c r="AG78" s="457">
        <f t="shared" si="6"/>
        <v>7423.1354640068503</v>
      </c>
      <c r="AH78" s="457">
        <f t="shared" si="7"/>
        <v>652.53684030668296</v>
      </c>
      <c r="AI78" s="457">
        <f t="shared" si="8"/>
        <v>0</v>
      </c>
      <c r="AK78" s="456">
        <v>0.25</v>
      </c>
      <c r="AL78" s="457">
        <v>3590.4856705776601</v>
      </c>
      <c r="AM78" s="457">
        <v>3262.4190969890701</v>
      </c>
      <c r="AN78" s="457">
        <v>756.51729416383296</v>
      </c>
      <c r="AO78" s="457">
        <v>358.31448395777801</v>
      </c>
      <c r="AP78" s="457">
        <v>193.352250710378</v>
      </c>
      <c r="AQ78" s="457">
        <v>0</v>
      </c>
      <c r="AR78" s="457">
        <v>98.487530476887997</v>
      </c>
      <c r="AS78" s="457">
        <v>93.250450944600701</v>
      </c>
      <c r="AT78" s="457">
        <v>-1551.64520472765</v>
      </c>
      <c r="AU78" s="457">
        <v>0</v>
      </c>
      <c r="AV78" s="457">
        <v>-523.20742250878698</v>
      </c>
      <c r="AW78" s="457">
        <v>6801.18157309256</v>
      </c>
      <c r="AX78" s="457">
        <v>6277.9741505837701</v>
      </c>
      <c r="AY78" s="457">
        <f t="shared" si="9"/>
        <v>6801.18157309256</v>
      </c>
      <c r="AZ78" s="457">
        <f t="shared" si="10"/>
        <v>0</v>
      </c>
      <c r="BA78" s="457">
        <f t="shared" si="11"/>
        <v>-1551.64520472765</v>
      </c>
    </row>
    <row r="79" spans="1:53" s="451" customFormat="1">
      <c r="A79" s="456">
        <v>0.26041666666666702</v>
      </c>
      <c r="B79" s="457">
        <v>3710.72281011929</v>
      </c>
      <c r="C79" s="457">
        <v>6129.1088170316398</v>
      </c>
      <c r="D79" s="457">
        <v>943.15992071063101</v>
      </c>
      <c r="E79" s="457">
        <v>467.488174401381</v>
      </c>
      <c r="F79" s="457">
        <v>559.62844066510695</v>
      </c>
      <c r="G79" s="457">
        <v>193.090676169613</v>
      </c>
      <c r="H79" s="457">
        <v>12.3585531711578</v>
      </c>
      <c r="I79" s="457">
        <v>81.862775416061297</v>
      </c>
      <c r="J79" s="457">
        <v>-2947.5521965562598</v>
      </c>
      <c r="K79" s="457">
        <v>0</v>
      </c>
      <c r="L79" s="457">
        <v>-814.15461064520798</v>
      </c>
      <c r="M79" s="457">
        <v>9149.8679711286204</v>
      </c>
      <c r="N79" s="457">
        <v>8335.7133604834107</v>
      </c>
      <c r="O79" s="457">
        <f t="shared" si="3"/>
        <v>9149.8679711286204</v>
      </c>
      <c r="P79" s="457">
        <f t="shared" si="4"/>
        <v>0</v>
      </c>
      <c r="Q79" s="457">
        <f t="shared" si="5"/>
        <v>-2947.5521965562598</v>
      </c>
      <c r="S79" s="456">
        <v>0.26041666666666702</v>
      </c>
      <c r="T79" s="457">
        <v>3002.9178908213999</v>
      </c>
      <c r="U79" s="457">
        <v>2705.7295652043599</v>
      </c>
      <c r="V79" s="457">
        <v>24.1747226598807</v>
      </c>
      <c r="W79" s="457">
        <v>419.02077576440098</v>
      </c>
      <c r="X79" s="457">
        <v>247.11123767925699</v>
      </c>
      <c r="Y79" s="457">
        <v>222.790004375943</v>
      </c>
      <c r="Z79" s="457">
        <v>71.591446029663103</v>
      </c>
      <c r="AA79" s="457">
        <v>92.941337866205401</v>
      </c>
      <c r="AB79" s="457">
        <v>1033.4256650064101</v>
      </c>
      <c r="AC79" s="457">
        <v>0</v>
      </c>
      <c r="AD79" s="457">
        <v>-486.62784159562102</v>
      </c>
      <c r="AE79" s="457">
        <v>7819.7026454075103</v>
      </c>
      <c r="AF79" s="457">
        <v>7333.07480381189</v>
      </c>
      <c r="AG79" s="457">
        <f t="shared" si="6"/>
        <v>7819.7026454075103</v>
      </c>
      <c r="AH79" s="457">
        <f t="shared" si="7"/>
        <v>1033.4256650064101</v>
      </c>
      <c r="AI79" s="457">
        <f t="shared" si="8"/>
        <v>0</v>
      </c>
      <c r="AK79" s="456">
        <v>0.26041666666666702</v>
      </c>
      <c r="AL79" s="457">
        <v>3590.8790634297502</v>
      </c>
      <c r="AM79" s="457">
        <v>3296.8209475304998</v>
      </c>
      <c r="AN79" s="457">
        <v>811.28714853160295</v>
      </c>
      <c r="AO79" s="457">
        <v>381.32059499699699</v>
      </c>
      <c r="AP79" s="457">
        <v>207.467039645547</v>
      </c>
      <c r="AQ79" s="457">
        <v>0</v>
      </c>
      <c r="AR79" s="457">
        <v>130.19347238159199</v>
      </c>
      <c r="AS79" s="457">
        <v>93.362496395073293</v>
      </c>
      <c r="AT79" s="457">
        <v>-1381.4559900495501</v>
      </c>
      <c r="AU79" s="457">
        <v>0</v>
      </c>
      <c r="AV79" s="457">
        <v>-528.806922780268</v>
      </c>
      <c r="AW79" s="457">
        <v>7129.8747728615099</v>
      </c>
      <c r="AX79" s="457">
        <v>6601.0678500812501</v>
      </c>
      <c r="AY79" s="457">
        <f t="shared" si="9"/>
        <v>7129.8747728615099</v>
      </c>
      <c r="AZ79" s="457">
        <f t="shared" si="10"/>
        <v>0</v>
      </c>
      <c r="BA79" s="457">
        <f t="shared" si="11"/>
        <v>-1381.4559900495501</v>
      </c>
    </row>
    <row r="80" spans="1:53" s="451" customFormat="1">
      <c r="A80" s="456">
        <v>0.27083333333333298</v>
      </c>
      <c r="B80" s="457">
        <v>3710.8428190930499</v>
      </c>
      <c r="C80" s="457">
        <v>6154.22815659565</v>
      </c>
      <c r="D80" s="457">
        <v>942.79799531205902</v>
      </c>
      <c r="E80" s="457">
        <v>471.35720733466098</v>
      </c>
      <c r="F80" s="457">
        <v>559.775420838076</v>
      </c>
      <c r="G80" s="457">
        <v>218.34395532129199</v>
      </c>
      <c r="H80" s="457">
        <v>13.714395205179899</v>
      </c>
      <c r="I80" s="457">
        <v>83.7184218958879</v>
      </c>
      <c r="J80" s="457">
        <v>-2789.2628473076902</v>
      </c>
      <c r="K80" s="457">
        <v>0</v>
      </c>
      <c r="L80" s="457">
        <v>-817.06067152646006</v>
      </c>
      <c r="M80" s="457">
        <v>9365.5155242881701</v>
      </c>
      <c r="N80" s="457">
        <v>8548.4548527617098</v>
      </c>
      <c r="O80" s="457">
        <f t="shared" si="3"/>
        <v>9365.5155242881701</v>
      </c>
      <c r="P80" s="457">
        <f t="shared" si="4"/>
        <v>0</v>
      </c>
      <c r="Q80" s="457">
        <f t="shared" si="5"/>
        <v>-2789.2628473076902</v>
      </c>
      <c r="S80" s="456">
        <v>0.27083333333333298</v>
      </c>
      <c r="T80" s="457">
        <v>3002.31123488816</v>
      </c>
      <c r="U80" s="457">
        <v>2711.1998589611899</v>
      </c>
      <c r="V80" s="457">
        <v>24.1948516928774</v>
      </c>
      <c r="W80" s="457">
        <v>414.95647073320202</v>
      </c>
      <c r="X80" s="457">
        <v>247.07624890763799</v>
      </c>
      <c r="Y80" s="457">
        <v>222.20751793759001</v>
      </c>
      <c r="Z80" s="457">
        <v>99.030094202677404</v>
      </c>
      <c r="AA80" s="457">
        <v>90.868486609703695</v>
      </c>
      <c r="AB80" s="457">
        <v>1332.4245664970199</v>
      </c>
      <c r="AC80" s="457">
        <v>0</v>
      </c>
      <c r="AD80" s="457">
        <v>-487.07426107083103</v>
      </c>
      <c r="AE80" s="457">
        <v>8144.2693304300601</v>
      </c>
      <c r="AF80" s="457">
        <v>7657.1950693592298</v>
      </c>
      <c r="AG80" s="457">
        <f t="shared" si="6"/>
        <v>8144.2693304300601</v>
      </c>
      <c r="AH80" s="457">
        <f t="shared" si="7"/>
        <v>1332.4245664970199</v>
      </c>
      <c r="AI80" s="457">
        <f t="shared" si="8"/>
        <v>0</v>
      </c>
      <c r="AK80" s="456">
        <v>0.27083333333333298</v>
      </c>
      <c r="AL80" s="457">
        <v>3591.1791137918099</v>
      </c>
      <c r="AM80" s="457">
        <v>3304.7444329683699</v>
      </c>
      <c r="AN80" s="457">
        <v>811.05957245586603</v>
      </c>
      <c r="AO80" s="457">
        <v>385.042830223397</v>
      </c>
      <c r="AP80" s="457">
        <v>207.467597165146</v>
      </c>
      <c r="AQ80" s="457">
        <v>0</v>
      </c>
      <c r="AR80" s="457">
        <v>165.57887950642899</v>
      </c>
      <c r="AS80" s="457">
        <v>86.737495394405599</v>
      </c>
      <c r="AT80" s="457">
        <v>-1226.9314980000099</v>
      </c>
      <c r="AU80" s="457">
        <v>0</v>
      </c>
      <c r="AV80" s="457">
        <v>-529.94373282417098</v>
      </c>
      <c r="AW80" s="457">
        <v>7324.87842350541</v>
      </c>
      <c r="AX80" s="457">
        <v>6794.9346906812398</v>
      </c>
      <c r="AY80" s="457">
        <f t="shared" si="9"/>
        <v>7324.87842350541</v>
      </c>
      <c r="AZ80" s="457">
        <f t="shared" si="10"/>
        <v>0</v>
      </c>
      <c r="BA80" s="457">
        <f t="shared" si="11"/>
        <v>-1226.9314980000099</v>
      </c>
    </row>
    <row r="81" spans="1:53" s="451" customFormat="1">
      <c r="A81" s="456">
        <v>0.28125</v>
      </c>
      <c r="B81" s="457">
        <v>3711.32957822551</v>
      </c>
      <c r="C81" s="457">
        <v>6192.8228831307597</v>
      </c>
      <c r="D81" s="457">
        <v>943.89047625412104</v>
      </c>
      <c r="E81" s="457">
        <v>481.44754055773802</v>
      </c>
      <c r="F81" s="457">
        <v>575.81864360822601</v>
      </c>
      <c r="G81" s="457">
        <v>330.52979404580998</v>
      </c>
      <c r="H81" s="457">
        <v>25.483408053716001</v>
      </c>
      <c r="I81" s="457">
        <v>83.471849269277399</v>
      </c>
      <c r="J81" s="457">
        <v>-2840.8206561920802</v>
      </c>
      <c r="K81" s="457">
        <v>0</v>
      </c>
      <c r="L81" s="457">
        <v>-822.95979097849499</v>
      </c>
      <c r="M81" s="457">
        <v>9503.9735169530795</v>
      </c>
      <c r="N81" s="457">
        <v>8681.0137259745807</v>
      </c>
      <c r="O81" s="457">
        <f t="shared" si="3"/>
        <v>9503.9735169530795</v>
      </c>
      <c r="P81" s="457">
        <f t="shared" si="4"/>
        <v>0</v>
      </c>
      <c r="Q81" s="457">
        <f t="shared" si="5"/>
        <v>-2840.8206561920802</v>
      </c>
      <c r="S81" s="456">
        <v>0.28125</v>
      </c>
      <c r="T81" s="457">
        <v>3001.8978507359702</v>
      </c>
      <c r="U81" s="457">
        <v>2746.3579952376399</v>
      </c>
      <c r="V81" s="457">
        <v>24.228399867912501</v>
      </c>
      <c r="W81" s="457">
        <v>416.54839410544298</v>
      </c>
      <c r="X81" s="457">
        <v>249.10559875912099</v>
      </c>
      <c r="Y81" s="457">
        <v>222.47287353996899</v>
      </c>
      <c r="Z81" s="457">
        <v>132.013110671997</v>
      </c>
      <c r="AA81" s="457">
        <v>86.9271152199385</v>
      </c>
      <c r="AB81" s="457">
        <v>1430.73358980585</v>
      </c>
      <c r="AC81" s="457">
        <v>0</v>
      </c>
      <c r="AD81" s="457">
        <v>-491.02530256682599</v>
      </c>
      <c r="AE81" s="457">
        <v>8310.2849279438506</v>
      </c>
      <c r="AF81" s="457">
        <v>7819.2596253770198</v>
      </c>
      <c r="AG81" s="457">
        <f t="shared" si="6"/>
        <v>8310.2849279438506</v>
      </c>
      <c r="AH81" s="457">
        <f t="shared" si="7"/>
        <v>1430.73358980585</v>
      </c>
      <c r="AI81" s="457">
        <f t="shared" si="8"/>
        <v>0</v>
      </c>
      <c r="AK81" s="456">
        <v>0.28125</v>
      </c>
      <c r="AL81" s="457">
        <v>3591.05244865145</v>
      </c>
      <c r="AM81" s="457">
        <v>3308.9304670091001</v>
      </c>
      <c r="AN81" s="457">
        <v>810.95918782692399</v>
      </c>
      <c r="AO81" s="457">
        <v>385.57309218514303</v>
      </c>
      <c r="AP81" s="457">
        <v>210.57761847477099</v>
      </c>
      <c r="AQ81" s="457">
        <v>0</v>
      </c>
      <c r="AR81" s="457">
        <v>210.20815484619101</v>
      </c>
      <c r="AS81" s="457">
        <v>75.511646788895504</v>
      </c>
      <c r="AT81" s="457">
        <v>-1099.4621392408999</v>
      </c>
      <c r="AU81" s="457">
        <v>0</v>
      </c>
      <c r="AV81" s="457">
        <v>-530.55318636001698</v>
      </c>
      <c r="AW81" s="457">
        <v>7493.3504765415701</v>
      </c>
      <c r="AX81" s="457">
        <v>6962.7972901815501</v>
      </c>
      <c r="AY81" s="457">
        <f t="shared" si="9"/>
        <v>7493.3504765415701</v>
      </c>
      <c r="AZ81" s="457">
        <f t="shared" si="10"/>
        <v>0</v>
      </c>
      <c r="BA81" s="457">
        <f t="shared" si="11"/>
        <v>-1099.4621392408999</v>
      </c>
    </row>
    <row r="82" spans="1:53" s="451" customFormat="1">
      <c r="A82" s="456">
        <v>0.29166666666666702</v>
      </c>
      <c r="B82" s="457">
        <v>3713.34993548482</v>
      </c>
      <c r="C82" s="457">
        <v>6211.4960020144799</v>
      </c>
      <c r="D82" s="457">
        <v>956.04843129519099</v>
      </c>
      <c r="E82" s="457">
        <v>485.924126051114</v>
      </c>
      <c r="F82" s="457">
        <v>668.63865128343002</v>
      </c>
      <c r="G82" s="457">
        <v>461.36955146318701</v>
      </c>
      <c r="H82" s="457">
        <v>58.1350700060527</v>
      </c>
      <c r="I82" s="457">
        <v>86.355867406967704</v>
      </c>
      <c r="J82" s="457">
        <v>-2968.2410623987898</v>
      </c>
      <c r="K82" s="457">
        <v>0</v>
      </c>
      <c r="L82" s="457">
        <v>-827.90371135537305</v>
      </c>
      <c r="M82" s="457">
        <v>9673.0765726064601</v>
      </c>
      <c r="N82" s="457">
        <v>8845.1728612510906</v>
      </c>
      <c r="O82" s="457">
        <f t="shared" si="3"/>
        <v>9673.0765726064601</v>
      </c>
      <c r="P82" s="457">
        <f t="shared" si="4"/>
        <v>0</v>
      </c>
      <c r="Q82" s="457">
        <f t="shared" si="5"/>
        <v>-2968.2410623987898</v>
      </c>
      <c r="S82" s="456">
        <v>0.29166666666666702</v>
      </c>
      <c r="T82" s="457">
        <v>3003.1512363033698</v>
      </c>
      <c r="U82" s="457">
        <v>2884.7938837810102</v>
      </c>
      <c r="V82" s="457">
        <v>24.214980597898499</v>
      </c>
      <c r="W82" s="457">
        <v>448.29350588643098</v>
      </c>
      <c r="X82" s="457">
        <v>296.09688878560701</v>
      </c>
      <c r="Y82" s="457">
        <v>341.11342202520001</v>
      </c>
      <c r="Z82" s="457">
        <v>173.93537090555799</v>
      </c>
      <c r="AA82" s="457">
        <v>86.833784623374896</v>
      </c>
      <c r="AB82" s="457">
        <v>1191.0610835024199</v>
      </c>
      <c r="AC82" s="457">
        <v>0</v>
      </c>
      <c r="AD82" s="457">
        <v>-509.71558941331398</v>
      </c>
      <c r="AE82" s="457">
        <v>8449.4941564108703</v>
      </c>
      <c r="AF82" s="457">
        <v>7939.7785669975601</v>
      </c>
      <c r="AG82" s="457">
        <f t="shared" si="6"/>
        <v>8449.4941564108703</v>
      </c>
      <c r="AH82" s="457">
        <f t="shared" si="7"/>
        <v>1191.0610835024199</v>
      </c>
      <c r="AI82" s="457">
        <f t="shared" si="8"/>
        <v>0</v>
      </c>
      <c r="AK82" s="456">
        <v>0.29166666666666702</v>
      </c>
      <c r="AL82" s="457">
        <v>3590.74572399205</v>
      </c>
      <c r="AM82" s="457">
        <v>3384.9202898990002</v>
      </c>
      <c r="AN82" s="457">
        <v>810.07568217150799</v>
      </c>
      <c r="AO82" s="457">
        <v>381.53118944163799</v>
      </c>
      <c r="AP82" s="457">
        <v>286.05147790058101</v>
      </c>
      <c r="AQ82" s="457">
        <v>199.98938330392599</v>
      </c>
      <c r="AR82" s="457">
        <v>262.63467662557002</v>
      </c>
      <c r="AS82" s="457">
        <v>66.747306285395297</v>
      </c>
      <c r="AT82" s="457">
        <v>-1311.41878505107</v>
      </c>
      <c r="AU82" s="457">
        <v>0</v>
      </c>
      <c r="AV82" s="457">
        <v>-540.44239319283599</v>
      </c>
      <c r="AW82" s="457">
        <v>7671.2769445685999</v>
      </c>
      <c r="AX82" s="457">
        <v>7130.8345513757604</v>
      </c>
      <c r="AY82" s="457">
        <f t="shared" si="9"/>
        <v>7671.2769445685999</v>
      </c>
      <c r="AZ82" s="457">
        <f t="shared" si="10"/>
        <v>0</v>
      </c>
      <c r="BA82" s="457">
        <f t="shared" si="11"/>
        <v>-1311.41878505107</v>
      </c>
    </row>
    <row r="83" spans="1:53" s="451" customFormat="1">
      <c r="A83" s="456">
        <v>0.30208333333333298</v>
      </c>
      <c r="B83" s="457">
        <v>3714.5701786556401</v>
      </c>
      <c r="C83" s="457">
        <v>6233.3730042939696</v>
      </c>
      <c r="D83" s="457">
        <v>958.27358893136</v>
      </c>
      <c r="E83" s="457">
        <v>486.53691871223401</v>
      </c>
      <c r="F83" s="457">
        <v>688.26855157697696</v>
      </c>
      <c r="G83" s="457">
        <v>467.866783989385</v>
      </c>
      <c r="H83" s="457">
        <v>112.151845296224</v>
      </c>
      <c r="I83" s="457">
        <v>86.643734148261998</v>
      </c>
      <c r="J83" s="457">
        <v>-2999.0928549980399</v>
      </c>
      <c r="K83" s="457">
        <v>0</v>
      </c>
      <c r="L83" s="457">
        <v>-830.682225566743</v>
      </c>
      <c r="M83" s="457">
        <v>9748.5917506060105</v>
      </c>
      <c r="N83" s="457">
        <v>8917.9095250392693</v>
      </c>
      <c r="O83" s="457">
        <f t="shared" si="3"/>
        <v>9748.5917506060105</v>
      </c>
      <c r="P83" s="457">
        <f t="shared" si="4"/>
        <v>0</v>
      </c>
      <c r="Q83" s="457">
        <f t="shared" si="5"/>
        <v>-2999.0928549980399</v>
      </c>
      <c r="S83" s="456">
        <v>0.30208333333333298</v>
      </c>
      <c r="T83" s="457">
        <v>3002.7045496361102</v>
      </c>
      <c r="U83" s="457">
        <v>2912.9396048985</v>
      </c>
      <c r="V83" s="457">
        <v>24.214980597898499</v>
      </c>
      <c r="W83" s="457">
        <v>452.38574211264199</v>
      </c>
      <c r="X83" s="457">
        <v>301.21939685152103</v>
      </c>
      <c r="Y83" s="457">
        <v>349.015886782113</v>
      </c>
      <c r="Z83" s="457">
        <v>226.92157273356099</v>
      </c>
      <c r="AA83" s="457">
        <v>85.122458347686404</v>
      </c>
      <c r="AB83" s="457">
        <v>1189.4824348684699</v>
      </c>
      <c r="AC83" s="457">
        <v>0</v>
      </c>
      <c r="AD83" s="457">
        <v>-513.38437513346605</v>
      </c>
      <c r="AE83" s="457">
        <v>8544.0066268285009</v>
      </c>
      <c r="AF83" s="457">
        <v>8030.6222516950302</v>
      </c>
      <c r="AG83" s="457">
        <f t="shared" si="6"/>
        <v>8544.0066268285009</v>
      </c>
      <c r="AH83" s="457">
        <f t="shared" si="7"/>
        <v>1189.4824348684699</v>
      </c>
      <c r="AI83" s="457">
        <f t="shared" si="8"/>
        <v>0</v>
      </c>
      <c r="AK83" s="456">
        <v>0.30208333333333298</v>
      </c>
      <c r="AL83" s="457">
        <v>3589.8188757165199</v>
      </c>
      <c r="AM83" s="457">
        <v>3402.9660802758999</v>
      </c>
      <c r="AN83" s="457">
        <v>809.52015356140998</v>
      </c>
      <c r="AO83" s="457">
        <v>385.48550539237601</v>
      </c>
      <c r="AP83" s="457">
        <v>297.124648977314</v>
      </c>
      <c r="AQ83" s="457">
        <v>216.39914320676101</v>
      </c>
      <c r="AR83" s="457">
        <v>327.06585760498001</v>
      </c>
      <c r="AS83" s="457">
        <v>61.903638729818098</v>
      </c>
      <c r="AT83" s="457">
        <v>-1311.8609012363099</v>
      </c>
      <c r="AU83" s="457">
        <v>0</v>
      </c>
      <c r="AV83" s="457">
        <v>-542.95739961481604</v>
      </c>
      <c r="AW83" s="457">
        <v>7778.4230022287702</v>
      </c>
      <c r="AX83" s="457">
        <v>7235.4656026139501</v>
      </c>
      <c r="AY83" s="457">
        <f t="shared" si="9"/>
        <v>7778.4230022287702</v>
      </c>
      <c r="AZ83" s="457">
        <f t="shared" si="10"/>
        <v>0</v>
      </c>
      <c r="BA83" s="457">
        <f t="shared" si="11"/>
        <v>-1311.8609012363099</v>
      </c>
    </row>
    <row r="84" spans="1:53" s="451" customFormat="1">
      <c r="A84" s="456">
        <v>0.3125</v>
      </c>
      <c r="B84" s="457">
        <v>3712.8698507527001</v>
      </c>
      <c r="C84" s="457">
        <v>6199.9830739353401</v>
      </c>
      <c r="D84" s="457">
        <v>957.67038266091004</v>
      </c>
      <c r="E84" s="457">
        <v>480.790986297877</v>
      </c>
      <c r="F84" s="457">
        <v>678.681293310162</v>
      </c>
      <c r="G84" s="457">
        <v>460.71828846908801</v>
      </c>
      <c r="H84" s="457">
        <v>182.166791280111</v>
      </c>
      <c r="I84" s="457">
        <v>87.594570158284398</v>
      </c>
      <c r="J84" s="457">
        <v>-3007.8250737786602</v>
      </c>
      <c r="K84" s="457">
        <v>0</v>
      </c>
      <c r="L84" s="457">
        <v>-827.58531518207201</v>
      </c>
      <c r="M84" s="457">
        <v>9752.6501630858002</v>
      </c>
      <c r="N84" s="457">
        <v>8925.06484790373</v>
      </c>
      <c r="O84" s="457">
        <f t="shared" si="3"/>
        <v>9752.6501630858002</v>
      </c>
      <c r="P84" s="457">
        <f t="shared" si="4"/>
        <v>0</v>
      </c>
      <c r="Q84" s="457">
        <f t="shared" si="5"/>
        <v>-3007.8250737786602</v>
      </c>
      <c r="S84" s="456">
        <v>0.3125</v>
      </c>
      <c r="T84" s="457">
        <v>3003.3312586966999</v>
      </c>
      <c r="U84" s="457">
        <v>2891.2825447274199</v>
      </c>
      <c r="V84" s="457">
        <v>24.188142057870401</v>
      </c>
      <c r="W84" s="457">
        <v>465.77990669504601</v>
      </c>
      <c r="X84" s="457">
        <v>293.914536182505</v>
      </c>
      <c r="Y84" s="457">
        <v>348.38161918475703</v>
      </c>
      <c r="Z84" s="457">
        <v>273.40682059733098</v>
      </c>
      <c r="AA84" s="457">
        <v>88.253253590168299</v>
      </c>
      <c r="AB84" s="457">
        <v>1151.0482950522301</v>
      </c>
      <c r="AC84" s="457">
        <v>0</v>
      </c>
      <c r="AD84" s="457">
        <v>-512.31664174921002</v>
      </c>
      <c r="AE84" s="457">
        <v>8539.5863767840292</v>
      </c>
      <c r="AF84" s="457">
        <v>8027.2697350348199</v>
      </c>
      <c r="AG84" s="457">
        <f t="shared" si="6"/>
        <v>8539.5863767840292</v>
      </c>
      <c r="AH84" s="457">
        <f t="shared" si="7"/>
        <v>1151.0482950522301</v>
      </c>
      <c r="AI84" s="457">
        <f t="shared" si="8"/>
        <v>0</v>
      </c>
      <c r="AK84" s="456">
        <v>0.3125</v>
      </c>
      <c r="AL84" s="457">
        <v>3591.6191778889101</v>
      </c>
      <c r="AM84" s="457">
        <v>3397.39688836797</v>
      </c>
      <c r="AN84" s="457">
        <v>805.10938622360902</v>
      </c>
      <c r="AO84" s="457">
        <v>384.77410530760602</v>
      </c>
      <c r="AP84" s="457">
        <v>296.60638694454502</v>
      </c>
      <c r="AQ84" s="457">
        <v>216.55808971971001</v>
      </c>
      <c r="AR84" s="457">
        <v>405.58260457356801</v>
      </c>
      <c r="AS84" s="457">
        <v>63.364288320459799</v>
      </c>
      <c r="AT84" s="457">
        <v>-1294.4090931785199</v>
      </c>
      <c r="AU84" s="457">
        <v>0</v>
      </c>
      <c r="AV84" s="457">
        <v>-543.07660798865595</v>
      </c>
      <c r="AW84" s="457">
        <v>7866.60183416786</v>
      </c>
      <c r="AX84" s="457">
        <v>7323.5252261792102</v>
      </c>
      <c r="AY84" s="457">
        <f t="shared" si="9"/>
        <v>7866.60183416786</v>
      </c>
      <c r="AZ84" s="457">
        <f t="shared" si="10"/>
        <v>0</v>
      </c>
      <c r="BA84" s="457">
        <f t="shared" si="11"/>
        <v>-1294.4090931785199</v>
      </c>
    </row>
    <row r="85" spans="1:53" s="451" customFormat="1">
      <c r="A85" s="456">
        <v>0.32291666666666702</v>
      </c>
      <c r="B85" s="457">
        <v>3712.6164840045099</v>
      </c>
      <c r="C85" s="457">
        <v>6174.6340978485396</v>
      </c>
      <c r="D85" s="457">
        <v>957.26824514727605</v>
      </c>
      <c r="E85" s="457">
        <v>476.70167611605098</v>
      </c>
      <c r="F85" s="457">
        <v>676.52485173576201</v>
      </c>
      <c r="G85" s="457">
        <v>438.412776624625</v>
      </c>
      <c r="H85" s="457">
        <v>270.67488098144503</v>
      </c>
      <c r="I85" s="457">
        <v>86.996354733483997</v>
      </c>
      <c r="J85" s="457">
        <v>-3065.32525312797</v>
      </c>
      <c r="K85" s="457">
        <v>0</v>
      </c>
      <c r="L85" s="457">
        <v>-825.37006625574395</v>
      </c>
      <c r="M85" s="457">
        <v>9728.5041140637295</v>
      </c>
      <c r="N85" s="457">
        <v>8903.1340478079801</v>
      </c>
      <c r="O85" s="457">
        <f t="shared" si="3"/>
        <v>9728.5041140637295</v>
      </c>
      <c r="P85" s="457">
        <f t="shared" si="4"/>
        <v>0</v>
      </c>
      <c r="Q85" s="457">
        <f t="shared" si="5"/>
        <v>-3065.32525312797</v>
      </c>
      <c r="S85" s="456">
        <v>0.32291666666666702</v>
      </c>
      <c r="T85" s="457">
        <v>3003.4779460211698</v>
      </c>
      <c r="U85" s="457">
        <v>2872.5321691348499</v>
      </c>
      <c r="V85" s="457">
        <v>24.168013152849301</v>
      </c>
      <c r="W85" s="457">
        <v>424.75909557478798</v>
      </c>
      <c r="X85" s="457">
        <v>288.60377208399001</v>
      </c>
      <c r="Y85" s="457">
        <v>349.29418940248701</v>
      </c>
      <c r="Z85" s="457">
        <v>316.00162375895201</v>
      </c>
      <c r="AA85" s="457">
        <v>86.913067518754801</v>
      </c>
      <c r="AB85" s="457">
        <v>1227.2478800235399</v>
      </c>
      <c r="AC85" s="457">
        <v>0</v>
      </c>
      <c r="AD85" s="457">
        <v>-508.05057180825901</v>
      </c>
      <c r="AE85" s="457">
        <v>8592.9977566713696</v>
      </c>
      <c r="AF85" s="457">
        <v>8084.9471848631101</v>
      </c>
      <c r="AG85" s="457">
        <f t="shared" si="6"/>
        <v>8592.9977566713696</v>
      </c>
      <c r="AH85" s="457">
        <f t="shared" si="7"/>
        <v>1227.2478800235399</v>
      </c>
      <c r="AI85" s="457">
        <f t="shared" si="8"/>
        <v>0</v>
      </c>
      <c r="AK85" s="456">
        <v>0.32291666666666702</v>
      </c>
      <c r="AL85" s="457">
        <v>3593.33281186861</v>
      </c>
      <c r="AM85" s="457">
        <v>3386.3679614740099</v>
      </c>
      <c r="AN85" s="457">
        <v>802.04393550298505</v>
      </c>
      <c r="AO85" s="457">
        <v>385.170814872976</v>
      </c>
      <c r="AP85" s="457">
        <v>293.79453685055501</v>
      </c>
      <c r="AQ85" s="457">
        <v>216.39110649186401</v>
      </c>
      <c r="AR85" s="457">
        <v>480.71191033935497</v>
      </c>
      <c r="AS85" s="457">
        <v>58.837511712492898</v>
      </c>
      <c r="AT85" s="457">
        <v>-1249.0223283478299</v>
      </c>
      <c r="AU85" s="457">
        <v>0</v>
      </c>
      <c r="AV85" s="457">
        <v>-542.67235840674005</v>
      </c>
      <c r="AW85" s="457">
        <v>7967.6282607650201</v>
      </c>
      <c r="AX85" s="457">
        <v>7424.9559023582797</v>
      </c>
      <c r="AY85" s="457">
        <f t="shared" si="9"/>
        <v>7967.6282607650201</v>
      </c>
      <c r="AZ85" s="457">
        <f t="shared" si="10"/>
        <v>0</v>
      </c>
      <c r="BA85" s="457">
        <f t="shared" si="11"/>
        <v>-1249.0223283478299</v>
      </c>
    </row>
    <row r="86" spans="1:53" s="451" customFormat="1">
      <c r="A86" s="456">
        <v>0.33333333333333298</v>
      </c>
      <c r="B86" s="457">
        <v>3712.13639927239</v>
      </c>
      <c r="C86" s="457">
        <v>6184.6493700254096</v>
      </c>
      <c r="D86" s="457">
        <v>949.285821228705</v>
      </c>
      <c r="E86" s="457">
        <v>465.60804931484</v>
      </c>
      <c r="F86" s="457">
        <v>647.60163576689297</v>
      </c>
      <c r="G86" s="457">
        <v>446.152916691445</v>
      </c>
      <c r="H86" s="457">
        <v>378.53715515136702</v>
      </c>
      <c r="I86" s="457">
        <v>87.565213534548604</v>
      </c>
      <c r="J86" s="457">
        <v>-3100.4335147879501</v>
      </c>
      <c r="K86" s="457">
        <v>0</v>
      </c>
      <c r="L86" s="457">
        <v>-826.27313443640003</v>
      </c>
      <c r="M86" s="457">
        <v>9771.1030461976407</v>
      </c>
      <c r="N86" s="457">
        <v>8944.8299117612405</v>
      </c>
      <c r="O86" s="457">
        <f t="shared" si="3"/>
        <v>9771.1030461976407</v>
      </c>
      <c r="P86" s="457">
        <f t="shared" si="4"/>
        <v>0</v>
      </c>
      <c r="Q86" s="457">
        <f t="shared" si="5"/>
        <v>-3100.4335147879501</v>
      </c>
      <c r="S86" s="456">
        <v>0.33333333333333298</v>
      </c>
      <c r="T86" s="457">
        <v>3005.85140943433</v>
      </c>
      <c r="U86" s="457">
        <v>2859.4910485825299</v>
      </c>
      <c r="V86" s="457">
        <v>24.134464977814201</v>
      </c>
      <c r="W86" s="457">
        <v>420.16007717631601</v>
      </c>
      <c r="X86" s="457">
        <v>244.992096228447</v>
      </c>
      <c r="Y86" s="457">
        <v>439.70332271906301</v>
      </c>
      <c r="Z86" s="457">
        <v>372.99758406575501</v>
      </c>
      <c r="AA86" s="457">
        <v>87.707943951942099</v>
      </c>
      <c r="AB86" s="457">
        <v>1141.2832354135401</v>
      </c>
      <c r="AC86" s="457">
        <v>0</v>
      </c>
      <c r="AD86" s="457">
        <v>-507.80070528949398</v>
      </c>
      <c r="AE86" s="457">
        <v>8596.3211825497292</v>
      </c>
      <c r="AF86" s="457">
        <v>8088.5204772602401</v>
      </c>
      <c r="AG86" s="457">
        <f t="shared" si="6"/>
        <v>8596.3211825497292</v>
      </c>
      <c r="AH86" s="457">
        <f t="shared" si="7"/>
        <v>1141.2832354135401</v>
      </c>
      <c r="AI86" s="457">
        <f t="shared" si="8"/>
        <v>0</v>
      </c>
      <c r="AK86" s="456">
        <v>0.33333333333333298</v>
      </c>
      <c r="AL86" s="457">
        <v>3593.01942919066</v>
      </c>
      <c r="AM86" s="457">
        <v>3362.8196567107898</v>
      </c>
      <c r="AN86" s="457">
        <v>800.65176618937903</v>
      </c>
      <c r="AO86" s="457">
        <v>381.54126640413199</v>
      </c>
      <c r="AP86" s="457">
        <v>244.09518455831201</v>
      </c>
      <c r="AQ86" s="457">
        <v>234.78085099125099</v>
      </c>
      <c r="AR86" s="457">
        <v>549.39021097819</v>
      </c>
      <c r="AS86" s="457">
        <v>54.9044156655346</v>
      </c>
      <c r="AT86" s="457">
        <v>-1219.7827848382999</v>
      </c>
      <c r="AU86" s="457">
        <v>0</v>
      </c>
      <c r="AV86" s="457">
        <v>-540.66924869914101</v>
      </c>
      <c r="AW86" s="457">
        <v>8001.4199958499503</v>
      </c>
      <c r="AX86" s="457">
        <v>7460.7507471508097</v>
      </c>
      <c r="AY86" s="457">
        <f t="shared" si="9"/>
        <v>8001.4199958499503</v>
      </c>
      <c r="AZ86" s="457">
        <f t="shared" si="10"/>
        <v>0</v>
      </c>
      <c r="BA86" s="457">
        <f t="shared" si="11"/>
        <v>-1219.7827848382999</v>
      </c>
    </row>
    <row r="87" spans="1:53" s="451" customFormat="1">
      <c r="A87" s="456">
        <v>0.34375</v>
      </c>
      <c r="B87" s="457">
        <v>3713.2632985127202</v>
      </c>
      <c r="C87" s="457">
        <v>6159.9773485988999</v>
      </c>
      <c r="D87" s="457">
        <v>942.16797823773095</v>
      </c>
      <c r="E87" s="457">
        <v>460.24517504049101</v>
      </c>
      <c r="F87" s="457">
        <v>636.30751398207997</v>
      </c>
      <c r="G87" s="457">
        <v>429.45885790307199</v>
      </c>
      <c r="H87" s="457">
        <v>476.99491882324202</v>
      </c>
      <c r="I87" s="457">
        <v>89.920546519651197</v>
      </c>
      <c r="J87" s="457">
        <v>-3024.7173248624999</v>
      </c>
      <c r="K87" s="457">
        <v>0</v>
      </c>
      <c r="L87" s="457">
        <v>-824.16093131100399</v>
      </c>
      <c r="M87" s="457">
        <v>9883.6183127553795</v>
      </c>
      <c r="N87" s="457">
        <v>9059.4573814443793</v>
      </c>
      <c r="O87" s="457">
        <f t="shared" si="3"/>
        <v>9883.6183127553795</v>
      </c>
      <c r="P87" s="457">
        <f t="shared" si="4"/>
        <v>0</v>
      </c>
      <c r="Q87" s="457">
        <f t="shared" si="5"/>
        <v>-3024.7173248624999</v>
      </c>
      <c r="S87" s="456">
        <v>0.34375</v>
      </c>
      <c r="T87" s="457">
        <v>3004.7713401819501</v>
      </c>
      <c r="U87" s="457">
        <v>2857.7071762816699</v>
      </c>
      <c r="V87" s="457">
        <v>24.154593882835201</v>
      </c>
      <c r="W87" s="457">
        <v>410.28474425119998</v>
      </c>
      <c r="X87" s="457">
        <v>240.966518365875</v>
      </c>
      <c r="Y87" s="457">
        <v>425.16045587851801</v>
      </c>
      <c r="Z87" s="457">
        <v>425.30587959798203</v>
      </c>
      <c r="AA87" s="457">
        <v>85.653904801863405</v>
      </c>
      <c r="AB87" s="457">
        <v>1245.9172458167</v>
      </c>
      <c r="AC87" s="457">
        <v>0</v>
      </c>
      <c r="AD87" s="457">
        <v>-507.06646166428601</v>
      </c>
      <c r="AE87" s="457">
        <v>8719.9218590585897</v>
      </c>
      <c r="AF87" s="457">
        <v>8212.8553973943108</v>
      </c>
      <c r="AG87" s="457">
        <f t="shared" si="6"/>
        <v>8719.9218590585897</v>
      </c>
      <c r="AH87" s="457">
        <f t="shared" si="7"/>
        <v>1245.9172458167</v>
      </c>
      <c r="AI87" s="457">
        <f t="shared" si="8"/>
        <v>0</v>
      </c>
      <c r="AK87" s="456">
        <v>0.34375</v>
      </c>
      <c r="AL87" s="457">
        <v>3595.2197985124699</v>
      </c>
      <c r="AM87" s="457">
        <v>3320.3247899271501</v>
      </c>
      <c r="AN87" s="457">
        <v>797.091026623375</v>
      </c>
      <c r="AO87" s="457">
        <v>384.96720926897399</v>
      </c>
      <c r="AP87" s="457">
        <v>239.75025844465799</v>
      </c>
      <c r="AQ87" s="457">
        <v>335.61613600278298</v>
      </c>
      <c r="AR87" s="457">
        <v>624.29306608072898</v>
      </c>
      <c r="AS87" s="457">
        <v>56.655525932213898</v>
      </c>
      <c r="AT87" s="457">
        <v>-1255.0778956757099</v>
      </c>
      <c r="AU87" s="457">
        <v>0</v>
      </c>
      <c r="AV87" s="457">
        <v>-539.10475177644901</v>
      </c>
      <c r="AW87" s="457">
        <v>8098.8399151166304</v>
      </c>
      <c r="AX87" s="457">
        <v>7559.7351633401804</v>
      </c>
      <c r="AY87" s="457">
        <f t="shared" si="9"/>
        <v>8098.8399151166304</v>
      </c>
      <c r="AZ87" s="457">
        <f t="shared" si="10"/>
        <v>0</v>
      </c>
      <c r="BA87" s="457">
        <f t="shared" si="11"/>
        <v>-1255.0778956757099</v>
      </c>
    </row>
    <row r="88" spans="1:53" s="451" customFormat="1">
      <c r="A88" s="456">
        <v>0.35416666666666702</v>
      </c>
      <c r="B88" s="457">
        <v>3712.2830895684501</v>
      </c>
      <c r="C88" s="457">
        <v>6142.1738373992503</v>
      </c>
      <c r="D88" s="457">
        <v>935.70026656012396</v>
      </c>
      <c r="E88" s="457">
        <v>460.340420873043</v>
      </c>
      <c r="F88" s="457">
        <v>625.40335082734305</v>
      </c>
      <c r="G88" s="457">
        <v>428.763524648746</v>
      </c>
      <c r="H88" s="457">
        <v>590.18691762288404</v>
      </c>
      <c r="I88" s="457">
        <v>92.585218694744398</v>
      </c>
      <c r="J88" s="457">
        <v>-2979.2463112229598</v>
      </c>
      <c r="K88" s="457">
        <v>0</v>
      </c>
      <c r="L88" s="457">
        <v>-823.22712355235706</v>
      </c>
      <c r="M88" s="457">
        <v>10008.1903149716</v>
      </c>
      <c r="N88" s="457">
        <v>9184.9631914192596</v>
      </c>
      <c r="O88" s="457">
        <f t="shared" si="3"/>
        <v>10008.1903149716</v>
      </c>
      <c r="P88" s="457">
        <f t="shared" si="4"/>
        <v>0</v>
      </c>
      <c r="Q88" s="457">
        <f t="shared" si="5"/>
        <v>-2979.2463112229598</v>
      </c>
      <c r="S88" s="456">
        <v>0.35416666666666702</v>
      </c>
      <c r="T88" s="457">
        <v>3005.25136191807</v>
      </c>
      <c r="U88" s="457">
        <v>2829.0750219065899</v>
      </c>
      <c r="V88" s="457">
        <v>24.2082709628915</v>
      </c>
      <c r="W88" s="457">
        <v>406.44401284166901</v>
      </c>
      <c r="X88" s="457">
        <v>241.00048422162001</v>
      </c>
      <c r="Y88" s="457">
        <v>421.27070554066398</v>
      </c>
      <c r="Z88" s="457">
        <v>464.17988661702498</v>
      </c>
      <c r="AA88" s="457">
        <v>85.610446187722502</v>
      </c>
      <c r="AB88" s="457">
        <v>1305.2015660658999</v>
      </c>
      <c r="AC88" s="457">
        <v>0</v>
      </c>
      <c r="AD88" s="457">
        <v>-504.10259022947298</v>
      </c>
      <c r="AE88" s="457">
        <v>8782.2417562621595</v>
      </c>
      <c r="AF88" s="457">
        <v>8278.1391660326808</v>
      </c>
      <c r="AG88" s="457">
        <f t="shared" si="6"/>
        <v>8782.2417562621595</v>
      </c>
      <c r="AH88" s="457">
        <f t="shared" si="7"/>
        <v>1305.2015660658999</v>
      </c>
      <c r="AI88" s="457">
        <f t="shared" si="8"/>
        <v>0</v>
      </c>
      <c r="AK88" s="456">
        <v>0.35416666666666702</v>
      </c>
      <c r="AL88" s="457">
        <v>3596.2933348203601</v>
      </c>
      <c r="AM88" s="457">
        <v>3281.4663164219401</v>
      </c>
      <c r="AN88" s="457">
        <v>795.61853081488005</v>
      </c>
      <c r="AO88" s="457">
        <v>380.61406035216203</v>
      </c>
      <c r="AP88" s="457">
        <v>239.29079260571501</v>
      </c>
      <c r="AQ88" s="457">
        <v>339.08543503140299</v>
      </c>
      <c r="AR88" s="457">
        <v>714.68622493489602</v>
      </c>
      <c r="AS88" s="457">
        <v>57.975976978237497</v>
      </c>
      <c r="AT88" s="457">
        <v>-1187.386824723</v>
      </c>
      <c r="AU88" s="457">
        <v>0</v>
      </c>
      <c r="AV88" s="457">
        <v>-536.17722886525701</v>
      </c>
      <c r="AW88" s="457">
        <v>8217.6438472365899</v>
      </c>
      <c r="AX88" s="457">
        <v>7681.4666183713298</v>
      </c>
      <c r="AY88" s="457">
        <f t="shared" si="9"/>
        <v>8217.6438472365899</v>
      </c>
      <c r="AZ88" s="457">
        <f t="shared" si="10"/>
        <v>0</v>
      </c>
      <c r="BA88" s="457">
        <f t="shared" si="11"/>
        <v>-1187.386824723</v>
      </c>
    </row>
    <row r="89" spans="1:53" s="451" customFormat="1">
      <c r="A89" s="456">
        <v>0.36458333333333298</v>
      </c>
      <c r="B89" s="457">
        <v>3711.8763744028902</v>
      </c>
      <c r="C89" s="457">
        <v>6126.3545532530097</v>
      </c>
      <c r="D89" s="457">
        <v>936.81284946896301</v>
      </c>
      <c r="E89" s="457">
        <v>460.65591741587798</v>
      </c>
      <c r="F89" s="457">
        <v>608.50265938126097</v>
      </c>
      <c r="G89" s="457">
        <v>381.81032745280697</v>
      </c>
      <c r="H89" s="457">
        <v>657.94002532958996</v>
      </c>
      <c r="I89" s="457">
        <v>90.1379773083803</v>
      </c>
      <c r="J89" s="457">
        <v>-2971.6350930834501</v>
      </c>
      <c r="K89" s="457">
        <v>0</v>
      </c>
      <c r="L89" s="457">
        <v>-821.53222618636596</v>
      </c>
      <c r="M89" s="457">
        <v>10002.455590929299</v>
      </c>
      <c r="N89" s="457">
        <v>9180.9233647429792</v>
      </c>
      <c r="O89" s="457">
        <f t="shared" si="3"/>
        <v>10002.455590929299</v>
      </c>
      <c r="P89" s="457">
        <f t="shared" si="4"/>
        <v>0</v>
      </c>
      <c r="Q89" s="457">
        <f t="shared" si="5"/>
        <v>-2971.6350930834501</v>
      </c>
      <c r="S89" s="456">
        <v>0.36458333333333298</v>
      </c>
      <c r="T89" s="457">
        <v>3005.5580673391701</v>
      </c>
      <c r="U89" s="457">
        <v>2833.1645033719501</v>
      </c>
      <c r="V89" s="457">
        <v>24.214980597898499</v>
      </c>
      <c r="W89" s="457">
        <v>418.70518847823899</v>
      </c>
      <c r="X89" s="457">
        <v>240.37651431883199</v>
      </c>
      <c r="Y89" s="457">
        <v>404.14546066068999</v>
      </c>
      <c r="Z89" s="457">
        <v>516.90034045410198</v>
      </c>
      <c r="AA89" s="457">
        <v>83.964238194547207</v>
      </c>
      <c r="AB89" s="457">
        <v>1322.52892422481</v>
      </c>
      <c r="AC89" s="457">
        <v>0</v>
      </c>
      <c r="AD89" s="457">
        <v>-505.45447808672498</v>
      </c>
      <c r="AE89" s="457">
        <v>8849.5582176402295</v>
      </c>
      <c r="AF89" s="457">
        <v>8344.1037395535095</v>
      </c>
      <c r="AG89" s="457">
        <f t="shared" si="6"/>
        <v>8849.5582176402295</v>
      </c>
      <c r="AH89" s="457">
        <f t="shared" si="7"/>
        <v>1322.52892422481</v>
      </c>
      <c r="AI89" s="457">
        <f t="shared" si="8"/>
        <v>0</v>
      </c>
      <c r="AK89" s="456">
        <v>0.36458333333333298</v>
      </c>
      <c r="AL89" s="457">
        <v>3594.65302043868</v>
      </c>
      <c r="AM89" s="457">
        <v>3202.3106095437302</v>
      </c>
      <c r="AN89" s="457">
        <v>792.98813326008099</v>
      </c>
      <c r="AO89" s="457">
        <v>372.655148857472</v>
      </c>
      <c r="AP89" s="457">
        <v>239.93251315000501</v>
      </c>
      <c r="AQ89" s="457">
        <v>299.944476790473</v>
      </c>
      <c r="AR89" s="457">
        <v>793.56705643717396</v>
      </c>
      <c r="AS89" s="457">
        <v>57.976266406205497</v>
      </c>
      <c r="AT89" s="457">
        <v>-1040.6424252474801</v>
      </c>
      <c r="AU89" s="457">
        <v>0</v>
      </c>
      <c r="AV89" s="457">
        <v>-528.63386922459199</v>
      </c>
      <c r="AW89" s="457">
        <v>8313.3847996363402</v>
      </c>
      <c r="AX89" s="457">
        <v>7784.7509304117502</v>
      </c>
      <c r="AY89" s="457">
        <f t="shared" si="9"/>
        <v>8313.3847996363402</v>
      </c>
      <c r="AZ89" s="457">
        <f t="shared" si="10"/>
        <v>0</v>
      </c>
      <c r="BA89" s="457">
        <f t="shared" si="11"/>
        <v>-1040.6424252474801</v>
      </c>
    </row>
    <row r="90" spans="1:53" s="451" customFormat="1">
      <c r="A90" s="456">
        <v>0.375</v>
      </c>
      <c r="B90" s="457">
        <v>3713.54333030418</v>
      </c>
      <c r="C90" s="457">
        <v>6132.7368759086603</v>
      </c>
      <c r="D90" s="457">
        <v>900.07088448848799</v>
      </c>
      <c r="E90" s="457">
        <v>450.52131836702898</v>
      </c>
      <c r="F90" s="457">
        <v>600.55553455089603</v>
      </c>
      <c r="G90" s="457">
        <v>121.213407048471</v>
      </c>
      <c r="H90" s="457">
        <v>710.34385681152298</v>
      </c>
      <c r="I90" s="457">
        <v>98.002535239714106</v>
      </c>
      <c r="J90" s="457">
        <v>-2656.5772874556501</v>
      </c>
      <c r="K90" s="457">
        <v>0</v>
      </c>
      <c r="L90" s="457">
        <v>-817.98471056267999</v>
      </c>
      <c r="M90" s="457">
        <v>10070.4104552633</v>
      </c>
      <c r="N90" s="457">
        <v>9252.4257447006203</v>
      </c>
      <c r="O90" s="457">
        <f t="shared" si="3"/>
        <v>10070.4104552633</v>
      </c>
      <c r="P90" s="457">
        <f t="shared" si="4"/>
        <v>0</v>
      </c>
      <c r="Q90" s="457">
        <f t="shared" si="5"/>
        <v>-2656.5772874556501</v>
      </c>
      <c r="S90" s="456">
        <v>0.375</v>
      </c>
      <c r="T90" s="457">
        <v>3006.9048008655</v>
      </c>
      <c r="U90" s="457">
        <v>2819.7106931212702</v>
      </c>
      <c r="V90" s="457">
        <v>24.214980597898499</v>
      </c>
      <c r="W90" s="457">
        <v>401.90145713113799</v>
      </c>
      <c r="X90" s="457">
        <v>225.24722635012</v>
      </c>
      <c r="Y90" s="457">
        <v>306.13080456818801</v>
      </c>
      <c r="Z90" s="457">
        <v>583.744735799154</v>
      </c>
      <c r="AA90" s="457">
        <v>82.663118416174399</v>
      </c>
      <c r="AB90" s="457">
        <v>1527.6976586609601</v>
      </c>
      <c r="AC90" s="457">
        <v>0</v>
      </c>
      <c r="AD90" s="457">
        <v>-502.14960883235301</v>
      </c>
      <c r="AE90" s="457">
        <v>8978.2154755104002</v>
      </c>
      <c r="AF90" s="457">
        <v>8476.0658666780491</v>
      </c>
      <c r="AG90" s="457">
        <f t="shared" si="6"/>
        <v>8978.2154755104002</v>
      </c>
      <c r="AH90" s="457">
        <f t="shared" si="7"/>
        <v>1527.6976586609601</v>
      </c>
      <c r="AI90" s="457">
        <f t="shared" si="8"/>
        <v>0</v>
      </c>
      <c r="AK90" s="456">
        <v>0.375</v>
      </c>
      <c r="AL90" s="457">
        <v>3593.2594759918202</v>
      </c>
      <c r="AM90" s="457">
        <v>3070.0087025105399</v>
      </c>
      <c r="AN90" s="457">
        <v>781.44249972198304</v>
      </c>
      <c r="AO90" s="457">
        <v>374.18992386915301</v>
      </c>
      <c r="AP90" s="457">
        <v>239.39214834125701</v>
      </c>
      <c r="AQ90" s="457">
        <v>50.519112514139202</v>
      </c>
      <c r="AR90" s="457">
        <v>874.67992382812497</v>
      </c>
      <c r="AS90" s="457">
        <v>60.748415523387401</v>
      </c>
      <c r="AT90" s="457">
        <v>-702.91610353603301</v>
      </c>
      <c r="AU90" s="457">
        <v>0</v>
      </c>
      <c r="AV90" s="457">
        <v>-514.19012387788598</v>
      </c>
      <c r="AW90" s="457">
        <v>8341.3240987643694</v>
      </c>
      <c r="AX90" s="457">
        <v>7827.1339748864802</v>
      </c>
      <c r="AY90" s="457">
        <f t="shared" si="9"/>
        <v>8341.3240987643694</v>
      </c>
      <c r="AZ90" s="457">
        <f t="shared" si="10"/>
        <v>0</v>
      </c>
      <c r="BA90" s="457">
        <f t="shared" si="11"/>
        <v>-702.91610353603301</v>
      </c>
    </row>
    <row r="91" spans="1:53" s="451" customFormat="1">
      <c r="A91" s="456">
        <v>0.38541666666666702</v>
      </c>
      <c r="B91" s="457">
        <v>3716.0304234949499</v>
      </c>
      <c r="C91" s="457">
        <v>6118.0770580195103</v>
      </c>
      <c r="D91" s="457">
        <v>895.35917819598603</v>
      </c>
      <c r="E91" s="457">
        <v>451.817049148411</v>
      </c>
      <c r="F91" s="457">
        <v>634.78990840921597</v>
      </c>
      <c r="G91" s="457">
        <v>0</v>
      </c>
      <c r="H91" s="457">
        <v>787.01252237955703</v>
      </c>
      <c r="I91" s="457">
        <v>101.037381118279</v>
      </c>
      <c r="J91" s="457">
        <v>-2654.7633541288201</v>
      </c>
      <c r="K91" s="457">
        <v>0</v>
      </c>
      <c r="L91" s="457">
        <v>-815.980814721417</v>
      </c>
      <c r="M91" s="457">
        <v>10049.3601666371</v>
      </c>
      <c r="N91" s="457">
        <v>9233.3793519156807</v>
      </c>
      <c r="O91" s="457">
        <f t="shared" si="3"/>
        <v>10049.3601666371</v>
      </c>
      <c r="P91" s="457">
        <f t="shared" si="4"/>
        <v>0</v>
      </c>
      <c r="Q91" s="457">
        <f t="shared" si="5"/>
        <v>-2654.7633541288201</v>
      </c>
      <c r="S91" s="456">
        <v>0.38541666666666702</v>
      </c>
      <c r="T91" s="457">
        <v>3005.9313940673101</v>
      </c>
      <c r="U91" s="457">
        <v>2789.9779173066299</v>
      </c>
      <c r="V91" s="457">
        <v>24.1747227878563</v>
      </c>
      <c r="W91" s="457">
        <v>402.97128673228599</v>
      </c>
      <c r="X91" s="457">
        <v>223.71923917793501</v>
      </c>
      <c r="Y91" s="457">
        <v>298.15972555374202</v>
      </c>
      <c r="Z91" s="457">
        <v>637.74704420979799</v>
      </c>
      <c r="AA91" s="457">
        <v>83.410319281645002</v>
      </c>
      <c r="AB91" s="457">
        <v>1448.60784618158</v>
      </c>
      <c r="AC91" s="457">
        <v>0</v>
      </c>
      <c r="AD91" s="457">
        <v>-499.34888018203702</v>
      </c>
      <c r="AE91" s="457">
        <v>8914.6994952987807</v>
      </c>
      <c r="AF91" s="457">
        <v>8415.3506151167494</v>
      </c>
      <c r="AG91" s="457">
        <f t="shared" si="6"/>
        <v>8914.6994952987807</v>
      </c>
      <c r="AH91" s="457">
        <f t="shared" si="7"/>
        <v>1448.60784618158</v>
      </c>
      <c r="AI91" s="457">
        <f t="shared" si="8"/>
        <v>0</v>
      </c>
      <c r="AK91" s="456">
        <v>0.38541666666666702</v>
      </c>
      <c r="AL91" s="457">
        <v>3588.1185903314899</v>
      </c>
      <c r="AM91" s="457">
        <v>2991.0003273098901</v>
      </c>
      <c r="AN91" s="457">
        <v>778.64477402648197</v>
      </c>
      <c r="AO91" s="457">
        <v>373.72755368327699</v>
      </c>
      <c r="AP91" s="457">
        <v>241.169070601415</v>
      </c>
      <c r="AQ91" s="457">
        <v>0</v>
      </c>
      <c r="AR91" s="457">
        <v>965.53048413085901</v>
      </c>
      <c r="AS91" s="457">
        <v>69.708267212713096</v>
      </c>
      <c r="AT91" s="457">
        <v>-622.44810738646697</v>
      </c>
      <c r="AU91" s="457">
        <v>0</v>
      </c>
      <c r="AV91" s="457">
        <v>-507.01900061362898</v>
      </c>
      <c r="AW91" s="457">
        <v>8385.4509599096491</v>
      </c>
      <c r="AX91" s="457">
        <v>7878.4319592960201</v>
      </c>
      <c r="AY91" s="457">
        <f t="shared" si="9"/>
        <v>8385.4509599096491</v>
      </c>
      <c r="AZ91" s="457">
        <f t="shared" si="10"/>
        <v>0</v>
      </c>
      <c r="BA91" s="457">
        <f t="shared" si="11"/>
        <v>-622.44810738646697</v>
      </c>
    </row>
    <row r="92" spans="1:53" s="451" customFormat="1">
      <c r="A92" s="456">
        <v>0.39583333333333298</v>
      </c>
      <c r="B92" s="457">
        <v>3712.5431632750201</v>
      </c>
      <c r="C92" s="457">
        <v>6080.6555746542599</v>
      </c>
      <c r="D92" s="457">
        <v>893.70370718928905</v>
      </c>
      <c r="E92" s="457">
        <v>452.274542296189</v>
      </c>
      <c r="F92" s="457">
        <v>634.69912993190906</v>
      </c>
      <c r="G92" s="457">
        <v>0</v>
      </c>
      <c r="H92" s="457">
        <v>801.83016967773403</v>
      </c>
      <c r="I92" s="457">
        <v>97.906980592877403</v>
      </c>
      <c r="J92" s="457">
        <v>-2606.6805247287298</v>
      </c>
      <c r="K92" s="457">
        <v>0</v>
      </c>
      <c r="L92" s="457">
        <v>-812.44530377415902</v>
      </c>
      <c r="M92" s="457">
        <v>10066.932742888601</v>
      </c>
      <c r="N92" s="457">
        <v>9254.4874391143894</v>
      </c>
      <c r="O92" s="457">
        <f t="shared" si="3"/>
        <v>10066.932742888601</v>
      </c>
      <c r="P92" s="457">
        <f t="shared" si="4"/>
        <v>0</v>
      </c>
      <c r="Q92" s="457">
        <f t="shared" si="5"/>
        <v>-2606.6805247287298</v>
      </c>
      <c r="S92" s="456">
        <v>0.39583333333333298</v>
      </c>
      <c r="T92" s="457">
        <v>3005.9113897706202</v>
      </c>
      <c r="U92" s="457">
        <v>2775.5853936275198</v>
      </c>
      <c r="V92" s="457">
        <v>24.2082709628915</v>
      </c>
      <c r="W92" s="457">
        <v>399.71793082516501</v>
      </c>
      <c r="X92" s="457">
        <v>223.19047398723299</v>
      </c>
      <c r="Y92" s="457">
        <v>297.64967624909701</v>
      </c>
      <c r="Z92" s="457">
        <v>719.31846053059905</v>
      </c>
      <c r="AA92" s="457">
        <v>85.149386158158407</v>
      </c>
      <c r="AB92" s="457">
        <v>1404.3902611143201</v>
      </c>
      <c r="AC92" s="457">
        <v>0</v>
      </c>
      <c r="AD92" s="457">
        <v>-498.24397562392602</v>
      </c>
      <c r="AE92" s="457">
        <v>8935.1212432256107</v>
      </c>
      <c r="AF92" s="457">
        <v>8436.8772676016797</v>
      </c>
      <c r="AG92" s="457">
        <f t="shared" si="6"/>
        <v>8935.1212432256107</v>
      </c>
      <c r="AH92" s="457">
        <f t="shared" si="7"/>
        <v>1404.3902611143201</v>
      </c>
      <c r="AI92" s="457">
        <f t="shared" si="8"/>
        <v>0</v>
      </c>
      <c r="AK92" s="456">
        <v>0.39583333333333298</v>
      </c>
      <c r="AL92" s="457">
        <v>3584.0379574994799</v>
      </c>
      <c r="AM92" s="457">
        <v>3011.6763856318898</v>
      </c>
      <c r="AN92" s="457">
        <v>778.37035750979499</v>
      </c>
      <c r="AO92" s="457">
        <v>370.804731282256</v>
      </c>
      <c r="AP92" s="457">
        <v>241.182013020661</v>
      </c>
      <c r="AQ92" s="457">
        <v>0</v>
      </c>
      <c r="AR92" s="457">
        <v>1064.1566759033201</v>
      </c>
      <c r="AS92" s="457">
        <v>80.705113718863899</v>
      </c>
      <c r="AT92" s="457">
        <v>-443.010773657659</v>
      </c>
      <c r="AU92" s="457">
        <v>-226.60096190030399</v>
      </c>
      <c r="AV92" s="457">
        <v>-509.31907849812899</v>
      </c>
      <c r="AW92" s="457">
        <v>8461.3214990083106</v>
      </c>
      <c r="AX92" s="457">
        <v>7952.0024205101799</v>
      </c>
      <c r="AY92" s="457">
        <f t="shared" si="9"/>
        <v>8461.3214990083106</v>
      </c>
      <c r="AZ92" s="457">
        <f t="shared" si="10"/>
        <v>0</v>
      </c>
      <c r="BA92" s="457">
        <f t="shared" si="11"/>
        <v>-443.010773657659</v>
      </c>
    </row>
    <row r="93" spans="1:53" s="451" customFormat="1">
      <c r="A93" s="456">
        <v>0.40625</v>
      </c>
      <c r="B93" s="457">
        <v>3713.55664654679</v>
      </c>
      <c r="C93" s="457">
        <v>6065.9918890007502</v>
      </c>
      <c r="D93" s="457">
        <v>891.44503400289602</v>
      </c>
      <c r="E93" s="457">
        <v>452.50052285910903</v>
      </c>
      <c r="F93" s="457">
        <v>616.681000348917</v>
      </c>
      <c r="G93" s="457">
        <v>0</v>
      </c>
      <c r="H93" s="457">
        <v>867.71132405598996</v>
      </c>
      <c r="I93" s="457">
        <v>96.424035641469899</v>
      </c>
      <c r="J93" s="457">
        <v>-2645.0538824958398</v>
      </c>
      <c r="K93" s="457">
        <v>0</v>
      </c>
      <c r="L93" s="457">
        <v>-811.52025216052596</v>
      </c>
      <c r="M93" s="457">
        <v>10059.2565699601</v>
      </c>
      <c r="N93" s="457">
        <v>9247.7363177995503</v>
      </c>
      <c r="O93" s="457">
        <f t="shared" si="3"/>
        <v>10059.2565699601</v>
      </c>
      <c r="P93" s="457">
        <f t="shared" si="4"/>
        <v>0</v>
      </c>
      <c r="Q93" s="457">
        <f t="shared" si="5"/>
        <v>-2645.0538824958398</v>
      </c>
      <c r="S93" s="456">
        <v>0.40625</v>
      </c>
      <c r="T93" s="457">
        <v>3005.2713987685402</v>
      </c>
      <c r="U93" s="457">
        <v>2736.2644421004702</v>
      </c>
      <c r="V93" s="457">
        <v>24.201561199908799</v>
      </c>
      <c r="W93" s="457">
        <v>396.75035140972102</v>
      </c>
      <c r="X93" s="457">
        <v>220.865049257865</v>
      </c>
      <c r="Y93" s="457">
        <v>250.358210276047</v>
      </c>
      <c r="Z93" s="457">
        <v>810.95849999999996</v>
      </c>
      <c r="AA93" s="457">
        <v>86.997960141673502</v>
      </c>
      <c r="AB93" s="457">
        <v>1353.9548761189999</v>
      </c>
      <c r="AC93" s="457">
        <v>0</v>
      </c>
      <c r="AD93" s="457">
        <v>-493.97743226611101</v>
      </c>
      <c r="AE93" s="457">
        <v>8885.6223492732297</v>
      </c>
      <c r="AF93" s="457">
        <v>8391.6449170071101</v>
      </c>
      <c r="AG93" s="457">
        <f t="shared" si="6"/>
        <v>8885.6223492732297</v>
      </c>
      <c r="AH93" s="457">
        <f t="shared" si="7"/>
        <v>1353.9548761189999</v>
      </c>
      <c r="AI93" s="457">
        <f t="shared" si="8"/>
        <v>0</v>
      </c>
      <c r="AK93" s="456">
        <v>0.40625</v>
      </c>
      <c r="AL93" s="457">
        <v>3579.9305786418099</v>
      </c>
      <c r="AM93" s="457">
        <v>2977.0929029570698</v>
      </c>
      <c r="AN93" s="457">
        <v>778.544364886582</v>
      </c>
      <c r="AO93" s="457">
        <v>356.64608555841602</v>
      </c>
      <c r="AP93" s="457">
        <v>233.54187174605499</v>
      </c>
      <c r="AQ93" s="457">
        <v>0</v>
      </c>
      <c r="AR93" s="457">
        <v>1143.4463404134101</v>
      </c>
      <c r="AS93" s="457">
        <v>74.562782611521001</v>
      </c>
      <c r="AT93" s="457">
        <v>-430.45817082628997</v>
      </c>
      <c r="AU93" s="457">
        <v>-272.19981617369399</v>
      </c>
      <c r="AV93" s="457">
        <v>-505.58413222760299</v>
      </c>
      <c r="AW93" s="457">
        <v>8441.1069398148793</v>
      </c>
      <c r="AX93" s="457">
        <v>7935.5228075872801</v>
      </c>
      <c r="AY93" s="457">
        <f t="shared" si="9"/>
        <v>8441.1069398148793</v>
      </c>
      <c r="AZ93" s="457">
        <f t="shared" si="10"/>
        <v>0</v>
      </c>
      <c r="BA93" s="457">
        <f t="shared" si="11"/>
        <v>-430.45817082628997</v>
      </c>
    </row>
    <row r="94" spans="1:53" s="451" customFormat="1">
      <c r="A94" s="456">
        <v>0.41666666666666702</v>
      </c>
      <c r="B94" s="457">
        <v>3714.3567931933399</v>
      </c>
      <c r="C94" s="457">
        <v>6027.2100074209702</v>
      </c>
      <c r="D94" s="457">
        <v>731.09940927859498</v>
      </c>
      <c r="E94" s="457">
        <v>438.41514819609802</v>
      </c>
      <c r="F94" s="457">
        <v>370.93875539282101</v>
      </c>
      <c r="G94" s="457">
        <v>0</v>
      </c>
      <c r="H94" s="457">
        <v>937.66357930501295</v>
      </c>
      <c r="I94" s="457">
        <v>97.832217728136897</v>
      </c>
      <c r="J94" s="457">
        <v>-2297.4158936101699</v>
      </c>
      <c r="K94" s="457">
        <v>0</v>
      </c>
      <c r="L94" s="457">
        <v>-803.98936000278798</v>
      </c>
      <c r="M94" s="457">
        <v>10020.1000169048</v>
      </c>
      <c r="N94" s="457">
        <v>9216.1106569020103</v>
      </c>
      <c r="O94" s="457">
        <f t="shared" si="3"/>
        <v>10020.1000169048</v>
      </c>
      <c r="P94" s="457">
        <f t="shared" si="4"/>
        <v>0</v>
      </c>
      <c r="Q94" s="457">
        <f t="shared" si="5"/>
        <v>-2297.4158936101699</v>
      </c>
      <c r="S94" s="456">
        <v>0.41666666666666702</v>
      </c>
      <c r="T94" s="457">
        <v>3002.4712204310199</v>
      </c>
      <c r="U94" s="457">
        <v>2743.1675421650002</v>
      </c>
      <c r="V94" s="457">
        <v>24.2485287729336</v>
      </c>
      <c r="W94" s="457">
        <v>381.681437016681</v>
      </c>
      <c r="X94" s="457">
        <v>174.372787423484</v>
      </c>
      <c r="Y94" s="457">
        <v>2.1894488816663999</v>
      </c>
      <c r="Z94" s="457">
        <v>901.46383353678402</v>
      </c>
      <c r="AA94" s="457">
        <v>85.605818518321101</v>
      </c>
      <c r="AB94" s="457">
        <v>1593.9136146491701</v>
      </c>
      <c r="AC94" s="457">
        <v>0</v>
      </c>
      <c r="AD94" s="457">
        <v>-490.641959918758</v>
      </c>
      <c r="AE94" s="457">
        <v>8909.1142313950604</v>
      </c>
      <c r="AF94" s="457">
        <v>8418.4722714762993</v>
      </c>
      <c r="AG94" s="457">
        <f t="shared" si="6"/>
        <v>8909.1142313950604</v>
      </c>
      <c r="AH94" s="457">
        <f t="shared" si="7"/>
        <v>1593.9136146491701</v>
      </c>
      <c r="AI94" s="457">
        <f t="shared" si="8"/>
        <v>0</v>
      </c>
      <c r="AK94" s="456">
        <v>0.41666666666666702</v>
      </c>
      <c r="AL94" s="457">
        <v>3576.6633310306702</v>
      </c>
      <c r="AM94" s="457">
        <v>3030.7855702807601</v>
      </c>
      <c r="AN94" s="457">
        <v>777.88174790049902</v>
      </c>
      <c r="AO94" s="457">
        <v>355.79608382055699</v>
      </c>
      <c r="AP94" s="457">
        <v>120.782224922043</v>
      </c>
      <c r="AQ94" s="457">
        <v>0</v>
      </c>
      <c r="AR94" s="457">
        <v>1226.0050867513</v>
      </c>
      <c r="AS94" s="457">
        <v>75.512855332202804</v>
      </c>
      <c r="AT94" s="457">
        <v>-642.18890351833102</v>
      </c>
      <c r="AU94" s="457">
        <v>-106.696772563889</v>
      </c>
      <c r="AV94" s="457">
        <v>-509.89284081708098</v>
      </c>
      <c r="AW94" s="457">
        <v>8414.54122395581</v>
      </c>
      <c r="AX94" s="457">
        <v>7904.6483831387304</v>
      </c>
      <c r="AY94" s="457">
        <f t="shared" si="9"/>
        <v>8414.54122395581</v>
      </c>
      <c r="AZ94" s="457">
        <f t="shared" si="10"/>
        <v>0</v>
      </c>
      <c r="BA94" s="457">
        <f t="shared" si="11"/>
        <v>-642.18890351833102</v>
      </c>
    </row>
    <row r="95" spans="1:53" s="451" customFormat="1">
      <c r="A95" s="456">
        <v>0.42708333333333298</v>
      </c>
      <c r="B95" s="457">
        <v>3714.8501941680702</v>
      </c>
      <c r="C95" s="457">
        <v>5993.0193539421098</v>
      </c>
      <c r="D95" s="457">
        <v>544.32664229869101</v>
      </c>
      <c r="E95" s="457">
        <v>437.99362163490298</v>
      </c>
      <c r="F95" s="457">
        <v>347.669318154488</v>
      </c>
      <c r="G95" s="457">
        <v>0</v>
      </c>
      <c r="H95" s="457">
        <v>1069.4485677083301</v>
      </c>
      <c r="I95" s="457">
        <v>99.824514036871193</v>
      </c>
      <c r="J95" s="457">
        <v>-2263.5860330350501</v>
      </c>
      <c r="K95" s="457">
        <v>0</v>
      </c>
      <c r="L95" s="457">
        <v>-799.25013871361796</v>
      </c>
      <c r="M95" s="457">
        <v>9943.5461789084293</v>
      </c>
      <c r="N95" s="457">
        <v>9144.2960401948094</v>
      </c>
      <c r="O95" s="457">
        <f t="shared" si="3"/>
        <v>9943.5461789084293</v>
      </c>
      <c r="P95" s="457">
        <f t="shared" si="4"/>
        <v>0</v>
      </c>
      <c r="Q95" s="457">
        <f t="shared" si="5"/>
        <v>-2263.5860330350501</v>
      </c>
      <c r="S95" s="456">
        <v>0.42708333333333298</v>
      </c>
      <c r="T95" s="457">
        <v>3001.3511263083601</v>
      </c>
      <c r="U95" s="457">
        <v>2731.0860177545201</v>
      </c>
      <c r="V95" s="457">
        <v>24.1948516928774</v>
      </c>
      <c r="W95" s="457">
        <v>379.437276619253</v>
      </c>
      <c r="X95" s="457">
        <v>172.37812671268301</v>
      </c>
      <c r="Y95" s="457">
        <v>0</v>
      </c>
      <c r="Z95" s="457">
        <v>964.02280570475295</v>
      </c>
      <c r="AA95" s="457">
        <v>80.953395863790007</v>
      </c>
      <c r="AB95" s="457">
        <v>1480.2070417550101</v>
      </c>
      <c r="AC95" s="457">
        <v>0</v>
      </c>
      <c r="AD95" s="457">
        <v>-489.53416062658999</v>
      </c>
      <c r="AE95" s="457">
        <v>8833.6306424112499</v>
      </c>
      <c r="AF95" s="457">
        <v>8344.0964817846598</v>
      </c>
      <c r="AG95" s="457">
        <f t="shared" si="6"/>
        <v>8833.6306424112499</v>
      </c>
      <c r="AH95" s="457">
        <f t="shared" si="7"/>
        <v>1480.2070417550101</v>
      </c>
      <c r="AI95" s="457">
        <f t="shared" si="8"/>
        <v>0</v>
      </c>
      <c r="AK95" s="456">
        <v>0.42708333333333298</v>
      </c>
      <c r="AL95" s="457">
        <v>3574.2029408520202</v>
      </c>
      <c r="AM95" s="457">
        <v>2986.5198863660398</v>
      </c>
      <c r="AN95" s="457">
        <v>777.75458913498096</v>
      </c>
      <c r="AO95" s="457">
        <v>355.74543152298202</v>
      </c>
      <c r="AP95" s="457">
        <v>155.477123061572</v>
      </c>
      <c r="AQ95" s="457">
        <v>0</v>
      </c>
      <c r="AR95" s="457">
        <v>1334.72924422201</v>
      </c>
      <c r="AS95" s="457">
        <v>67.770491467316404</v>
      </c>
      <c r="AT95" s="457">
        <v>-877.81883133205304</v>
      </c>
      <c r="AU95" s="457">
        <v>0</v>
      </c>
      <c r="AV95" s="457">
        <v>-506.82103542689799</v>
      </c>
      <c r="AW95" s="457">
        <v>8374.3808752948607</v>
      </c>
      <c r="AX95" s="457">
        <v>7867.5598398679604</v>
      </c>
      <c r="AY95" s="457">
        <f t="shared" si="9"/>
        <v>8374.3808752948607</v>
      </c>
      <c r="AZ95" s="457">
        <f t="shared" si="10"/>
        <v>0</v>
      </c>
      <c r="BA95" s="457">
        <f t="shared" si="11"/>
        <v>-877.81883133205304</v>
      </c>
    </row>
    <row r="96" spans="1:53" s="451" customFormat="1">
      <c r="A96" s="456">
        <v>0.4375</v>
      </c>
      <c r="B96" s="457">
        <v>3714.8702662061401</v>
      </c>
      <c r="C96" s="457">
        <v>6012.6781454060902</v>
      </c>
      <c r="D96" s="457">
        <v>469.31458446795301</v>
      </c>
      <c r="E96" s="457">
        <v>444.18062001109502</v>
      </c>
      <c r="F96" s="457">
        <v>347.73351156970699</v>
      </c>
      <c r="G96" s="457">
        <v>0</v>
      </c>
      <c r="H96" s="457">
        <v>1173.2387186686201</v>
      </c>
      <c r="I96" s="457">
        <v>97.8477983962905</v>
      </c>
      <c r="J96" s="457">
        <v>-2309.96481122044</v>
      </c>
      <c r="K96" s="457">
        <v>0</v>
      </c>
      <c r="L96" s="457">
        <v>-801.18849549153299</v>
      </c>
      <c r="M96" s="457">
        <v>9949.8988335054601</v>
      </c>
      <c r="N96" s="457">
        <v>9148.7103380139306</v>
      </c>
      <c r="O96" s="457">
        <f t="shared" si="3"/>
        <v>9949.8988335054601</v>
      </c>
      <c r="P96" s="457">
        <f t="shared" si="4"/>
        <v>0</v>
      </c>
      <c r="Q96" s="457">
        <f t="shared" si="5"/>
        <v>-2309.96481122044</v>
      </c>
      <c r="S96" s="456">
        <v>0.4375</v>
      </c>
      <c r="T96" s="457">
        <v>3001.0511595193502</v>
      </c>
      <c r="U96" s="457">
        <v>2717.6252413458701</v>
      </c>
      <c r="V96" s="457">
        <v>24.1948516928774</v>
      </c>
      <c r="W96" s="457">
        <v>375.95910780876801</v>
      </c>
      <c r="X96" s="457">
        <v>175.238482664277</v>
      </c>
      <c r="Y96" s="457">
        <v>0</v>
      </c>
      <c r="Z96" s="457">
        <v>987.77468408203094</v>
      </c>
      <c r="AA96" s="457">
        <v>83.781243453462196</v>
      </c>
      <c r="AB96" s="457">
        <v>1520.9044311791799</v>
      </c>
      <c r="AC96" s="457">
        <v>0</v>
      </c>
      <c r="AD96" s="457">
        <v>-488.12186798792601</v>
      </c>
      <c r="AE96" s="457">
        <v>8886.5292017458105</v>
      </c>
      <c r="AF96" s="457">
        <v>8398.4073337578902</v>
      </c>
      <c r="AG96" s="457">
        <f t="shared" si="6"/>
        <v>8886.5292017458105</v>
      </c>
      <c r="AH96" s="457">
        <f t="shared" si="7"/>
        <v>1520.9044311791799</v>
      </c>
      <c r="AI96" s="457">
        <f t="shared" si="8"/>
        <v>0</v>
      </c>
      <c r="AK96" s="456">
        <v>0.4375</v>
      </c>
      <c r="AL96" s="457">
        <v>3571.1690983022499</v>
      </c>
      <c r="AM96" s="457">
        <v>2888.3604767547599</v>
      </c>
      <c r="AN96" s="457">
        <v>777.15219557297598</v>
      </c>
      <c r="AO96" s="457">
        <v>360.172754946336</v>
      </c>
      <c r="AP96" s="457">
        <v>109.853362926093</v>
      </c>
      <c r="AQ96" s="457">
        <v>20.821841584402598</v>
      </c>
      <c r="AR96" s="457">
        <v>1386.2195340983101</v>
      </c>
      <c r="AS96" s="457">
        <v>59.177677233185698</v>
      </c>
      <c r="AT96" s="457">
        <v>-789.56188445799103</v>
      </c>
      <c r="AU96" s="457">
        <v>0</v>
      </c>
      <c r="AV96" s="457">
        <v>-498.48347097866099</v>
      </c>
      <c r="AW96" s="457">
        <v>8383.3650569603196</v>
      </c>
      <c r="AX96" s="457">
        <v>7884.8815859816596</v>
      </c>
      <c r="AY96" s="457">
        <f t="shared" si="9"/>
        <v>8383.3650569603196</v>
      </c>
      <c r="AZ96" s="457">
        <f t="shared" si="10"/>
        <v>0</v>
      </c>
      <c r="BA96" s="457">
        <f t="shared" si="11"/>
        <v>-789.56188445799103</v>
      </c>
    </row>
    <row r="97" spans="1:53" s="451" customFormat="1">
      <c r="A97" s="456">
        <v>0.44791666666666702</v>
      </c>
      <c r="B97" s="457">
        <v>3715.5569968841401</v>
      </c>
      <c r="C97" s="457">
        <v>6062.9982074109203</v>
      </c>
      <c r="D97" s="457">
        <v>440.73601633222103</v>
      </c>
      <c r="E97" s="457">
        <v>447.39517590688098</v>
      </c>
      <c r="F97" s="457">
        <v>347.71575268609098</v>
      </c>
      <c r="G97" s="457">
        <v>0</v>
      </c>
      <c r="H97" s="457">
        <v>1241.69312032064</v>
      </c>
      <c r="I97" s="457">
        <v>92.836789183627801</v>
      </c>
      <c r="J97" s="457">
        <v>-2386.9263586147999</v>
      </c>
      <c r="K97" s="457">
        <v>0</v>
      </c>
      <c r="L97" s="457">
        <v>-806.11117125980104</v>
      </c>
      <c r="M97" s="457">
        <v>9962.0057001097102</v>
      </c>
      <c r="N97" s="457">
        <v>9155.8945288499108</v>
      </c>
      <c r="O97" s="457">
        <f t="shared" si="3"/>
        <v>9962.0057001097102</v>
      </c>
      <c r="P97" s="457">
        <f t="shared" si="4"/>
        <v>0</v>
      </c>
      <c r="Q97" s="457">
        <f t="shared" si="5"/>
        <v>-2386.9263586147999</v>
      </c>
      <c r="S97" s="456">
        <v>0.44791666666666702</v>
      </c>
      <c r="T97" s="457">
        <v>3000.6044565751899</v>
      </c>
      <c r="U97" s="457">
        <v>2681.1719513042199</v>
      </c>
      <c r="V97" s="457">
        <v>24.215168466142998</v>
      </c>
      <c r="W97" s="457">
        <v>374.65301162002697</v>
      </c>
      <c r="X97" s="457">
        <v>176.37839070001999</v>
      </c>
      <c r="Y97" s="457">
        <v>0</v>
      </c>
      <c r="Z97" s="457">
        <v>1052.84455725098</v>
      </c>
      <c r="AA97" s="457">
        <v>83.313542331990305</v>
      </c>
      <c r="AB97" s="457">
        <v>1547.8553690808501</v>
      </c>
      <c r="AC97" s="457">
        <v>-35.139160380467501</v>
      </c>
      <c r="AD97" s="457">
        <v>-484.69370597862297</v>
      </c>
      <c r="AE97" s="457">
        <v>8905.8972869489498</v>
      </c>
      <c r="AF97" s="457">
        <v>8421.2035809703193</v>
      </c>
      <c r="AG97" s="457">
        <f t="shared" si="6"/>
        <v>8905.8972869489498</v>
      </c>
      <c r="AH97" s="457">
        <f t="shared" si="7"/>
        <v>1547.8553690808501</v>
      </c>
      <c r="AI97" s="457">
        <f t="shared" si="8"/>
        <v>0</v>
      </c>
      <c r="AK97" s="456">
        <v>0.44791666666666702</v>
      </c>
      <c r="AL97" s="457">
        <v>3568.8020506136199</v>
      </c>
      <c r="AM97" s="457">
        <v>2860.5612075085</v>
      </c>
      <c r="AN97" s="457">
        <v>776.15492639064905</v>
      </c>
      <c r="AO97" s="457">
        <v>360.62809318970898</v>
      </c>
      <c r="AP97" s="457">
        <v>109.779142023381</v>
      </c>
      <c r="AQ97" s="457">
        <v>43.318302566934697</v>
      </c>
      <c r="AR97" s="457">
        <v>1491.1392842610701</v>
      </c>
      <c r="AS97" s="457">
        <v>47.048891430072999</v>
      </c>
      <c r="AT97" s="457">
        <v>-807.300589195425</v>
      </c>
      <c r="AU97" s="457">
        <v>0</v>
      </c>
      <c r="AV97" s="457">
        <v>-496.84723802518403</v>
      </c>
      <c r="AW97" s="457">
        <v>8450.1313087885101</v>
      </c>
      <c r="AX97" s="457">
        <v>7953.2840707633304</v>
      </c>
      <c r="AY97" s="457">
        <f t="shared" si="9"/>
        <v>8450.1313087885101</v>
      </c>
      <c r="AZ97" s="457">
        <f t="shared" si="10"/>
        <v>0</v>
      </c>
      <c r="BA97" s="457">
        <f t="shared" si="11"/>
        <v>-807.300589195425</v>
      </c>
    </row>
    <row r="98" spans="1:53" s="451" customFormat="1">
      <c r="A98" s="456">
        <v>0.45833333333333298</v>
      </c>
      <c r="B98" s="457">
        <v>3712.8031718654802</v>
      </c>
      <c r="C98" s="457">
        <v>6102.9335777937604</v>
      </c>
      <c r="D98" s="457">
        <v>451.41276445566501</v>
      </c>
      <c r="E98" s="457">
        <v>433.21376408851103</v>
      </c>
      <c r="F98" s="457">
        <v>279.314601689847</v>
      </c>
      <c r="G98" s="457">
        <v>0</v>
      </c>
      <c r="H98" s="457">
        <v>1329.5757446289099</v>
      </c>
      <c r="I98" s="457">
        <v>91.496524429686204</v>
      </c>
      <c r="J98" s="457">
        <v>-2457.5119549465799</v>
      </c>
      <c r="K98" s="457">
        <v>0</v>
      </c>
      <c r="L98" s="457">
        <v>-809.15465310793297</v>
      </c>
      <c r="M98" s="457">
        <v>9943.2381940052692</v>
      </c>
      <c r="N98" s="457">
        <v>9134.0835408973398</v>
      </c>
      <c r="O98" s="457">
        <f t="shared" si="3"/>
        <v>9943.2381940052692</v>
      </c>
      <c r="P98" s="457">
        <f t="shared" si="4"/>
        <v>0</v>
      </c>
      <c r="Q98" s="457">
        <f t="shared" si="5"/>
        <v>-2457.5119549465799</v>
      </c>
      <c r="S98" s="456">
        <v>0.45833333333333298</v>
      </c>
      <c r="T98" s="457">
        <v>3000.4311402601702</v>
      </c>
      <c r="U98" s="457">
        <v>2717.50431073462</v>
      </c>
      <c r="V98" s="457">
        <v>24.2820769479688</v>
      </c>
      <c r="W98" s="457">
        <v>371.83201695158601</v>
      </c>
      <c r="X98" s="457">
        <v>176.84810993772501</v>
      </c>
      <c r="Y98" s="457">
        <v>0</v>
      </c>
      <c r="Z98" s="457">
        <v>1098.3389741210899</v>
      </c>
      <c r="AA98" s="457">
        <v>81.159694153173106</v>
      </c>
      <c r="AB98" s="457">
        <v>1599.5362981450201</v>
      </c>
      <c r="AC98" s="457">
        <v>-150.238121490064</v>
      </c>
      <c r="AD98" s="457">
        <v>-488.59837434060898</v>
      </c>
      <c r="AE98" s="457">
        <v>8919.6944997613009</v>
      </c>
      <c r="AF98" s="457">
        <v>8431.0961254206904</v>
      </c>
      <c r="AG98" s="457">
        <f t="shared" si="6"/>
        <v>8919.6944997613009</v>
      </c>
      <c r="AH98" s="457">
        <f t="shared" si="7"/>
        <v>1599.5362981450201</v>
      </c>
      <c r="AI98" s="457">
        <f t="shared" si="8"/>
        <v>0</v>
      </c>
      <c r="AK98" s="456">
        <v>0.45833333333333298</v>
      </c>
      <c r="AL98" s="457">
        <v>3565.4281119177899</v>
      </c>
      <c r="AM98" s="457">
        <v>2838.5605585462099</v>
      </c>
      <c r="AN98" s="457">
        <v>775.49900089613095</v>
      </c>
      <c r="AO98" s="457">
        <v>341.94592448296299</v>
      </c>
      <c r="AP98" s="457">
        <v>107.797603433511</v>
      </c>
      <c r="AQ98" s="457">
        <v>43.271278537624099</v>
      </c>
      <c r="AR98" s="457">
        <v>1557.0405020345099</v>
      </c>
      <c r="AS98" s="457">
        <v>35.169207409452198</v>
      </c>
      <c r="AT98" s="457">
        <v>-803.60830697223105</v>
      </c>
      <c r="AU98" s="457">
        <v>0</v>
      </c>
      <c r="AV98" s="457">
        <v>-493.82263818519601</v>
      </c>
      <c r="AW98" s="457">
        <v>8461.1038802859493</v>
      </c>
      <c r="AX98" s="457">
        <v>7967.2812421007602</v>
      </c>
      <c r="AY98" s="457">
        <f t="shared" si="9"/>
        <v>8461.1038802859493</v>
      </c>
      <c r="AZ98" s="457">
        <f t="shared" si="10"/>
        <v>0</v>
      </c>
      <c r="BA98" s="457">
        <f t="shared" si="11"/>
        <v>-803.60830697223105</v>
      </c>
    </row>
    <row r="99" spans="1:53" s="451" customFormat="1">
      <c r="A99" s="456">
        <v>0.46875</v>
      </c>
      <c r="B99" s="457">
        <v>3709.8426683429202</v>
      </c>
      <c r="C99" s="457">
        <v>6114.9409084477802</v>
      </c>
      <c r="D99" s="457">
        <v>446.03752144785699</v>
      </c>
      <c r="E99" s="457">
        <v>434.13562138209301</v>
      </c>
      <c r="F99" s="457">
        <v>274.31716928223398</v>
      </c>
      <c r="G99" s="457">
        <v>0</v>
      </c>
      <c r="H99" s="457">
        <v>1405.42664591471</v>
      </c>
      <c r="I99" s="457">
        <v>90.974437293986199</v>
      </c>
      <c r="J99" s="457">
        <v>-2558.7875752290201</v>
      </c>
      <c r="K99" s="457">
        <v>0</v>
      </c>
      <c r="L99" s="457">
        <v>-810.623085302665</v>
      </c>
      <c r="M99" s="457">
        <v>9916.8873968825592</v>
      </c>
      <c r="N99" s="457">
        <v>9106.2643115798892</v>
      </c>
      <c r="O99" s="457">
        <f t="shared" si="3"/>
        <v>9916.8873968825592</v>
      </c>
      <c r="P99" s="457">
        <f t="shared" si="4"/>
        <v>0</v>
      </c>
      <c r="Q99" s="457">
        <f t="shared" si="5"/>
        <v>-2558.7875752290201</v>
      </c>
      <c r="S99" s="456">
        <v>0.46875</v>
      </c>
      <c r="T99" s="457">
        <v>3001.3578161097798</v>
      </c>
      <c r="U99" s="457">
        <v>2715.9553650193502</v>
      </c>
      <c r="V99" s="457">
        <v>24.261948042947701</v>
      </c>
      <c r="W99" s="457">
        <v>378.86909731018602</v>
      </c>
      <c r="X99" s="457">
        <v>177.027438504961</v>
      </c>
      <c r="Y99" s="457">
        <v>0</v>
      </c>
      <c r="Z99" s="457">
        <v>1133.2258782552101</v>
      </c>
      <c r="AA99" s="457">
        <v>81.002799182857302</v>
      </c>
      <c r="AB99" s="457">
        <v>1641.18280222203</v>
      </c>
      <c r="AC99" s="457">
        <v>-194.05588427307899</v>
      </c>
      <c r="AD99" s="457">
        <v>-489.18533223629402</v>
      </c>
      <c r="AE99" s="457">
        <v>8958.8272603742407</v>
      </c>
      <c r="AF99" s="457">
        <v>8469.6419281379494</v>
      </c>
      <c r="AG99" s="457">
        <f t="shared" si="6"/>
        <v>8958.8272603742407</v>
      </c>
      <c r="AH99" s="457">
        <f t="shared" si="7"/>
        <v>1641.18280222203</v>
      </c>
      <c r="AI99" s="457">
        <f t="shared" si="8"/>
        <v>0</v>
      </c>
      <c r="AK99" s="456">
        <v>0.46875</v>
      </c>
      <c r="AL99" s="457">
        <v>3562.5809706268401</v>
      </c>
      <c r="AM99" s="457">
        <v>2837.45800725855</v>
      </c>
      <c r="AN99" s="457">
        <v>676.05253500358401</v>
      </c>
      <c r="AO99" s="457">
        <v>345.31237916790599</v>
      </c>
      <c r="AP99" s="457">
        <v>107.360169021313</v>
      </c>
      <c r="AQ99" s="457">
        <v>43.242502489389402</v>
      </c>
      <c r="AR99" s="457">
        <v>1608.78476318359</v>
      </c>
      <c r="AS99" s="457">
        <v>30.0397866614944</v>
      </c>
      <c r="AT99" s="457">
        <v>-702.35198792821302</v>
      </c>
      <c r="AU99" s="457">
        <v>0</v>
      </c>
      <c r="AV99" s="457">
        <v>-492.84153618965098</v>
      </c>
      <c r="AW99" s="457">
        <v>8508.4791254844495</v>
      </c>
      <c r="AX99" s="457">
        <v>8015.6375892947999</v>
      </c>
      <c r="AY99" s="457">
        <f t="shared" si="9"/>
        <v>8508.4791254844495</v>
      </c>
      <c r="AZ99" s="457">
        <f t="shared" si="10"/>
        <v>0</v>
      </c>
      <c r="BA99" s="457">
        <f t="shared" si="11"/>
        <v>-702.35198792821302</v>
      </c>
    </row>
    <row r="100" spans="1:53" s="451" customFormat="1">
      <c r="A100" s="456">
        <v>0.47916666666666702</v>
      </c>
      <c r="B100" s="457">
        <v>3709.3558766524102</v>
      </c>
      <c r="C100" s="457">
        <v>6090.5273879343804</v>
      </c>
      <c r="D100" s="457">
        <v>438.77894219029901</v>
      </c>
      <c r="E100" s="457">
        <v>430.85188746754801</v>
      </c>
      <c r="F100" s="457">
        <v>274.09757675815598</v>
      </c>
      <c r="G100" s="457">
        <v>0</v>
      </c>
      <c r="H100" s="457">
        <v>1469.12584431966</v>
      </c>
      <c r="I100" s="457">
        <v>88.554640937254106</v>
      </c>
      <c r="J100" s="457">
        <v>-2600.7950537585698</v>
      </c>
      <c r="K100" s="457">
        <v>0</v>
      </c>
      <c r="L100" s="457">
        <v>-808.54078447198799</v>
      </c>
      <c r="M100" s="457">
        <v>9900.4971025011291</v>
      </c>
      <c r="N100" s="457">
        <v>9091.9563180291407</v>
      </c>
      <c r="O100" s="457">
        <f t="shared" si="3"/>
        <v>9900.4971025011291</v>
      </c>
      <c r="P100" s="457">
        <f t="shared" si="4"/>
        <v>0</v>
      </c>
      <c r="Q100" s="457">
        <f t="shared" si="5"/>
        <v>-2600.7950537585698</v>
      </c>
      <c r="S100" s="456">
        <v>0.47916666666666702</v>
      </c>
      <c r="T100" s="457">
        <v>3001.97785164584</v>
      </c>
      <c r="U100" s="457">
        <v>2732.9076050238</v>
      </c>
      <c r="V100" s="457">
        <v>24.181432422863299</v>
      </c>
      <c r="W100" s="457">
        <v>379.57516638444798</v>
      </c>
      <c r="X100" s="457">
        <v>176.978788538186</v>
      </c>
      <c r="Y100" s="457">
        <v>0</v>
      </c>
      <c r="Z100" s="457">
        <v>1170.0318590494801</v>
      </c>
      <c r="AA100" s="457">
        <v>79.239685606391006</v>
      </c>
      <c r="AB100" s="457">
        <v>1645.3771085959499</v>
      </c>
      <c r="AC100" s="457">
        <v>-268.70616834978398</v>
      </c>
      <c r="AD100" s="457">
        <v>-491.27447125518103</v>
      </c>
      <c r="AE100" s="457">
        <v>8941.5633289171801</v>
      </c>
      <c r="AF100" s="457">
        <v>8450.2888576620007</v>
      </c>
      <c r="AG100" s="457">
        <f t="shared" si="6"/>
        <v>8941.5633289171801</v>
      </c>
      <c r="AH100" s="457">
        <f t="shared" si="7"/>
        <v>1645.3771085959499</v>
      </c>
      <c r="AI100" s="457">
        <f t="shared" si="8"/>
        <v>0</v>
      </c>
      <c r="AK100" s="456">
        <v>0.47916666666666702</v>
      </c>
      <c r="AL100" s="457">
        <v>3559.6271382512</v>
      </c>
      <c r="AM100" s="457">
        <v>2872.8019182165099</v>
      </c>
      <c r="AN100" s="457">
        <v>311.48468119394403</v>
      </c>
      <c r="AO100" s="457">
        <v>355.98139521827602</v>
      </c>
      <c r="AP100" s="457">
        <v>120.00212447365</v>
      </c>
      <c r="AQ100" s="457">
        <v>43.175827258600798</v>
      </c>
      <c r="AR100" s="457">
        <v>1641.5775760091101</v>
      </c>
      <c r="AS100" s="457">
        <v>29.6618419732795</v>
      </c>
      <c r="AT100" s="457">
        <v>-401.602420615592</v>
      </c>
      <c r="AU100" s="457">
        <v>0</v>
      </c>
      <c r="AV100" s="457">
        <v>-492.18474845206401</v>
      </c>
      <c r="AW100" s="457">
        <v>8532.7100819789794</v>
      </c>
      <c r="AX100" s="457">
        <v>8040.5253335269199</v>
      </c>
      <c r="AY100" s="457">
        <f t="shared" si="9"/>
        <v>8532.7100819789794</v>
      </c>
      <c r="AZ100" s="457">
        <f t="shared" si="10"/>
        <v>0</v>
      </c>
      <c r="BA100" s="457">
        <f t="shared" si="11"/>
        <v>-401.602420615592</v>
      </c>
    </row>
    <row r="101" spans="1:53" s="451" customFormat="1">
      <c r="A101" s="456">
        <v>0.48958333333333298</v>
      </c>
      <c r="B101" s="457">
        <v>3709.3825579747099</v>
      </c>
      <c r="C101" s="457">
        <v>6004.64869853239</v>
      </c>
      <c r="D101" s="457">
        <v>408.41086130074598</v>
      </c>
      <c r="E101" s="457">
        <v>430.883902265237</v>
      </c>
      <c r="F101" s="457">
        <v>273.88531681986399</v>
      </c>
      <c r="G101" s="457">
        <v>0</v>
      </c>
      <c r="H101" s="457">
        <v>1606.2716979980501</v>
      </c>
      <c r="I101" s="457">
        <v>84.489272473912905</v>
      </c>
      <c r="J101" s="457">
        <v>-2494.9893955130701</v>
      </c>
      <c r="K101" s="457">
        <v>-84.242124452081697</v>
      </c>
      <c r="L101" s="457">
        <v>-801.29643276564502</v>
      </c>
      <c r="M101" s="457">
        <v>9938.7407873997508</v>
      </c>
      <c r="N101" s="457">
        <v>9137.4443546341008</v>
      </c>
      <c r="O101" s="457">
        <f t="shared" si="3"/>
        <v>9938.7407873997508</v>
      </c>
      <c r="P101" s="457">
        <f t="shared" si="4"/>
        <v>0</v>
      </c>
      <c r="Q101" s="457">
        <f t="shared" si="5"/>
        <v>-2494.9893955130701</v>
      </c>
      <c r="S101" s="456">
        <v>0.48958333333333298</v>
      </c>
      <c r="T101" s="457">
        <v>3002.3845459966201</v>
      </c>
      <c r="U101" s="457">
        <v>2737.4608403319698</v>
      </c>
      <c r="V101" s="457">
        <v>24.261948042947701</v>
      </c>
      <c r="W101" s="457">
        <v>379.51825280607301</v>
      </c>
      <c r="X101" s="457">
        <v>176.90415409360199</v>
      </c>
      <c r="Y101" s="457">
        <v>0</v>
      </c>
      <c r="Z101" s="457">
        <v>1211.1860498860699</v>
      </c>
      <c r="AA101" s="457">
        <v>79.359501782277803</v>
      </c>
      <c r="AB101" s="457">
        <v>1868.8797109868899</v>
      </c>
      <c r="AC101" s="457">
        <v>-461.99549590493802</v>
      </c>
      <c r="AD101" s="457">
        <v>-492.06841741058099</v>
      </c>
      <c r="AE101" s="457">
        <v>9017.9595080215095</v>
      </c>
      <c r="AF101" s="457">
        <v>8525.8910906109304</v>
      </c>
      <c r="AG101" s="457">
        <f t="shared" si="6"/>
        <v>9017.9595080215095</v>
      </c>
      <c r="AH101" s="457">
        <f t="shared" si="7"/>
        <v>1868.8797109868899</v>
      </c>
      <c r="AI101" s="457">
        <f t="shared" si="8"/>
        <v>0</v>
      </c>
      <c r="AK101" s="456">
        <v>0.48958333333333298</v>
      </c>
      <c r="AL101" s="457">
        <v>3559.2070970461</v>
      </c>
      <c r="AM101" s="457">
        <v>2928.3717180560998</v>
      </c>
      <c r="AN101" s="457">
        <v>24.0952520057233</v>
      </c>
      <c r="AO101" s="457">
        <v>385.39175249751298</v>
      </c>
      <c r="AP101" s="457">
        <v>192.49768931611101</v>
      </c>
      <c r="AQ101" s="457">
        <v>43.226359828184499</v>
      </c>
      <c r="AR101" s="457">
        <v>1671.8483149414101</v>
      </c>
      <c r="AS101" s="457">
        <v>34.302648143429799</v>
      </c>
      <c r="AT101" s="457">
        <v>-279.19921737985902</v>
      </c>
      <c r="AU101" s="457">
        <v>0</v>
      </c>
      <c r="AV101" s="457">
        <v>-496.14408110259302</v>
      </c>
      <c r="AW101" s="457">
        <v>8559.7416144547096</v>
      </c>
      <c r="AX101" s="457">
        <v>8063.5975333521101</v>
      </c>
      <c r="AY101" s="457">
        <f t="shared" si="9"/>
        <v>8559.7416144547096</v>
      </c>
      <c r="AZ101" s="457">
        <f t="shared" si="10"/>
        <v>0</v>
      </c>
      <c r="BA101" s="457">
        <f t="shared" si="11"/>
        <v>-279.19921737985902</v>
      </c>
    </row>
    <row r="102" spans="1:53" s="451" customFormat="1">
      <c r="A102" s="456">
        <v>0.5</v>
      </c>
      <c r="B102" s="457">
        <v>3707.8156204042398</v>
      </c>
      <c r="C102" s="457">
        <v>5887.7351956600896</v>
      </c>
      <c r="D102" s="457">
        <v>383.86706552177998</v>
      </c>
      <c r="E102" s="457">
        <v>434.10678152590799</v>
      </c>
      <c r="F102" s="457">
        <v>261.25705390998701</v>
      </c>
      <c r="G102" s="457">
        <v>0</v>
      </c>
      <c r="H102" s="457">
        <v>1624.76357014974</v>
      </c>
      <c r="I102" s="457">
        <v>84.616393481810704</v>
      </c>
      <c r="J102" s="457">
        <v>-2345.12246099713</v>
      </c>
      <c r="K102" s="457">
        <v>-104.74198117204899</v>
      </c>
      <c r="L102" s="457">
        <v>-790.42773912511802</v>
      </c>
      <c r="M102" s="457">
        <v>9934.2972384843797</v>
      </c>
      <c r="N102" s="457">
        <v>9143.8694993592599</v>
      </c>
      <c r="O102" s="457">
        <f t="shared" si="3"/>
        <v>9934.2972384843797</v>
      </c>
      <c r="P102" s="457">
        <f t="shared" si="4"/>
        <v>0</v>
      </c>
      <c r="Q102" s="457">
        <f t="shared" si="5"/>
        <v>-2345.12246099713</v>
      </c>
      <c r="S102" s="456">
        <v>0.5</v>
      </c>
      <c r="T102" s="457">
        <v>3002.1778620589698</v>
      </c>
      <c r="U102" s="457">
        <v>2637.9137966339699</v>
      </c>
      <c r="V102" s="457">
        <v>24.221690232905502</v>
      </c>
      <c r="W102" s="457">
        <v>376.46281378771101</v>
      </c>
      <c r="X102" s="457">
        <v>177.42227195931</v>
      </c>
      <c r="Y102" s="457">
        <v>0</v>
      </c>
      <c r="Z102" s="457">
        <v>1280.2227661946599</v>
      </c>
      <c r="AA102" s="457">
        <v>81.041385629685806</v>
      </c>
      <c r="AB102" s="457">
        <v>2257.6655641355201</v>
      </c>
      <c r="AC102" s="457">
        <v>-696.59348207528797</v>
      </c>
      <c r="AD102" s="457">
        <v>-482.02200797267102</v>
      </c>
      <c r="AE102" s="457">
        <v>9140.5346685574405</v>
      </c>
      <c r="AF102" s="457">
        <v>8658.5126605847709</v>
      </c>
      <c r="AG102" s="457">
        <f t="shared" si="6"/>
        <v>9140.5346685574405</v>
      </c>
      <c r="AH102" s="457">
        <f t="shared" si="7"/>
        <v>2257.6655641355201</v>
      </c>
      <c r="AI102" s="457">
        <f t="shared" si="8"/>
        <v>0</v>
      </c>
      <c r="AK102" s="456">
        <v>0.5</v>
      </c>
      <c r="AL102" s="457">
        <v>3557.7535327595601</v>
      </c>
      <c r="AM102" s="457">
        <v>2803.2740607811302</v>
      </c>
      <c r="AN102" s="457">
        <v>12.0677055840038</v>
      </c>
      <c r="AO102" s="457">
        <v>350.02838240284098</v>
      </c>
      <c r="AP102" s="457">
        <v>187.284079084556</v>
      </c>
      <c r="AQ102" s="457">
        <v>13.468538812782599</v>
      </c>
      <c r="AR102" s="457">
        <v>1703.5909266764299</v>
      </c>
      <c r="AS102" s="457">
        <v>31.767270814221298</v>
      </c>
      <c r="AT102" s="457">
        <v>66.619127247408898</v>
      </c>
      <c r="AU102" s="457">
        <v>-121.627694763443</v>
      </c>
      <c r="AV102" s="457">
        <v>-482.34125303658601</v>
      </c>
      <c r="AW102" s="457">
        <v>8604.2259293994903</v>
      </c>
      <c r="AX102" s="457">
        <v>8121.8846763628999</v>
      </c>
      <c r="AY102" s="457">
        <f t="shared" si="9"/>
        <v>8604.2259293994903</v>
      </c>
      <c r="AZ102" s="457">
        <f t="shared" si="10"/>
        <v>66.619127247408898</v>
      </c>
      <c r="BA102" s="457">
        <f t="shared" si="11"/>
        <v>0</v>
      </c>
    </row>
    <row r="103" spans="1:53" s="451" customFormat="1">
      <c r="A103" s="456">
        <v>0.51041666666666696</v>
      </c>
      <c r="B103" s="457">
        <v>3708.3490515019398</v>
      </c>
      <c r="C103" s="457">
        <v>5779.8218526241599</v>
      </c>
      <c r="D103" s="457">
        <v>371.97049945549702</v>
      </c>
      <c r="E103" s="457">
        <v>434.52974597854501</v>
      </c>
      <c r="F103" s="457">
        <v>257.78006001886899</v>
      </c>
      <c r="G103" s="457">
        <v>0</v>
      </c>
      <c r="H103" s="457">
        <v>1709.1116333007801</v>
      </c>
      <c r="I103" s="457">
        <v>84.692262493701193</v>
      </c>
      <c r="J103" s="457">
        <v>-2235.06521769852</v>
      </c>
      <c r="K103" s="457">
        <v>-104.943419947938</v>
      </c>
      <c r="L103" s="457">
        <v>-781.079879047124</v>
      </c>
      <c r="M103" s="457">
        <v>10006.246467727</v>
      </c>
      <c r="N103" s="457">
        <v>9225.1665886799201</v>
      </c>
      <c r="O103" s="457">
        <f t="shared" si="3"/>
        <v>10006.246467727</v>
      </c>
      <c r="P103" s="457">
        <f t="shared" si="4"/>
        <v>0</v>
      </c>
      <c r="Q103" s="457">
        <f t="shared" si="5"/>
        <v>-2235.06521769852</v>
      </c>
      <c r="S103" s="456">
        <v>0.51041666666666696</v>
      </c>
      <c r="T103" s="457">
        <v>3002.5178699951498</v>
      </c>
      <c r="U103" s="457">
        <v>2568.6177194931001</v>
      </c>
      <c r="V103" s="457">
        <v>24.188142057870401</v>
      </c>
      <c r="W103" s="457">
        <v>376.16711237049799</v>
      </c>
      <c r="X103" s="457">
        <v>177.29567185175401</v>
      </c>
      <c r="Y103" s="457">
        <v>0</v>
      </c>
      <c r="Z103" s="457">
        <v>1294.5931190185499</v>
      </c>
      <c r="AA103" s="457">
        <v>78.077393368500793</v>
      </c>
      <c r="AB103" s="457">
        <v>2368.36047668112</v>
      </c>
      <c r="AC103" s="457">
        <v>-696.39038214116397</v>
      </c>
      <c r="AD103" s="457">
        <v>-474.87773085800899</v>
      </c>
      <c r="AE103" s="457">
        <v>9193.4271226953806</v>
      </c>
      <c r="AF103" s="457">
        <v>8718.5493918373704</v>
      </c>
      <c r="AG103" s="457">
        <f t="shared" si="6"/>
        <v>9193.4271226953806</v>
      </c>
      <c r="AH103" s="457">
        <f t="shared" si="7"/>
        <v>2368.36047668112</v>
      </c>
      <c r="AI103" s="457">
        <f t="shared" si="8"/>
        <v>0</v>
      </c>
      <c r="AK103" s="456">
        <v>0.51041666666666696</v>
      </c>
      <c r="AL103" s="457">
        <v>3556.7133353807799</v>
      </c>
      <c r="AM103" s="457">
        <v>2722.5167309829399</v>
      </c>
      <c r="AN103" s="457">
        <v>12.054319281683201</v>
      </c>
      <c r="AO103" s="457">
        <v>354.00562347494599</v>
      </c>
      <c r="AP103" s="457">
        <v>99.849596850016496</v>
      </c>
      <c r="AQ103" s="457">
        <v>0</v>
      </c>
      <c r="AR103" s="457">
        <v>1729.4199670410201</v>
      </c>
      <c r="AS103" s="457">
        <v>25.482487592074001</v>
      </c>
      <c r="AT103" s="457">
        <v>231.512541172401</v>
      </c>
      <c r="AU103" s="457">
        <v>-96.810211957512394</v>
      </c>
      <c r="AV103" s="457">
        <v>-474.70606924662701</v>
      </c>
      <c r="AW103" s="457">
        <v>8634.7443898183392</v>
      </c>
      <c r="AX103" s="457">
        <v>8160.0383205717199</v>
      </c>
      <c r="AY103" s="457">
        <f t="shared" si="9"/>
        <v>8634.7443898183392</v>
      </c>
      <c r="AZ103" s="457">
        <f t="shared" si="10"/>
        <v>231.512541172401</v>
      </c>
      <c r="BA103" s="457">
        <f t="shared" si="11"/>
        <v>0</v>
      </c>
    </row>
    <row r="104" spans="1:53" s="451" customFormat="1">
      <c r="A104" s="456">
        <v>0.52083333333333304</v>
      </c>
      <c r="B104" s="457">
        <v>3708.2290425281799</v>
      </c>
      <c r="C104" s="457">
        <v>5703.5376482072397</v>
      </c>
      <c r="D104" s="457">
        <v>370.97855698259701</v>
      </c>
      <c r="E104" s="457">
        <v>433.86378511007899</v>
      </c>
      <c r="F104" s="457">
        <v>257.48471149726203</v>
      </c>
      <c r="G104" s="457">
        <v>6.7093417395959004E-2</v>
      </c>
      <c r="H104" s="457">
        <v>1720.1959940592401</v>
      </c>
      <c r="I104" s="457">
        <v>81.768851096138107</v>
      </c>
      <c r="J104" s="457">
        <v>-2151.5884524895</v>
      </c>
      <c r="K104" s="457">
        <v>-148.12540045435199</v>
      </c>
      <c r="L104" s="457">
        <v>-774.09063306864505</v>
      </c>
      <c r="M104" s="457">
        <v>9976.4118299542806</v>
      </c>
      <c r="N104" s="457">
        <v>9202.3211968856394</v>
      </c>
      <c r="O104" s="457">
        <f t="shared" si="3"/>
        <v>9976.4118299542806</v>
      </c>
      <c r="P104" s="457">
        <f t="shared" si="4"/>
        <v>0</v>
      </c>
      <c r="Q104" s="457">
        <f t="shared" si="5"/>
        <v>-2151.5884524895</v>
      </c>
      <c r="S104" s="456">
        <v>0.52083333333333304</v>
      </c>
      <c r="T104" s="457">
        <v>3000.3777520639601</v>
      </c>
      <c r="U104" s="457">
        <v>2558.33218723752</v>
      </c>
      <c r="V104" s="457">
        <v>24.188142057870401</v>
      </c>
      <c r="W104" s="457">
        <v>377.07056073338401</v>
      </c>
      <c r="X104" s="457">
        <v>177.34723690926</v>
      </c>
      <c r="Y104" s="457">
        <v>0</v>
      </c>
      <c r="Z104" s="457">
        <v>1285.8388213297501</v>
      </c>
      <c r="AA104" s="457">
        <v>77.515639847900502</v>
      </c>
      <c r="AB104" s="457">
        <v>2329.22265482783</v>
      </c>
      <c r="AC104" s="457">
        <v>-694.94338722027499</v>
      </c>
      <c r="AD104" s="457">
        <v>-473.67234554387301</v>
      </c>
      <c r="AE104" s="457">
        <v>9134.9496077872009</v>
      </c>
      <c r="AF104" s="457">
        <v>8661.2772622433295</v>
      </c>
      <c r="AG104" s="457">
        <f t="shared" si="6"/>
        <v>9134.9496077872009</v>
      </c>
      <c r="AH104" s="457">
        <f t="shared" si="7"/>
        <v>2329.22265482783</v>
      </c>
      <c r="AI104" s="457">
        <f t="shared" si="8"/>
        <v>0</v>
      </c>
      <c r="AK104" s="456">
        <v>0.52083333333333304</v>
      </c>
      <c r="AL104" s="457">
        <v>3556.6066931324199</v>
      </c>
      <c r="AM104" s="457">
        <v>2732.9530293470698</v>
      </c>
      <c r="AN104" s="457">
        <v>12.0476261305229</v>
      </c>
      <c r="AO104" s="457">
        <v>359.45234403637801</v>
      </c>
      <c r="AP104" s="457">
        <v>99.662201681230002</v>
      </c>
      <c r="AQ104" s="457">
        <v>0</v>
      </c>
      <c r="AR104" s="457">
        <v>1703.0407035318999</v>
      </c>
      <c r="AS104" s="457">
        <v>24.352417258061401</v>
      </c>
      <c r="AT104" s="457">
        <v>103.522709548238</v>
      </c>
      <c r="AU104" s="457">
        <v>-51.279453242696</v>
      </c>
      <c r="AV104" s="457">
        <v>-475.75934588870001</v>
      </c>
      <c r="AW104" s="457">
        <v>8540.3582714231197</v>
      </c>
      <c r="AX104" s="457">
        <v>8064.5989255344202</v>
      </c>
      <c r="AY104" s="457">
        <f t="shared" si="9"/>
        <v>8540.3582714231197</v>
      </c>
      <c r="AZ104" s="457">
        <f t="shared" si="10"/>
        <v>103.522709548238</v>
      </c>
      <c r="BA104" s="457">
        <f t="shared" si="11"/>
        <v>0</v>
      </c>
    </row>
    <row r="105" spans="1:53" s="451" customFormat="1">
      <c r="A105" s="456">
        <v>0.53125</v>
      </c>
      <c r="B105" s="457">
        <v>3708.1690217622699</v>
      </c>
      <c r="C105" s="457">
        <v>5698.1567568742903</v>
      </c>
      <c r="D105" s="457">
        <v>387.01714271191003</v>
      </c>
      <c r="E105" s="457">
        <v>436.33620566699699</v>
      </c>
      <c r="F105" s="457">
        <v>265.310172883581</v>
      </c>
      <c r="G105" s="457">
        <v>0</v>
      </c>
      <c r="H105" s="457">
        <v>1739.38489786784</v>
      </c>
      <c r="I105" s="457">
        <v>86.4261074952895</v>
      </c>
      <c r="J105" s="457">
        <v>-1922.1965193891899</v>
      </c>
      <c r="K105" s="457">
        <v>-546.89563631988506</v>
      </c>
      <c r="L105" s="457">
        <v>-774.20711189000599</v>
      </c>
      <c r="M105" s="457">
        <v>9851.7081495531093</v>
      </c>
      <c r="N105" s="457">
        <v>9077.5010376630999</v>
      </c>
      <c r="O105" s="457">
        <f t="shared" si="3"/>
        <v>9851.7081495531093</v>
      </c>
      <c r="P105" s="457">
        <f t="shared" si="4"/>
        <v>0</v>
      </c>
      <c r="Q105" s="457">
        <f t="shared" si="5"/>
        <v>-1922.1965193891899</v>
      </c>
      <c r="S105" s="456">
        <v>0.53125</v>
      </c>
      <c r="T105" s="457">
        <v>2999.7844269028901</v>
      </c>
      <c r="U105" s="457">
        <v>2512.2870492780098</v>
      </c>
      <c r="V105" s="457">
        <v>24.2082709628915</v>
      </c>
      <c r="W105" s="457">
        <v>376.20347041424901</v>
      </c>
      <c r="X105" s="457">
        <v>177.30382444736799</v>
      </c>
      <c r="Y105" s="457">
        <v>0</v>
      </c>
      <c r="Z105" s="457">
        <v>1303.6558371582</v>
      </c>
      <c r="AA105" s="457">
        <v>77.072098271571093</v>
      </c>
      <c r="AB105" s="457">
        <v>2549.8852287531699</v>
      </c>
      <c r="AC105" s="457">
        <v>-844.75476120554504</v>
      </c>
      <c r="AD105" s="457">
        <v>-468.91425739855703</v>
      </c>
      <c r="AE105" s="457">
        <v>9175.6454449828107</v>
      </c>
      <c r="AF105" s="457">
        <v>8706.7311875842497</v>
      </c>
      <c r="AG105" s="457">
        <f t="shared" si="6"/>
        <v>9175.6454449828107</v>
      </c>
      <c r="AH105" s="457">
        <f t="shared" si="7"/>
        <v>2549.8852287531699</v>
      </c>
      <c r="AI105" s="457">
        <f t="shared" si="8"/>
        <v>0</v>
      </c>
      <c r="AK105" s="456">
        <v>0.53125</v>
      </c>
      <c r="AL105" s="457">
        <v>3555.5064596351899</v>
      </c>
      <c r="AM105" s="457">
        <v>2707.3209238074601</v>
      </c>
      <c r="AN105" s="457">
        <v>12.0476261305229</v>
      </c>
      <c r="AO105" s="457">
        <v>358.317328680868</v>
      </c>
      <c r="AP105" s="457">
        <v>101.793327535937</v>
      </c>
      <c r="AQ105" s="457">
        <v>0</v>
      </c>
      <c r="AR105" s="457">
        <v>1705.10999527995</v>
      </c>
      <c r="AS105" s="457">
        <v>23.489722218493402</v>
      </c>
      <c r="AT105" s="457">
        <v>123.752759519929</v>
      </c>
      <c r="AU105" s="457">
        <v>-51.158927459743303</v>
      </c>
      <c r="AV105" s="457">
        <v>-473.38129226049602</v>
      </c>
      <c r="AW105" s="457">
        <v>8536.1792153486003</v>
      </c>
      <c r="AX105" s="457">
        <v>8062.7979230881101</v>
      </c>
      <c r="AY105" s="457">
        <f t="shared" si="9"/>
        <v>8536.1792153486003</v>
      </c>
      <c r="AZ105" s="457">
        <f t="shared" si="10"/>
        <v>123.752759519929</v>
      </c>
      <c r="BA105" s="457">
        <f t="shared" si="11"/>
        <v>0</v>
      </c>
    </row>
    <row r="106" spans="1:53" s="451" customFormat="1">
      <c r="A106" s="456">
        <v>0.54166666666666696</v>
      </c>
      <c r="B106" s="457">
        <v>3706.8354277389999</v>
      </c>
      <c r="C106" s="457">
        <v>5833.2612825784499</v>
      </c>
      <c r="D106" s="457">
        <v>386.83618001262403</v>
      </c>
      <c r="E106" s="457">
        <v>433.52486251708899</v>
      </c>
      <c r="F106" s="457">
        <v>312.20951363786702</v>
      </c>
      <c r="G106" s="457">
        <v>0</v>
      </c>
      <c r="H106" s="457">
        <v>1770.22900390625</v>
      </c>
      <c r="I106" s="457">
        <v>85.404169185158594</v>
      </c>
      <c r="J106" s="457">
        <v>-1879.4504435085701</v>
      </c>
      <c r="K106" s="457">
        <v>-826.96409737003705</v>
      </c>
      <c r="L106" s="457">
        <v>-786.871114617177</v>
      </c>
      <c r="M106" s="457">
        <v>9821.8858986978303</v>
      </c>
      <c r="N106" s="457">
        <v>9035.0147840806603</v>
      </c>
      <c r="O106" s="457">
        <f t="shared" si="3"/>
        <v>9821.8858986978303</v>
      </c>
      <c r="P106" s="457">
        <f t="shared" si="4"/>
        <v>0</v>
      </c>
      <c r="Q106" s="457">
        <f t="shared" si="5"/>
        <v>-1879.4504435085701</v>
      </c>
      <c r="S106" s="456">
        <v>0.54166666666666696</v>
      </c>
      <c r="T106" s="457">
        <v>2999.0443493098001</v>
      </c>
      <c r="U106" s="457">
        <v>2447.2037010128902</v>
      </c>
      <c r="V106" s="457">
        <v>24.255238407940599</v>
      </c>
      <c r="W106" s="457">
        <v>379.84194811608103</v>
      </c>
      <c r="X106" s="457">
        <v>176.14850352791399</v>
      </c>
      <c r="Y106" s="457">
        <v>0</v>
      </c>
      <c r="Z106" s="457">
        <v>1299.4210207112601</v>
      </c>
      <c r="AA106" s="457">
        <v>71.584705592936402</v>
      </c>
      <c r="AB106" s="457">
        <v>2985.9931928327401</v>
      </c>
      <c r="AC106" s="457">
        <v>-1114.5341984092199</v>
      </c>
      <c r="AD106" s="457">
        <v>-462.22582591349101</v>
      </c>
      <c r="AE106" s="457">
        <v>9268.9584611023402</v>
      </c>
      <c r="AF106" s="457">
        <v>8806.7326351888496</v>
      </c>
      <c r="AG106" s="457">
        <f t="shared" si="6"/>
        <v>9268.9584611023402</v>
      </c>
      <c r="AH106" s="457">
        <f t="shared" si="7"/>
        <v>2985.9931928327401</v>
      </c>
      <c r="AI106" s="457">
        <f t="shared" si="8"/>
        <v>0</v>
      </c>
      <c r="AK106" s="456">
        <v>0.54166666666666696</v>
      </c>
      <c r="AL106" s="457">
        <v>3553.72619663357</v>
      </c>
      <c r="AM106" s="457">
        <v>2661.7707679631699</v>
      </c>
      <c r="AN106" s="457">
        <v>12.0610123690129</v>
      </c>
      <c r="AO106" s="457">
        <v>350.83259094455099</v>
      </c>
      <c r="AP106" s="457">
        <v>134.256372954049</v>
      </c>
      <c r="AQ106" s="457">
        <v>0</v>
      </c>
      <c r="AR106" s="457">
        <v>1664.1325412597701</v>
      </c>
      <c r="AS106" s="457">
        <v>22.167386519205099</v>
      </c>
      <c r="AT106" s="457">
        <v>364.80769333616797</v>
      </c>
      <c r="AU106" s="457">
        <v>-228.71585886522601</v>
      </c>
      <c r="AV106" s="457">
        <v>-468.683488143619</v>
      </c>
      <c r="AW106" s="457">
        <v>8535.0387031142709</v>
      </c>
      <c r="AX106" s="457">
        <v>8066.3552149706602</v>
      </c>
      <c r="AY106" s="457">
        <f t="shared" si="9"/>
        <v>8535.0387031142709</v>
      </c>
      <c r="AZ106" s="457">
        <f t="shared" si="10"/>
        <v>364.80769333616797</v>
      </c>
      <c r="BA106" s="457">
        <f t="shared" si="11"/>
        <v>0</v>
      </c>
    </row>
    <row r="107" spans="1:53" s="451" customFormat="1">
      <c r="A107" s="456">
        <v>0.55208333333333304</v>
      </c>
      <c r="B107" s="457">
        <v>3709.2092351934202</v>
      </c>
      <c r="C107" s="457">
        <v>5847.1148154382599</v>
      </c>
      <c r="D107" s="457">
        <v>377.04413319194799</v>
      </c>
      <c r="E107" s="457">
        <v>432.27209718650101</v>
      </c>
      <c r="F107" s="457">
        <v>311.91095710997803</v>
      </c>
      <c r="G107" s="457">
        <v>0</v>
      </c>
      <c r="H107" s="457">
        <v>1776.83862304688</v>
      </c>
      <c r="I107" s="457">
        <v>90.817013070408805</v>
      </c>
      <c r="J107" s="457">
        <v>-1874.4916364206999</v>
      </c>
      <c r="K107" s="457">
        <v>-826.82309114903296</v>
      </c>
      <c r="L107" s="457">
        <v>-788.17820488647203</v>
      </c>
      <c r="M107" s="457">
        <v>9843.8921466676693</v>
      </c>
      <c r="N107" s="457">
        <v>9055.7139417811904</v>
      </c>
      <c r="O107" s="457">
        <f t="shared" si="3"/>
        <v>9843.8921466676693</v>
      </c>
      <c r="P107" s="457">
        <f t="shared" si="4"/>
        <v>0</v>
      </c>
      <c r="Q107" s="457">
        <f t="shared" si="5"/>
        <v>-1874.4916364206999</v>
      </c>
      <c r="S107" s="456">
        <v>0.55208333333333304</v>
      </c>
      <c r="T107" s="457">
        <v>2997.87765445368</v>
      </c>
      <c r="U107" s="457">
        <v>2406.20909063011</v>
      </c>
      <c r="V107" s="457">
        <v>24.2485287729336</v>
      </c>
      <c r="W107" s="457">
        <v>378.44094616088898</v>
      </c>
      <c r="X107" s="457">
        <v>176.133392470237</v>
      </c>
      <c r="Y107" s="457">
        <v>0</v>
      </c>
      <c r="Z107" s="457">
        <v>1314.0563444417301</v>
      </c>
      <c r="AA107" s="457">
        <v>69.1555629325279</v>
      </c>
      <c r="AB107" s="457">
        <v>3023.4919318318598</v>
      </c>
      <c r="AC107" s="457">
        <v>-1112.5064085807701</v>
      </c>
      <c r="AD107" s="457">
        <v>-457.88142770036501</v>
      </c>
      <c r="AE107" s="457">
        <v>9277.1070431131993</v>
      </c>
      <c r="AF107" s="457">
        <v>8819.2256154128409</v>
      </c>
      <c r="AG107" s="457">
        <f t="shared" si="6"/>
        <v>9277.1070431131993</v>
      </c>
      <c r="AH107" s="457">
        <f t="shared" si="7"/>
        <v>3023.4919318318598</v>
      </c>
      <c r="AI107" s="457">
        <f t="shared" si="8"/>
        <v>0</v>
      </c>
      <c r="AK107" s="456">
        <v>0.55208333333333304</v>
      </c>
      <c r="AL107" s="457">
        <v>3553.4928078509702</v>
      </c>
      <c r="AM107" s="457">
        <v>2657.2124136941902</v>
      </c>
      <c r="AN107" s="457">
        <v>12.101171339805401</v>
      </c>
      <c r="AO107" s="457">
        <v>381.33911612192401</v>
      </c>
      <c r="AP107" s="457">
        <v>138.40059201231901</v>
      </c>
      <c r="AQ107" s="457">
        <v>0</v>
      </c>
      <c r="AR107" s="457">
        <v>1625.2609388834601</v>
      </c>
      <c r="AS107" s="457">
        <v>25.265852054745402</v>
      </c>
      <c r="AT107" s="457">
        <v>370.16260175372298</v>
      </c>
      <c r="AU107" s="457">
        <v>-271.001971673985</v>
      </c>
      <c r="AV107" s="457">
        <v>-470.02932388327298</v>
      </c>
      <c r="AW107" s="457">
        <v>8492.2335220371606</v>
      </c>
      <c r="AX107" s="457">
        <v>8022.2041981538796</v>
      </c>
      <c r="AY107" s="457">
        <f t="shared" si="9"/>
        <v>8492.2335220371606</v>
      </c>
      <c r="AZ107" s="457">
        <f t="shared" si="10"/>
        <v>370.16260175372298</v>
      </c>
      <c r="BA107" s="457">
        <f t="shared" si="11"/>
        <v>0</v>
      </c>
    </row>
    <row r="108" spans="1:53" s="451" customFormat="1">
      <c r="A108" s="456">
        <v>0.5625</v>
      </c>
      <c r="B108" s="457">
        <v>3710.3360855966798</v>
      </c>
      <c r="C108" s="457">
        <v>5842.8892349130901</v>
      </c>
      <c r="D108" s="457">
        <v>378.81353579748298</v>
      </c>
      <c r="E108" s="457">
        <v>430.32166258608999</v>
      </c>
      <c r="F108" s="457">
        <v>312.81834795630402</v>
      </c>
      <c r="G108" s="457">
        <v>0</v>
      </c>
      <c r="H108" s="457">
        <v>1801.3078511556</v>
      </c>
      <c r="I108" s="457">
        <v>92.712139235844802</v>
      </c>
      <c r="J108" s="457">
        <v>-1919.10300024298</v>
      </c>
      <c r="K108" s="457">
        <v>-826.31948345126295</v>
      </c>
      <c r="L108" s="457">
        <v>-787.98299737354705</v>
      </c>
      <c r="M108" s="457">
        <v>9823.7763735468507</v>
      </c>
      <c r="N108" s="457">
        <v>9035.7933761733002</v>
      </c>
      <c r="O108" s="457">
        <f t="shared" si="3"/>
        <v>9823.7763735468507</v>
      </c>
      <c r="P108" s="457">
        <f t="shared" si="4"/>
        <v>0</v>
      </c>
      <c r="Q108" s="457">
        <f t="shared" si="5"/>
        <v>-1919.10300024298</v>
      </c>
      <c r="S108" s="456">
        <v>0.5625</v>
      </c>
      <c r="T108" s="457">
        <v>2996.4642507896501</v>
      </c>
      <c r="U108" s="457">
        <v>2390.1128054668902</v>
      </c>
      <c r="V108" s="457">
        <v>24.255238407940599</v>
      </c>
      <c r="W108" s="457">
        <v>368.46131614193098</v>
      </c>
      <c r="X108" s="457">
        <v>176.11534327329599</v>
      </c>
      <c r="Y108" s="457">
        <v>0</v>
      </c>
      <c r="Z108" s="457">
        <v>1321.23524475098</v>
      </c>
      <c r="AA108" s="457">
        <v>69.194180894679704</v>
      </c>
      <c r="AB108" s="457">
        <v>2925.4334587276799</v>
      </c>
      <c r="AC108" s="457">
        <v>-1111.69787335967</v>
      </c>
      <c r="AD108" s="457">
        <v>-455.54811269676901</v>
      </c>
      <c r="AE108" s="457">
        <v>9159.5739650933792</v>
      </c>
      <c r="AF108" s="457">
        <v>8704.0258523966095</v>
      </c>
      <c r="AG108" s="457">
        <f t="shared" si="6"/>
        <v>9159.5739650933792</v>
      </c>
      <c r="AH108" s="457">
        <f t="shared" si="7"/>
        <v>2925.4334587276799</v>
      </c>
      <c r="AI108" s="457">
        <f t="shared" si="8"/>
        <v>0</v>
      </c>
      <c r="AK108" s="456">
        <v>0.5625</v>
      </c>
      <c r="AL108" s="457">
        <v>3553.0393626016598</v>
      </c>
      <c r="AM108" s="457">
        <v>2614.16603084296</v>
      </c>
      <c r="AN108" s="457">
        <v>12.1480233979276</v>
      </c>
      <c r="AO108" s="457">
        <v>359.560626062849</v>
      </c>
      <c r="AP108" s="457">
        <v>138.41783031918399</v>
      </c>
      <c r="AQ108" s="457">
        <v>0</v>
      </c>
      <c r="AR108" s="457">
        <v>1537.23408805339</v>
      </c>
      <c r="AS108" s="457">
        <v>29.772595112314299</v>
      </c>
      <c r="AT108" s="457">
        <v>445.51236339947201</v>
      </c>
      <c r="AU108" s="457">
        <v>-270.90138605756903</v>
      </c>
      <c r="AV108" s="457">
        <v>-464.17825276229502</v>
      </c>
      <c r="AW108" s="457">
        <v>8418.9495337321805</v>
      </c>
      <c r="AX108" s="457">
        <v>7954.7712809698796</v>
      </c>
      <c r="AY108" s="457">
        <f t="shared" si="9"/>
        <v>8418.9495337321805</v>
      </c>
      <c r="AZ108" s="457">
        <f t="shared" si="10"/>
        <v>445.51236339947201</v>
      </c>
      <c r="BA108" s="457">
        <f t="shared" si="11"/>
        <v>0</v>
      </c>
    </row>
    <row r="109" spans="1:53" s="451" customFormat="1">
      <c r="A109" s="456">
        <v>0.57291666666666696</v>
      </c>
      <c r="B109" s="457">
        <v>3709.5959434370102</v>
      </c>
      <c r="C109" s="457">
        <v>5776.4769077062601</v>
      </c>
      <c r="D109" s="457">
        <v>379.81218097135201</v>
      </c>
      <c r="E109" s="457">
        <v>429.287362664331</v>
      </c>
      <c r="F109" s="457">
        <v>307.98737678644198</v>
      </c>
      <c r="G109" s="457">
        <v>0</v>
      </c>
      <c r="H109" s="457">
        <v>1753.70534261068</v>
      </c>
      <c r="I109" s="457">
        <v>95.338370879747899</v>
      </c>
      <c r="J109" s="457">
        <v>-1898.2159371801499</v>
      </c>
      <c r="K109" s="457">
        <v>-879.79870133716497</v>
      </c>
      <c r="L109" s="457">
        <v>-781.44363576611795</v>
      </c>
      <c r="M109" s="457">
        <v>9674.1888465385091</v>
      </c>
      <c r="N109" s="457">
        <v>8892.7452107723893</v>
      </c>
      <c r="O109" s="457">
        <f t="shared" si="3"/>
        <v>9674.1888465385091</v>
      </c>
      <c r="P109" s="457">
        <f t="shared" si="4"/>
        <v>0</v>
      </c>
      <c r="Q109" s="457">
        <f t="shared" si="5"/>
        <v>-1898.2159371801499</v>
      </c>
      <c r="S109" s="456">
        <v>0.57291666666666696</v>
      </c>
      <c r="T109" s="457">
        <v>2995.7908596111502</v>
      </c>
      <c r="U109" s="457">
        <v>2381.1868402969999</v>
      </c>
      <c r="V109" s="457">
        <v>24.288786582975799</v>
      </c>
      <c r="W109" s="457">
        <v>365.016913422198</v>
      </c>
      <c r="X109" s="457">
        <v>176.06719708161401</v>
      </c>
      <c r="Y109" s="457">
        <v>0</v>
      </c>
      <c r="Z109" s="457">
        <v>1279.3061761474601</v>
      </c>
      <c r="AA109" s="457">
        <v>71.216257407241102</v>
      </c>
      <c r="AB109" s="457">
        <v>2821.4178951008998</v>
      </c>
      <c r="AC109" s="457">
        <v>-1111.2016188201501</v>
      </c>
      <c r="AD109" s="457">
        <v>-454.08292354309702</v>
      </c>
      <c r="AE109" s="457">
        <v>9003.0893068303994</v>
      </c>
      <c r="AF109" s="457">
        <v>8549.0063832873002</v>
      </c>
      <c r="AG109" s="457">
        <f t="shared" si="6"/>
        <v>9003.0893068303994</v>
      </c>
      <c r="AH109" s="457">
        <f t="shared" si="7"/>
        <v>2821.4178951008998</v>
      </c>
      <c r="AI109" s="457">
        <f t="shared" si="8"/>
        <v>0</v>
      </c>
      <c r="AK109" s="456">
        <v>0.57291666666666696</v>
      </c>
      <c r="AL109" s="457">
        <v>3552.14591837034</v>
      </c>
      <c r="AM109" s="457">
        <v>2594.9557079341498</v>
      </c>
      <c r="AN109" s="457">
        <v>12.107864490965699</v>
      </c>
      <c r="AO109" s="457">
        <v>343.431383354883</v>
      </c>
      <c r="AP109" s="457">
        <v>135.79784661266399</v>
      </c>
      <c r="AQ109" s="457">
        <v>0</v>
      </c>
      <c r="AR109" s="457">
        <v>1449.1992561848999</v>
      </c>
      <c r="AS109" s="457">
        <v>34.172560126887397</v>
      </c>
      <c r="AT109" s="457">
        <v>501.56269817160199</v>
      </c>
      <c r="AU109" s="457">
        <v>-344.82065160551599</v>
      </c>
      <c r="AV109" s="457">
        <v>-460.75309193633001</v>
      </c>
      <c r="AW109" s="457">
        <v>8278.5525836408706</v>
      </c>
      <c r="AX109" s="457">
        <v>7817.7994917045398</v>
      </c>
      <c r="AY109" s="457">
        <f t="shared" si="9"/>
        <v>8278.5525836408706</v>
      </c>
      <c r="AZ109" s="457">
        <f t="shared" si="10"/>
        <v>501.56269817160199</v>
      </c>
      <c r="BA109" s="457">
        <f t="shared" si="11"/>
        <v>0</v>
      </c>
    </row>
    <row r="110" spans="1:53" s="451" customFormat="1">
      <c r="A110" s="456">
        <v>0.58333333333333304</v>
      </c>
      <c r="B110" s="457">
        <v>3709.9893260809299</v>
      </c>
      <c r="C110" s="457">
        <v>5870.7595458612604</v>
      </c>
      <c r="D110" s="457">
        <v>385.03326799299703</v>
      </c>
      <c r="E110" s="457">
        <v>431.30521652031302</v>
      </c>
      <c r="F110" s="457">
        <v>311.63791260990803</v>
      </c>
      <c r="G110" s="457">
        <v>0</v>
      </c>
      <c r="H110" s="457">
        <v>1762.4743347168001</v>
      </c>
      <c r="I110" s="457">
        <v>91.553249885215294</v>
      </c>
      <c r="J110" s="457">
        <v>-1993.56470943774</v>
      </c>
      <c r="K110" s="457">
        <v>-983.31706235895797</v>
      </c>
      <c r="L110" s="457">
        <v>-790.33171015460198</v>
      </c>
      <c r="M110" s="457">
        <v>9585.8710818707204</v>
      </c>
      <c r="N110" s="457">
        <v>8795.5393717161205</v>
      </c>
      <c r="O110" s="457">
        <f t="shared" si="3"/>
        <v>9585.8710818707204</v>
      </c>
      <c r="P110" s="457">
        <f t="shared" si="4"/>
        <v>0</v>
      </c>
      <c r="Q110" s="457">
        <f t="shared" si="5"/>
        <v>-1993.56470943774</v>
      </c>
      <c r="S110" s="456">
        <v>0.58333333333333304</v>
      </c>
      <c r="T110" s="457">
        <v>2991.4706314322898</v>
      </c>
      <c r="U110" s="457">
        <v>2340.5360145386398</v>
      </c>
      <c r="V110" s="457">
        <v>24.2686576779547</v>
      </c>
      <c r="W110" s="457">
        <v>363.46958418110898</v>
      </c>
      <c r="X110" s="457">
        <v>175.01276398411301</v>
      </c>
      <c r="Y110" s="457">
        <v>0</v>
      </c>
      <c r="Z110" s="457">
        <v>1274.52450935872</v>
      </c>
      <c r="AA110" s="457">
        <v>71.836253278457406</v>
      </c>
      <c r="AB110" s="457">
        <v>2849.0545573497202</v>
      </c>
      <c r="AC110" s="457">
        <v>-1105.9970499608301</v>
      </c>
      <c r="AD110" s="457">
        <v>-449.47029641462501</v>
      </c>
      <c r="AE110" s="457">
        <v>8984.1759218401694</v>
      </c>
      <c r="AF110" s="457">
        <v>8534.7056254255494</v>
      </c>
      <c r="AG110" s="457">
        <f t="shared" si="6"/>
        <v>8984.1759218401694</v>
      </c>
      <c r="AH110" s="457">
        <f t="shared" si="7"/>
        <v>2849.0545573497202</v>
      </c>
      <c r="AI110" s="457">
        <f t="shared" si="8"/>
        <v>0</v>
      </c>
      <c r="AK110" s="456">
        <v>0.58333333333333304</v>
      </c>
      <c r="AL110" s="457">
        <v>3551.1457667755699</v>
      </c>
      <c r="AM110" s="457">
        <v>2579.0412581242899</v>
      </c>
      <c r="AN110" s="457">
        <v>12.0610124328435</v>
      </c>
      <c r="AO110" s="457">
        <v>335.28298845548397</v>
      </c>
      <c r="AP110" s="457">
        <v>101.694275440402</v>
      </c>
      <c r="AQ110" s="457">
        <v>0</v>
      </c>
      <c r="AR110" s="457">
        <v>1454.05582902018</v>
      </c>
      <c r="AS110" s="457">
        <v>39.416780170190798</v>
      </c>
      <c r="AT110" s="457">
        <v>596.22803848267802</v>
      </c>
      <c r="AU110" s="457">
        <v>-380.91727647191499</v>
      </c>
      <c r="AV110" s="457">
        <v>-458.61771990805403</v>
      </c>
      <c r="AW110" s="457">
        <v>8288.0086724297198</v>
      </c>
      <c r="AX110" s="457">
        <v>7829.3909525216704</v>
      </c>
      <c r="AY110" s="457">
        <f t="shared" si="9"/>
        <v>8288.0086724297198</v>
      </c>
      <c r="AZ110" s="457">
        <f t="shared" si="10"/>
        <v>596.22803848267802</v>
      </c>
      <c r="BA110" s="457">
        <f t="shared" si="11"/>
        <v>0</v>
      </c>
    </row>
    <row r="111" spans="1:53" s="451" customFormat="1">
      <c r="A111" s="456">
        <v>0.59375</v>
      </c>
      <c r="B111" s="457">
        <v>3710.69614507601</v>
      </c>
      <c r="C111" s="457">
        <v>5898.5087734090603</v>
      </c>
      <c r="D111" s="457">
        <v>401.90293341732303</v>
      </c>
      <c r="E111" s="457">
        <v>433.53120274981899</v>
      </c>
      <c r="F111" s="457">
        <v>317.86922568199202</v>
      </c>
      <c r="G111" s="457">
        <v>0</v>
      </c>
      <c r="H111" s="457">
        <v>1791.4853006998701</v>
      </c>
      <c r="I111" s="457">
        <v>90.653415287703496</v>
      </c>
      <c r="J111" s="457">
        <v>-2070.3570896373199</v>
      </c>
      <c r="K111" s="457">
        <v>-981.60987726288897</v>
      </c>
      <c r="L111" s="457">
        <v>-793.52353544475204</v>
      </c>
      <c r="M111" s="457">
        <v>9592.6800294215609</v>
      </c>
      <c r="N111" s="457">
        <v>8799.1564939768105</v>
      </c>
      <c r="O111" s="457">
        <f t="shared" si="3"/>
        <v>9592.6800294215609</v>
      </c>
      <c r="P111" s="457">
        <f t="shared" si="4"/>
        <v>0</v>
      </c>
      <c r="Q111" s="457">
        <f t="shared" si="5"/>
        <v>-2070.3570896373199</v>
      </c>
      <c r="S111" s="456">
        <v>0.59375</v>
      </c>
      <c r="T111" s="457">
        <v>2990.49056738647</v>
      </c>
      <c r="U111" s="457">
        <v>2330.9921416997099</v>
      </c>
      <c r="V111" s="457">
        <v>24.275367312961698</v>
      </c>
      <c r="W111" s="457">
        <v>377.12904442430698</v>
      </c>
      <c r="X111" s="457">
        <v>175.163143593093</v>
      </c>
      <c r="Y111" s="457">
        <v>0</v>
      </c>
      <c r="Z111" s="457">
        <v>1296.9554864501999</v>
      </c>
      <c r="AA111" s="457">
        <v>69.602390235462195</v>
      </c>
      <c r="AB111" s="457">
        <v>2815.1802760481801</v>
      </c>
      <c r="AC111" s="457">
        <v>-1104.21345329271</v>
      </c>
      <c r="AD111" s="457">
        <v>-449.42043664342702</v>
      </c>
      <c r="AE111" s="457">
        <v>8975.5749638576599</v>
      </c>
      <c r="AF111" s="457">
        <v>8526.1545272142303</v>
      </c>
      <c r="AG111" s="457">
        <f t="shared" si="6"/>
        <v>8975.5749638576599</v>
      </c>
      <c r="AH111" s="457">
        <f t="shared" si="7"/>
        <v>2815.1802760481801</v>
      </c>
      <c r="AI111" s="457">
        <f t="shared" si="8"/>
        <v>0</v>
      </c>
      <c r="AK111" s="456">
        <v>0.59375</v>
      </c>
      <c r="AL111" s="457">
        <v>3549.2787379086199</v>
      </c>
      <c r="AM111" s="457">
        <v>2551.4100771398398</v>
      </c>
      <c r="AN111" s="457">
        <v>12.0476261305229</v>
      </c>
      <c r="AO111" s="457">
        <v>335.13728133318199</v>
      </c>
      <c r="AP111" s="457">
        <v>99.230149434915702</v>
      </c>
      <c r="AQ111" s="457">
        <v>0</v>
      </c>
      <c r="AR111" s="457">
        <v>1456.6051502278599</v>
      </c>
      <c r="AS111" s="457">
        <v>37.168034561357203</v>
      </c>
      <c r="AT111" s="457">
        <v>630.650540748705</v>
      </c>
      <c r="AU111" s="457">
        <v>-380.90538030616898</v>
      </c>
      <c r="AV111" s="457">
        <v>-456.03654804778699</v>
      </c>
      <c r="AW111" s="457">
        <v>8290.6222171788395</v>
      </c>
      <c r="AX111" s="457">
        <v>7834.5856691310501</v>
      </c>
      <c r="AY111" s="457">
        <f t="shared" si="9"/>
        <v>8290.6222171788395</v>
      </c>
      <c r="AZ111" s="457">
        <f t="shared" si="10"/>
        <v>630.650540748705</v>
      </c>
      <c r="BA111" s="457">
        <f t="shared" si="11"/>
        <v>0</v>
      </c>
    </row>
    <row r="112" spans="1:53" s="451" customFormat="1">
      <c r="A112" s="456">
        <v>0.60416666666666696</v>
      </c>
      <c r="B112" s="457">
        <v>3710.1693558205998</v>
      </c>
      <c r="C112" s="457">
        <v>5816.8263206669999</v>
      </c>
      <c r="D112" s="457">
        <v>373.17020725005102</v>
      </c>
      <c r="E112" s="457">
        <v>431.67887528942498</v>
      </c>
      <c r="F112" s="457">
        <v>308.36507486259001</v>
      </c>
      <c r="G112" s="457">
        <v>0</v>
      </c>
      <c r="H112" s="457">
        <v>1687.84167480469</v>
      </c>
      <c r="I112" s="457">
        <v>96.889312430089007</v>
      </c>
      <c r="J112" s="457">
        <v>-1910.2074170489</v>
      </c>
      <c r="K112" s="457">
        <v>-978.82517447763701</v>
      </c>
      <c r="L112" s="457">
        <v>-784.72508704911502</v>
      </c>
      <c r="M112" s="457">
        <v>9535.9082295979006</v>
      </c>
      <c r="N112" s="457">
        <v>8751.1831425487799</v>
      </c>
      <c r="O112" s="457">
        <f t="shared" si="3"/>
        <v>9535.9082295979006</v>
      </c>
      <c r="P112" s="457">
        <f t="shared" si="4"/>
        <v>0</v>
      </c>
      <c r="Q112" s="457">
        <f t="shared" si="5"/>
        <v>-1910.2074170489</v>
      </c>
      <c r="S112" s="456">
        <v>0.60416666666666696</v>
      </c>
      <c r="T112" s="457">
        <v>2989.9105567206698</v>
      </c>
      <c r="U112" s="457">
        <v>2309.79115998924</v>
      </c>
      <c r="V112" s="457">
        <v>24.2485287729336</v>
      </c>
      <c r="W112" s="457">
        <v>376.25268417135999</v>
      </c>
      <c r="X112" s="457">
        <v>175.235907813804</v>
      </c>
      <c r="Y112" s="457">
        <v>0</v>
      </c>
      <c r="Z112" s="457">
        <v>1262.0756309814501</v>
      </c>
      <c r="AA112" s="457">
        <v>72.001753965267696</v>
      </c>
      <c r="AB112" s="457">
        <v>2809.6609862990599</v>
      </c>
      <c r="AC112" s="457">
        <v>-1101.8085211492801</v>
      </c>
      <c r="AD112" s="457">
        <v>-446.89943569605902</v>
      </c>
      <c r="AE112" s="457">
        <v>8917.3686875645108</v>
      </c>
      <c r="AF112" s="457">
        <v>8470.4692518684496</v>
      </c>
      <c r="AG112" s="457">
        <f t="shared" si="6"/>
        <v>8917.3686875645108</v>
      </c>
      <c r="AH112" s="457">
        <f t="shared" si="7"/>
        <v>2809.6609862990599</v>
      </c>
      <c r="AI112" s="457">
        <f t="shared" si="8"/>
        <v>0</v>
      </c>
      <c r="AK112" s="456">
        <v>0.60416666666666696</v>
      </c>
      <c r="AL112" s="457">
        <v>3545.94486127556</v>
      </c>
      <c r="AM112" s="457">
        <v>2556.2329937097202</v>
      </c>
      <c r="AN112" s="457">
        <v>12.0610124328435</v>
      </c>
      <c r="AO112" s="457">
        <v>344.966425851667</v>
      </c>
      <c r="AP112" s="457">
        <v>99.255632173459503</v>
      </c>
      <c r="AQ112" s="457">
        <v>0</v>
      </c>
      <c r="AR112" s="457">
        <v>1375.1213700358101</v>
      </c>
      <c r="AS112" s="457">
        <v>36.539105771482099</v>
      </c>
      <c r="AT112" s="457">
        <v>637.469031427299</v>
      </c>
      <c r="AU112" s="457">
        <v>-380.08354891165698</v>
      </c>
      <c r="AV112" s="457">
        <v>-456.29060357342098</v>
      </c>
      <c r="AW112" s="457">
        <v>8227.5068837661802</v>
      </c>
      <c r="AX112" s="457">
        <v>7771.2162801927598</v>
      </c>
      <c r="AY112" s="457">
        <f t="shared" si="9"/>
        <v>8227.5068837661802</v>
      </c>
      <c r="AZ112" s="457">
        <f t="shared" si="10"/>
        <v>637.469031427299</v>
      </c>
      <c r="BA112" s="457">
        <f t="shared" si="11"/>
        <v>0</v>
      </c>
    </row>
    <row r="113" spans="1:53" s="451" customFormat="1">
      <c r="A113" s="456">
        <v>0.61458333333333304</v>
      </c>
      <c r="B113" s="457">
        <v>3711.1095509209299</v>
      </c>
      <c r="C113" s="457">
        <v>5799.9803208871599</v>
      </c>
      <c r="D113" s="457">
        <v>392.948668992629</v>
      </c>
      <c r="E113" s="457">
        <v>433.70860381264401</v>
      </c>
      <c r="F113" s="457">
        <v>315.988231006001</v>
      </c>
      <c r="G113" s="457">
        <v>0</v>
      </c>
      <c r="H113" s="457">
        <v>1676.4012858072899</v>
      </c>
      <c r="I113" s="457">
        <v>101.56582131271399</v>
      </c>
      <c r="J113" s="457">
        <v>-1954.66240397359</v>
      </c>
      <c r="K113" s="457">
        <v>-977.32411764093104</v>
      </c>
      <c r="L113" s="457">
        <v>-783.63327534432005</v>
      </c>
      <c r="M113" s="457">
        <v>9499.7159611248499</v>
      </c>
      <c r="N113" s="457">
        <v>8716.0826857805296</v>
      </c>
      <c r="O113" s="457">
        <f t="shared" si="3"/>
        <v>9499.7159611248499</v>
      </c>
      <c r="P113" s="457">
        <f t="shared" si="4"/>
        <v>0</v>
      </c>
      <c r="Q113" s="457">
        <f t="shared" si="5"/>
        <v>-1954.66240397359</v>
      </c>
      <c r="S113" s="456">
        <v>0.61458333333333304</v>
      </c>
      <c r="T113" s="457">
        <v>2989.99055763054</v>
      </c>
      <c r="U113" s="457">
        <v>2261.2254076002</v>
      </c>
      <c r="V113" s="457">
        <v>24.221690232905502</v>
      </c>
      <c r="W113" s="457">
        <v>378.12495734212098</v>
      </c>
      <c r="X113" s="457">
        <v>175.21449572604999</v>
      </c>
      <c r="Y113" s="457">
        <v>0</v>
      </c>
      <c r="Z113" s="457">
        <v>1243.5050642496701</v>
      </c>
      <c r="AA113" s="457">
        <v>73.767099538256403</v>
      </c>
      <c r="AB113" s="457">
        <v>2818.26185687926</v>
      </c>
      <c r="AC113" s="457">
        <v>-1100.2236440853301</v>
      </c>
      <c r="AD113" s="457">
        <v>-441.85080051997301</v>
      </c>
      <c r="AE113" s="457">
        <v>8864.0874851136796</v>
      </c>
      <c r="AF113" s="457">
        <v>8422.2366845936995</v>
      </c>
      <c r="AG113" s="457">
        <f t="shared" si="6"/>
        <v>8864.0874851136796</v>
      </c>
      <c r="AH113" s="457">
        <f t="shared" si="7"/>
        <v>2818.26185687926</v>
      </c>
      <c r="AI113" s="457">
        <f t="shared" si="8"/>
        <v>0</v>
      </c>
      <c r="AK113" s="456">
        <v>0.61458333333333304</v>
      </c>
      <c r="AL113" s="457">
        <v>3546.1315462555999</v>
      </c>
      <c r="AM113" s="457">
        <v>2601.0591695122498</v>
      </c>
      <c r="AN113" s="457">
        <v>12.1480233979276</v>
      </c>
      <c r="AO113" s="457">
        <v>352.48019776486302</v>
      </c>
      <c r="AP113" s="457">
        <v>99.258909813478795</v>
      </c>
      <c r="AQ113" s="457">
        <v>0</v>
      </c>
      <c r="AR113" s="457">
        <v>1275.85608284505</v>
      </c>
      <c r="AS113" s="457">
        <v>41.648713022474503</v>
      </c>
      <c r="AT113" s="457">
        <v>660.00230903070894</v>
      </c>
      <c r="AU113" s="457">
        <v>-379.90667823582999</v>
      </c>
      <c r="AV113" s="457">
        <v>-460.06260238981298</v>
      </c>
      <c r="AW113" s="457">
        <v>8208.67827340652</v>
      </c>
      <c r="AX113" s="457">
        <v>7748.6156710167097</v>
      </c>
      <c r="AY113" s="457">
        <f t="shared" si="9"/>
        <v>8208.67827340652</v>
      </c>
      <c r="AZ113" s="457">
        <f t="shared" si="10"/>
        <v>660.00230903070894</v>
      </c>
      <c r="BA113" s="457">
        <f t="shared" si="11"/>
        <v>0</v>
      </c>
    </row>
    <row r="114" spans="1:53" s="451" customFormat="1">
      <c r="A114" s="456">
        <v>0.625</v>
      </c>
      <c r="B114" s="457">
        <v>3709.4492368619199</v>
      </c>
      <c r="C114" s="457">
        <v>5922.4400060806202</v>
      </c>
      <c r="D114" s="457">
        <v>488.148024689794</v>
      </c>
      <c r="E114" s="457">
        <v>434.97435117988198</v>
      </c>
      <c r="F114" s="457">
        <v>324.15910844883899</v>
      </c>
      <c r="G114" s="457">
        <v>0</v>
      </c>
      <c r="H114" s="457">
        <v>1629.0700378418001</v>
      </c>
      <c r="I114" s="457">
        <v>101.25386224669499</v>
      </c>
      <c r="J114" s="457">
        <v>-2305.7345997452499</v>
      </c>
      <c r="K114" s="457">
        <v>-868.34439871504696</v>
      </c>
      <c r="L114" s="457">
        <v>-795.78408209083705</v>
      </c>
      <c r="M114" s="457">
        <v>9435.41562888925</v>
      </c>
      <c r="N114" s="457">
        <v>8639.6315467984095</v>
      </c>
      <c r="O114" s="457">
        <f t="shared" si="3"/>
        <v>9435.41562888925</v>
      </c>
      <c r="P114" s="457">
        <f t="shared" si="4"/>
        <v>0</v>
      </c>
      <c r="Q114" s="457">
        <f t="shared" si="5"/>
        <v>-2305.7345997452499</v>
      </c>
      <c r="S114" s="456">
        <v>0.625</v>
      </c>
      <c r="T114" s="457">
        <v>2990.44395037611</v>
      </c>
      <c r="U114" s="457">
        <v>2228.9587627432302</v>
      </c>
      <c r="V114" s="457">
        <v>24.241819137926601</v>
      </c>
      <c r="W114" s="457">
        <v>379.98011001633103</v>
      </c>
      <c r="X114" s="457">
        <v>176.31970584071701</v>
      </c>
      <c r="Y114" s="457">
        <v>0</v>
      </c>
      <c r="Z114" s="457">
        <v>1166.8052963053401</v>
      </c>
      <c r="AA114" s="457">
        <v>74.650273265896999</v>
      </c>
      <c r="AB114" s="457">
        <v>2908.0216522120199</v>
      </c>
      <c r="AC114" s="457">
        <v>-1098.2169535284399</v>
      </c>
      <c r="AD114" s="457">
        <v>-438.09847890857799</v>
      </c>
      <c r="AE114" s="457">
        <v>8851.2046163691302</v>
      </c>
      <c r="AF114" s="457">
        <v>8413.1061374605506</v>
      </c>
      <c r="AG114" s="457">
        <f t="shared" si="6"/>
        <v>8851.2046163691302</v>
      </c>
      <c r="AH114" s="457">
        <f t="shared" si="7"/>
        <v>2908.0216522120199</v>
      </c>
      <c r="AI114" s="457">
        <f t="shared" si="8"/>
        <v>0</v>
      </c>
      <c r="AK114" s="456">
        <v>0.625</v>
      </c>
      <c r="AL114" s="457">
        <v>3543.4644644836799</v>
      </c>
      <c r="AM114" s="457">
        <v>2670.6968845757801</v>
      </c>
      <c r="AN114" s="457">
        <v>99.044872865428601</v>
      </c>
      <c r="AO114" s="457">
        <v>344.359519900056</v>
      </c>
      <c r="AP114" s="457">
        <v>100.319613526119</v>
      </c>
      <c r="AQ114" s="457">
        <v>0</v>
      </c>
      <c r="AR114" s="457">
        <v>1159.8484264322899</v>
      </c>
      <c r="AS114" s="457">
        <v>44.180906125346901</v>
      </c>
      <c r="AT114" s="457">
        <v>471.15502543227399</v>
      </c>
      <c r="AU114" s="457">
        <v>-218.416463907815</v>
      </c>
      <c r="AV114" s="457">
        <v>-465.80272707854402</v>
      </c>
      <c r="AW114" s="457">
        <v>8214.6532494331695</v>
      </c>
      <c r="AX114" s="457">
        <v>7748.8505223546299</v>
      </c>
      <c r="AY114" s="457">
        <f t="shared" si="9"/>
        <v>8214.6532494331695</v>
      </c>
      <c r="AZ114" s="457">
        <f t="shared" si="10"/>
        <v>471.15502543227399</v>
      </c>
      <c r="BA114" s="457">
        <f t="shared" si="11"/>
        <v>0</v>
      </c>
    </row>
    <row r="115" spans="1:53" s="451" customFormat="1">
      <c r="A115" s="456">
        <v>0.63541666666666696</v>
      </c>
      <c r="B115" s="457">
        <v>3708.1423404399702</v>
      </c>
      <c r="C115" s="457">
        <v>5969.9197865057604</v>
      </c>
      <c r="D115" s="457">
        <v>500.80195096731399</v>
      </c>
      <c r="E115" s="457">
        <v>439.03326057303701</v>
      </c>
      <c r="F115" s="457">
        <v>323.05239843532399</v>
      </c>
      <c r="G115" s="457">
        <v>0</v>
      </c>
      <c r="H115" s="457">
        <v>1570.5918884277301</v>
      </c>
      <c r="I115" s="457">
        <v>101.042000548332</v>
      </c>
      <c r="J115" s="457">
        <v>-2373.8914097111201</v>
      </c>
      <c r="K115" s="457">
        <v>-830.05645568062096</v>
      </c>
      <c r="L115" s="457">
        <v>-799.99747598962495</v>
      </c>
      <c r="M115" s="457">
        <v>9408.6357605057292</v>
      </c>
      <c r="N115" s="457">
        <v>8608.6382845161097</v>
      </c>
      <c r="O115" s="457">
        <f t="shared" si="3"/>
        <v>9408.6357605057292</v>
      </c>
      <c r="P115" s="457">
        <f t="shared" si="4"/>
        <v>0</v>
      </c>
      <c r="Q115" s="457">
        <f t="shared" si="5"/>
        <v>-2373.8914097111201</v>
      </c>
      <c r="S115" s="456">
        <v>0.63541666666666696</v>
      </c>
      <c r="T115" s="457">
        <v>2988.40378882082</v>
      </c>
      <c r="U115" s="457">
        <v>2232.2406269386602</v>
      </c>
      <c r="V115" s="457">
        <v>24.201561327884399</v>
      </c>
      <c r="W115" s="457">
        <v>381.063913218957</v>
      </c>
      <c r="X115" s="457">
        <v>176.28436695089599</v>
      </c>
      <c r="Y115" s="457">
        <v>0</v>
      </c>
      <c r="Z115" s="457">
        <v>1044.04510986328</v>
      </c>
      <c r="AA115" s="457">
        <v>77.397820320235198</v>
      </c>
      <c r="AB115" s="457">
        <v>3003.4775464618901</v>
      </c>
      <c r="AC115" s="457">
        <v>-1094.2909661378101</v>
      </c>
      <c r="AD115" s="457">
        <v>-437.53339179538102</v>
      </c>
      <c r="AE115" s="457">
        <v>8832.8237677648103</v>
      </c>
      <c r="AF115" s="457">
        <v>8395.2903759694309</v>
      </c>
      <c r="AG115" s="457">
        <f t="shared" si="6"/>
        <v>8832.8237677648103</v>
      </c>
      <c r="AH115" s="457">
        <f t="shared" si="7"/>
        <v>3003.4775464618901</v>
      </c>
      <c r="AI115" s="457">
        <f t="shared" si="8"/>
        <v>0</v>
      </c>
      <c r="AK115" s="456">
        <v>0.63541666666666696</v>
      </c>
      <c r="AL115" s="457">
        <v>3544.5846394790401</v>
      </c>
      <c r="AM115" s="457">
        <v>2734.5104784089799</v>
      </c>
      <c r="AN115" s="457">
        <v>355.47859257698002</v>
      </c>
      <c r="AO115" s="457">
        <v>366.08453702480199</v>
      </c>
      <c r="AP115" s="457">
        <v>99.837706417155303</v>
      </c>
      <c r="AQ115" s="457">
        <v>0</v>
      </c>
      <c r="AR115" s="457">
        <v>1035.3689182942701</v>
      </c>
      <c r="AS115" s="457">
        <v>40.930790319320202</v>
      </c>
      <c r="AT115" s="457">
        <v>238.689579521887</v>
      </c>
      <c r="AU115" s="457">
        <v>-218.30230785047499</v>
      </c>
      <c r="AV115" s="457">
        <v>-475.18764187324803</v>
      </c>
      <c r="AW115" s="457">
        <v>8197.1829341919602</v>
      </c>
      <c r="AX115" s="457">
        <v>7721.9952923187102</v>
      </c>
      <c r="AY115" s="457">
        <f t="shared" si="9"/>
        <v>8197.1829341919602</v>
      </c>
      <c r="AZ115" s="457">
        <f t="shared" si="10"/>
        <v>238.689579521887</v>
      </c>
      <c r="BA115" s="457">
        <f t="shared" si="11"/>
        <v>0</v>
      </c>
    </row>
    <row r="116" spans="1:53" s="451" customFormat="1">
      <c r="A116" s="456">
        <v>0.64583333333333304</v>
      </c>
      <c r="B116" s="457">
        <v>3706.1286413019702</v>
      </c>
      <c r="C116" s="457">
        <v>5963.5385506599396</v>
      </c>
      <c r="D116" s="457">
        <v>510.43984793795897</v>
      </c>
      <c r="E116" s="457">
        <v>440.93527007780301</v>
      </c>
      <c r="F116" s="457">
        <v>326.69437661629797</v>
      </c>
      <c r="G116" s="457">
        <v>0</v>
      </c>
      <c r="H116" s="457">
        <v>1506.00938924154</v>
      </c>
      <c r="I116" s="457">
        <v>98.988324579162807</v>
      </c>
      <c r="J116" s="457">
        <v>-2432.1459667529598</v>
      </c>
      <c r="K116" s="457">
        <v>-761.50423587622004</v>
      </c>
      <c r="L116" s="457">
        <v>-799.03845304799495</v>
      </c>
      <c r="M116" s="457">
        <v>9359.0841977854907</v>
      </c>
      <c r="N116" s="457">
        <v>8560.0457447374902</v>
      </c>
      <c r="O116" s="457">
        <f t="shared" si="3"/>
        <v>9359.0841977854907</v>
      </c>
      <c r="P116" s="457">
        <f t="shared" si="4"/>
        <v>0</v>
      </c>
      <c r="Q116" s="457">
        <f t="shared" si="5"/>
        <v>-2432.1459667529598</v>
      </c>
      <c r="S116" s="456">
        <v>0.64583333333333304</v>
      </c>
      <c r="T116" s="457">
        <v>2988.1037894780202</v>
      </c>
      <c r="U116" s="457">
        <v>2231.1754667105301</v>
      </c>
      <c r="V116" s="457">
        <v>24.2082709628915</v>
      </c>
      <c r="W116" s="457">
        <v>384.415906077572</v>
      </c>
      <c r="X116" s="457">
        <v>176.206802049891</v>
      </c>
      <c r="Y116" s="457">
        <v>0</v>
      </c>
      <c r="Z116" s="457">
        <v>970.872749348958</v>
      </c>
      <c r="AA116" s="457">
        <v>74.161993146653302</v>
      </c>
      <c r="AB116" s="457">
        <v>3017.9210211863001</v>
      </c>
      <c r="AC116" s="457">
        <v>-1091.9802643072801</v>
      </c>
      <c r="AD116" s="457">
        <v>-437.05057497763801</v>
      </c>
      <c r="AE116" s="457">
        <v>8775.0857346535395</v>
      </c>
      <c r="AF116" s="457">
        <v>8338.0351596758992</v>
      </c>
      <c r="AG116" s="457">
        <f t="shared" si="6"/>
        <v>8775.0857346535395</v>
      </c>
      <c r="AH116" s="457">
        <f t="shared" si="7"/>
        <v>3017.9210211863001</v>
      </c>
      <c r="AI116" s="457">
        <f t="shared" si="8"/>
        <v>0</v>
      </c>
      <c r="AK116" s="456">
        <v>0.64583333333333304</v>
      </c>
      <c r="AL116" s="457">
        <v>3543.6311591292801</v>
      </c>
      <c r="AM116" s="457">
        <v>2688.2819909800401</v>
      </c>
      <c r="AN116" s="457">
        <v>455.43373540448601</v>
      </c>
      <c r="AO116" s="457">
        <v>373.65033922754998</v>
      </c>
      <c r="AP116" s="457">
        <v>99.676875287323895</v>
      </c>
      <c r="AQ116" s="457">
        <v>0</v>
      </c>
      <c r="AR116" s="457">
        <v>962.68291784667997</v>
      </c>
      <c r="AS116" s="457">
        <v>34.63929216084</v>
      </c>
      <c r="AT116" s="457">
        <v>187.98954896796999</v>
      </c>
      <c r="AU116" s="457">
        <v>-218.040419038523</v>
      </c>
      <c r="AV116" s="457">
        <v>-472.18236307591297</v>
      </c>
      <c r="AW116" s="457">
        <v>8127.9454399656397</v>
      </c>
      <c r="AX116" s="457">
        <v>7655.7630768897297</v>
      </c>
      <c r="AY116" s="457">
        <f t="shared" si="9"/>
        <v>8127.9454399656397</v>
      </c>
      <c r="AZ116" s="457">
        <f t="shared" si="10"/>
        <v>187.98954896796999</v>
      </c>
      <c r="BA116" s="457">
        <f t="shared" si="11"/>
        <v>0</v>
      </c>
    </row>
    <row r="117" spans="1:53" s="451" customFormat="1">
      <c r="A117" s="456">
        <v>0.65625</v>
      </c>
      <c r="B117" s="457">
        <v>3707.4088726806399</v>
      </c>
      <c r="C117" s="457">
        <v>5911.2193978791001</v>
      </c>
      <c r="D117" s="457">
        <v>509.62887225510002</v>
      </c>
      <c r="E117" s="457">
        <v>441.37326483862302</v>
      </c>
      <c r="F117" s="457">
        <v>326.77333507184397</v>
      </c>
      <c r="G117" s="457">
        <v>0</v>
      </c>
      <c r="H117" s="457">
        <v>1372.9032287597699</v>
      </c>
      <c r="I117" s="457">
        <v>106.583074656999</v>
      </c>
      <c r="J117" s="457">
        <v>-2289.4686460747798</v>
      </c>
      <c r="K117" s="457">
        <v>-760.58624054204495</v>
      </c>
      <c r="L117" s="457">
        <v>-793.38496094511402</v>
      </c>
      <c r="M117" s="457">
        <v>9325.8351595252407</v>
      </c>
      <c r="N117" s="457">
        <v>8532.4501985801198</v>
      </c>
      <c r="O117" s="457">
        <f t="shared" si="3"/>
        <v>9325.8351595252407</v>
      </c>
      <c r="P117" s="457">
        <f t="shared" si="4"/>
        <v>0</v>
      </c>
      <c r="Q117" s="457">
        <f t="shared" si="5"/>
        <v>-2289.4686460747798</v>
      </c>
      <c r="S117" s="456">
        <v>0.65625</v>
      </c>
      <c r="T117" s="457">
        <v>2987.2437512123502</v>
      </c>
      <c r="U117" s="457">
        <v>2264.9904426217799</v>
      </c>
      <c r="V117" s="457">
        <v>24.241819137926601</v>
      </c>
      <c r="W117" s="457">
        <v>387.35492465218999</v>
      </c>
      <c r="X117" s="457">
        <v>176.15780745266099</v>
      </c>
      <c r="Y117" s="457">
        <v>0</v>
      </c>
      <c r="Z117" s="457">
        <v>892.720914998372</v>
      </c>
      <c r="AA117" s="457">
        <v>70.743712075598395</v>
      </c>
      <c r="AB117" s="457">
        <v>3019.8418482014599</v>
      </c>
      <c r="AC117" s="457">
        <v>-1070.59820356143</v>
      </c>
      <c r="AD117" s="457">
        <v>-440.10364913153899</v>
      </c>
      <c r="AE117" s="457">
        <v>8752.6970167909094</v>
      </c>
      <c r="AF117" s="457">
        <v>8312.5933676593704</v>
      </c>
      <c r="AG117" s="457">
        <f t="shared" si="6"/>
        <v>8752.6970167909094</v>
      </c>
      <c r="AH117" s="457">
        <f t="shared" si="7"/>
        <v>3019.8418482014599</v>
      </c>
      <c r="AI117" s="457">
        <f t="shared" si="8"/>
        <v>0</v>
      </c>
      <c r="AK117" s="456">
        <v>0.65625</v>
      </c>
      <c r="AL117" s="457">
        <v>3550.31891900862</v>
      </c>
      <c r="AM117" s="457">
        <v>2724.69945812072</v>
      </c>
      <c r="AN117" s="457">
        <v>528.91755718137097</v>
      </c>
      <c r="AO117" s="457">
        <v>364.06733551530402</v>
      </c>
      <c r="AP117" s="457">
        <v>190.980939549921</v>
      </c>
      <c r="AQ117" s="457">
        <v>0</v>
      </c>
      <c r="AR117" s="457">
        <v>834.92993050130201</v>
      </c>
      <c r="AS117" s="457">
        <v>38.0118821605734</v>
      </c>
      <c r="AT117" s="457">
        <v>112.90708246724</v>
      </c>
      <c r="AU117" s="457">
        <v>-217.93297750091801</v>
      </c>
      <c r="AV117" s="457">
        <v>-475.82494805328503</v>
      </c>
      <c r="AW117" s="457">
        <v>8126.9001270041299</v>
      </c>
      <c r="AX117" s="457">
        <v>7651.0751789508504</v>
      </c>
      <c r="AY117" s="457">
        <f t="shared" si="9"/>
        <v>8126.9001270041299</v>
      </c>
      <c r="AZ117" s="457">
        <f t="shared" si="10"/>
        <v>112.90708246724</v>
      </c>
      <c r="BA117" s="457">
        <f t="shared" si="11"/>
        <v>0</v>
      </c>
    </row>
    <row r="118" spans="1:53" s="451" customFormat="1">
      <c r="A118" s="456">
        <v>0.66666666666666696</v>
      </c>
      <c r="B118" s="457">
        <v>3706.0286229711501</v>
      </c>
      <c r="C118" s="457">
        <v>5899.1372371722</v>
      </c>
      <c r="D118" s="457">
        <v>493.476346745439</v>
      </c>
      <c r="E118" s="457">
        <v>446.70884088871799</v>
      </c>
      <c r="F118" s="457">
        <v>338.21385113294099</v>
      </c>
      <c r="G118" s="457">
        <v>0</v>
      </c>
      <c r="H118" s="457">
        <v>1300.5767161051399</v>
      </c>
      <c r="I118" s="457">
        <v>99.951704594474194</v>
      </c>
      <c r="J118" s="457">
        <v>-2546.1281468719699</v>
      </c>
      <c r="K118" s="457">
        <v>-422.81542610657198</v>
      </c>
      <c r="L118" s="457">
        <v>-791.73040013697903</v>
      </c>
      <c r="M118" s="457">
        <v>9315.1497466315195</v>
      </c>
      <c r="N118" s="457">
        <v>8523.4193464945402</v>
      </c>
      <c r="O118" s="457">
        <f t="shared" si="3"/>
        <v>9315.1497466315195</v>
      </c>
      <c r="P118" s="457">
        <f t="shared" si="4"/>
        <v>0</v>
      </c>
      <c r="Q118" s="457">
        <f t="shared" si="5"/>
        <v>-2546.1281468719699</v>
      </c>
      <c r="S118" s="456">
        <v>0.66666666666666696</v>
      </c>
      <c r="T118" s="457">
        <v>2985.8370210728399</v>
      </c>
      <c r="U118" s="457">
        <v>2285.2580379657902</v>
      </c>
      <c r="V118" s="457">
        <v>24.228399867912501</v>
      </c>
      <c r="W118" s="457">
        <v>387.69210131938502</v>
      </c>
      <c r="X118" s="457">
        <v>175.048452992135</v>
      </c>
      <c r="Y118" s="457">
        <v>0</v>
      </c>
      <c r="Z118" s="457">
        <v>842.87476375325502</v>
      </c>
      <c r="AA118" s="457">
        <v>73.014679328605993</v>
      </c>
      <c r="AB118" s="457">
        <v>2548.98758304291</v>
      </c>
      <c r="AC118" s="457">
        <v>-699.66434718421499</v>
      </c>
      <c r="AD118" s="457">
        <v>-441.810514714134</v>
      </c>
      <c r="AE118" s="457">
        <v>8623.2766921586299</v>
      </c>
      <c r="AF118" s="457">
        <v>8181.4661774444903</v>
      </c>
      <c r="AG118" s="457">
        <f t="shared" si="6"/>
        <v>8623.2766921586299</v>
      </c>
      <c r="AH118" s="457">
        <f t="shared" si="7"/>
        <v>2548.98758304291</v>
      </c>
      <c r="AI118" s="457">
        <f t="shared" si="8"/>
        <v>0</v>
      </c>
      <c r="AK118" s="456">
        <v>0.66666666666666696</v>
      </c>
      <c r="AL118" s="457">
        <v>3562.4343314307898</v>
      </c>
      <c r="AM118" s="457">
        <v>2689.2122706325399</v>
      </c>
      <c r="AN118" s="457">
        <v>742.67591118201995</v>
      </c>
      <c r="AO118" s="457">
        <v>352.42694160756201</v>
      </c>
      <c r="AP118" s="457">
        <v>243.591664715397</v>
      </c>
      <c r="AQ118" s="457">
        <v>0</v>
      </c>
      <c r="AR118" s="457">
        <v>757.23830249023399</v>
      </c>
      <c r="AS118" s="457">
        <v>34.6019470055978</v>
      </c>
      <c r="AT118" s="457">
        <v>-194.58595301527399</v>
      </c>
      <c r="AU118" s="457">
        <v>-112.94856270383001</v>
      </c>
      <c r="AV118" s="457">
        <v>-475.07892021715298</v>
      </c>
      <c r="AW118" s="457">
        <v>8074.6468533450397</v>
      </c>
      <c r="AX118" s="457">
        <v>7599.5679331278898</v>
      </c>
      <c r="AY118" s="457">
        <f t="shared" si="9"/>
        <v>8074.6468533450397</v>
      </c>
      <c r="AZ118" s="457">
        <f t="shared" si="10"/>
        <v>0</v>
      </c>
      <c r="BA118" s="457">
        <f t="shared" si="11"/>
        <v>-194.58595301527399</v>
      </c>
    </row>
    <row r="119" spans="1:53" s="451" customFormat="1">
      <c r="A119" s="456">
        <v>0.67708333333333304</v>
      </c>
      <c r="B119" s="457">
        <v>3706.16198074557</v>
      </c>
      <c r="C119" s="457">
        <v>5871.7207332554799</v>
      </c>
      <c r="D119" s="457">
        <v>490.38659181865597</v>
      </c>
      <c r="E119" s="457">
        <v>445.97352829648599</v>
      </c>
      <c r="F119" s="457">
        <v>342.11794484343301</v>
      </c>
      <c r="G119" s="457">
        <v>0</v>
      </c>
      <c r="H119" s="457">
        <v>1148.23598734538</v>
      </c>
      <c r="I119" s="457">
        <v>97.969823865491307</v>
      </c>
      <c r="J119" s="457">
        <v>-2888.4843635913298</v>
      </c>
      <c r="K119" s="457">
        <v>0</v>
      </c>
      <c r="L119" s="457">
        <v>-787.95956997420399</v>
      </c>
      <c r="M119" s="457">
        <v>9214.0822265791703</v>
      </c>
      <c r="N119" s="457">
        <v>8426.1226566049609</v>
      </c>
      <c r="O119" s="457">
        <f t="shared" ref="O119:O149" si="12">M119</f>
        <v>9214.0822265791703</v>
      </c>
      <c r="P119" s="457">
        <f t="shared" ref="P119:P149" si="13">IF(J119&lt;0,0,J119)</f>
        <v>0</v>
      </c>
      <c r="Q119" s="457">
        <f t="shared" ref="Q119:Q149" si="14">IF(J119&lt;0,J119,0)</f>
        <v>-2888.4843635913298</v>
      </c>
      <c r="S119" s="456">
        <v>0.67708333333333304</v>
      </c>
      <c r="T119" s="457">
        <v>2986.1170486727201</v>
      </c>
      <c r="U119" s="457">
        <v>2283.2253698055401</v>
      </c>
      <c r="V119" s="457">
        <v>24.2686576779547</v>
      </c>
      <c r="W119" s="457">
        <v>383.97813548767698</v>
      </c>
      <c r="X119" s="457">
        <v>174.96337975690901</v>
      </c>
      <c r="Y119" s="457">
        <v>0</v>
      </c>
      <c r="Z119" s="457">
        <v>772.14473994954403</v>
      </c>
      <c r="AA119" s="457">
        <v>77.037073564581604</v>
      </c>
      <c r="AB119" s="457">
        <v>2365.9843307833798</v>
      </c>
      <c r="AC119" s="457">
        <v>-514.70587295872099</v>
      </c>
      <c r="AD119" s="457">
        <v>-440.91439072555801</v>
      </c>
      <c r="AE119" s="457">
        <v>8553.0128627395898</v>
      </c>
      <c r="AF119" s="457">
        <v>8112.0984720140405</v>
      </c>
      <c r="AG119" s="457">
        <f t="shared" ref="AG119:AG149" si="15">AE119</f>
        <v>8553.0128627395898</v>
      </c>
      <c r="AH119" s="457">
        <f t="shared" ref="AH119:AH149" si="16">IF(AB119&lt;0,0,AB119)</f>
        <v>2365.9843307833798</v>
      </c>
      <c r="AI119" s="457">
        <f t="shared" ref="AI119:AI149" si="17">IF(AB119&lt;0,AB119,0)</f>
        <v>0</v>
      </c>
      <c r="AK119" s="456">
        <v>0.67708333333333304</v>
      </c>
      <c r="AL119" s="457">
        <v>3568.39530916687</v>
      </c>
      <c r="AM119" s="457">
        <v>2712.4240943353698</v>
      </c>
      <c r="AN119" s="457">
        <v>755.17197346149499</v>
      </c>
      <c r="AO119" s="457">
        <v>357.61418133554002</v>
      </c>
      <c r="AP119" s="457">
        <v>248.22543022855501</v>
      </c>
      <c r="AQ119" s="457">
        <v>0</v>
      </c>
      <c r="AR119" s="457">
        <v>655.603620890299</v>
      </c>
      <c r="AS119" s="457">
        <v>36.211907972344797</v>
      </c>
      <c r="AT119" s="457">
        <v>-189.62071338583399</v>
      </c>
      <c r="AU119" s="457">
        <v>-112.62623706636801</v>
      </c>
      <c r="AV119" s="457">
        <v>-477.238660835036</v>
      </c>
      <c r="AW119" s="457">
        <v>8031.3995669382703</v>
      </c>
      <c r="AX119" s="457">
        <v>7554.1609061032304</v>
      </c>
      <c r="AY119" s="457">
        <f t="shared" ref="AY119:AY149" si="18">AW119</f>
        <v>8031.3995669382703</v>
      </c>
      <c r="AZ119" s="457">
        <f t="shared" ref="AZ119:AZ149" si="19">IF(AT119&lt;0,0,AT119)</f>
        <v>0</v>
      </c>
      <c r="BA119" s="457">
        <f t="shared" ref="BA119:BA149" si="20">IF(AT119&lt;0,AT119,0)</f>
        <v>-189.62071338583399</v>
      </c>
    </row>
    <row r="120" spans="1:53" s="451" customFormat="1">
      <c r="A120" s="456">
        <v>0.6875</v>
      </c>
      <c r="B120" s="457">
        <v>3703.5014833783798</v>
      </c>
      <c r="C120" s="457">
        <v>5864.8143764747701</v>
      </c>
      <c r="D120" s="457">
        <v>490.52733831212601</v>
      </c>
      <c r="E120" s="457">
        <v>445.136960160998</v>
      </c>
      <c r="F120" s="457">
        <v>341.70820110370403</v>
      </c>
      <c r="G120" s="457">
        <v>0</v>
      </c>
      <c r="H120" s="457">
        <v>1070.5287322997999</v>
      </c>
      <c r="I120" s="457">
        <v>94.727627814295005</v>
      </c>
      <c r="J120" s="457">
        <v>-2835.3557256804202</v>
      </c>
      <c r="K120" s="457">
        <v>0</v>
      </c>
      <c r="L120" s="457">
        <v>-786.48755142413199</v>
      </c>
      <c r="M120" s="457">
        <v>9175.5889938636592</v>
      </c>
      <c r="N120" s="457">
        <v>8389.1014424395307</v>
      </c>
      <c r="O120" s="457">
        <f t="shared" si="12"/>
        <v>9175.5889938636592</v>
      </c>
      <c r="P120" s="457">
        <f t="shared" si="13"/>
        <v>0</v>
      </c>
      <c r="Q120" s="457">
        <f t="shared" si="14"/>
        <v>-2835.3557256804202</v>
      </c>
      <c r="S120" s="456">
        <v>0.6875</v>
      </c>
      <c r="T120" s="457">
        <v>2985.5703079682298</v>
      </c>
      <c r="U120" s="457">
        <v>2307.5525646340802</v>
      </c>
      <c r="V120" s="457">
        <v>24.2485287729336</v>
      </c>
      <c r="W120" s="457">
        <v>386.61785085758902</v>
      </c>
      <c r="X120" s="457">
        <v>174.87262231426701</v>
      </c>
      <c r="Y120" s="457">
        <v>0</v>
      </c>
      <c r="Z120" s="457">
        <v>684.24196590169299</v>
      </c>
      <c r="AA120" s="457">
        <v>77.869668248273101</v>
      </c>
      <c r="AB120" s="457">
        <v>2362.1518048384</v>
      </c>
      <c r="AC120" s="457">
        <v>-513.80710498752205</v>
      </c>
      <c r="AD120" s="457">
        <v>-442.95441211046301</v>
      </c>
      <c r="AE120" s="457">
        <v>8489.3182085479402</v>
      </c>
      <c r="AF120" s="457">
        <v>8046.3637964374802</v>
      </c>
      <c r="AG120" s="457">
        <f t="shared" si="15"/>
        <v>8489.3182085479402</v>
      </c>
      <c r="AH120" s="457">
        <f t="shared" si="16"/>
        <v>2362.1518048384</v>
      </c>
      <c r="AI120" s="457">
        <f t="shared" si="17"/>
        <v>0</v>
      </c>
      <c r="AK120" s="456">
        <v>0.6875</v>
      </c>
      <c r="AL120" s="457">
        <v>3568.1152328604799</v>
      </c>
      <c r="AM120" s="457">
        <v>2788.9573550546602</v>
      </c>
      <c r="AN120" s="457">
        <v>755.01803238908201</v>
      </c>
      <c r="AO120" s="457">
        <v>359.36558251755702</v>
      </c>
      <c r="AP120" s="457">
        <v>261.48852611929601</v>
      </c>
      <c r="AQ120" s="457">
        <v>0</v>
      </c>
      <c r="AR120" s="457">
        <v>503.12976365153003</v>
      </c>
      <c r="AS120" s="457">
        <v>44.838700946181199</v>
      </c>
      <c r="AT120" s="457">
        <v>-169.90038103506399</v>
      </c>
      <c r="AU120" s="457">
        <v>-112.733678603973</v>
      </c>
      <c r="AV120" s="457">
        <v>-483.14615643206599</v>
      </c>
      <c r="AW120" s="457">
        <v>7998.2791338997504</v>
      </c>
      <c r="AX120" s="457">
        <v>7515.1329774676797</v>
      </c>
      <c r="AY120" s="457">
        <f t="shared" si="18"/>
        <v>7998.2791338997504</v>
      </c>
      <c r="AZ120" s="457">
        <f t="shared" si="19"/>
        <v>0</v>
      </c>
      <c r="BA120" s="457">
        <f t="shared" si="20"/>
        <v>-169.90038103506399</v>
      </c>
    </row>
    <row r="121" spans="1:53" s="451" customFormat="1">
      <c r="A121" s="456">
        <v>0.69791666666666696</v>
      </c>
      <c r="B121" s="457">
        <v>3708.3023632576701</v>
      </c>
      <c r="C121" s="457">
        <v>5901.2530321443001</v>
      </c>
      <c r="D121" s="457">
        <v>491.324910638424</v>
      </c>
      <c r="E121" s="457">
        <v>446.83381440304299</v>
      </c>
      <c r="F121" s="457">
        <v>355.62387100078098</v>
      </c>
      <c r="G121" s="457">
        <v>0</v>
      </c>
      <c r="H121" s="457">
        <v>939.15564473470101</v>
      </c>
      <c r="I121" s="457">
        <v>97.763269423310604</v>
      </c>
      <c r="J121" s="457">
        <v>-2795.37046808999</v>
      </c>
      <c r="K121" s="457">
        <v>0</v>
      </c>
      <c r="L121" s="457">
        <v>-789.30068616389497</v>
      </c>
      <c r="M121" s="457">
        <v>9144.8864375122503</v>
      </c>
      <c r="N121" s="457">
        <v>8355.5857513483497</v>
      </c>
      <c r="O121" s="457">
        <f t="shared" si="12"/>
        <v>9144.8864375122503</v>
      </c>
      <c r="P121" s="457">
        <f t="shared" si="13"/>
        <v>0</v>
      </c>
      <c r="Q121" s="457">
        <f t="shared" si="14"/>
        <v>-2795.37046808999</v>
      </c>
      <c r="S121" s="456">
        <v>0.69791666666666696</v>
      </c>
      <c r="T121" s="457">
        <v>2984.4702832498201</v>
      </c>
      <c r="U121" s="457">
        <v>2340.0088875708602</v>
      </c>
      <c r="V121" s="457">
        <v>24.221690232905502</v>
      </c>
      <c r="W121" s="457">
        <v>389.11012638946698</v>
      </c>
      <c r="X121" s="457">
        <v>174.72213953566001</v>
      </c>
      <c r="Y121" s="457">
        <v>0</v>
      </c>
      <c r="Z121" s="457">
        <v>610.59236836751302</v>
      </c>
      <c r="AA121" s="457">
        <v>78.118463426126198</v>
      </c>
      <c r="AB121" s="457">
        <v>2351.1832760688399</v>
      </c>
      <c r="AC121" s="457">
        <v>-513.33759707018896</v>
      </c>
      <c r="AD121" s="457">
        <v>-445.89576034332299</v>
      </c>
      <c r="AE121" s="457">
        <v>8439.0896377709996</v>
      </c>
      <c r="AF121" s="457">
        <v>7993.1938774276796</v>
      </c>
      <c r="AG121" s="457">
        <f t="shared" si="15"/>
        <v>8439.0896377709996</v>
      </c>
      <c r="AH121" s="457">
        <f t="shared" si="16"/>
        <v>2351.1832760688399</v>
      </c>
      <c r="AI121" s="457">
        <f t="shared" si="17"/>
        <v>0</v>
      </c>
      <c r="AK121" s="456">
        <v>0.69791666666666696</v>
      </c>
      <c r="AL121" s="457">
        <v>3570.9290677798599</v>
      </c>
      <c r="AM121" s="457">
        <v>2739.2796201988099</v>
      </c>
      <c r="AN121" s="457">
        <v>755.90152578901905</v>
      </c>
      <c r="AO121" s="457">
        <v>368.60622938388701</v>
      </c>
      <c r="AP121" s="457">
        <v>355.23697753874399</v>
      </c>
      <c r="AQ121" s="457">
        <v>32.641826502999201</v>
      </c>
      <c r="AR121" s="457">
        <v>432.48084106445299</v>
      </c>
      <c r="AS121" s="457">
        <v>51.412348711365198</v>
      </c>
      <c r="AT121" s="457">
        <v>-367.22168771866899</v>
      </c>
      <c r="AU121" s="457">
        <v>-30.0636570617201</v>
      </c>
      <c r="AV121" s="457">
        <v>-480.19577407705799</v>
      </c>
      <c r="AW121" s="457">
        <v>7909.2030921887499</v>
      </c>
      <c r="AX121" s="457">
        <v>7429.0073181116904</v>
      </c>
      <c r="AY121" s="457">
        <f t="shared" si="18"/>
        <v>7909.2030921887499</v>
      </c>
      <c r="AZ121" s="457">
        <f t="shared" si="19"/>
        <v>0</v>
      </c>
      <c r="BA121" s="457">
        <f t="shared" si="20"/>
        <v>-367.22168771866899</v>
      </c>
    </row>
    <row r="122" spans="1:53" s="451" customFormat="1">
      <c r="A122" s="456">
        <v>0.70833333333333304</v>
      </c>
      <c r="B122" s="457">
        <v>3709.30922096619</v>
      </c>
      <c r="C122" s="457">
        <v>5920.7761961352599</v>
      </c>
      <c r="D122" s="457">
        <v>523.140693122264</v>
      </c>
      <c r="E122" s="457">
        <v>448.192399858442</v>
      </c>
      <c r="F122" s="457">
        <v>536.75963469760302</v>
      </c>
      <c r="G122" s="457">
        <v>0</v>
      </c>
      <c r="H122" s="457">
        <v>869.48149617513002</v>
      </c>
      <c r="I122" s="457">
        <v>96.888720746199695</v>
      </c>
      <c r="J122" s="457">
        <v>-2879.6679722436602</v>
      </c>
      <c r="K122" s="457">
        <v>0</v>
      </c>
      <c r="L122" s="457">
        <v>-792.28732675843503</v>
      </c>
      <c r="M122" s="457">
        <v>9224.8803894574394</v>
      </c>
      <c r="N122" s="457">
        <v>8432.5930626989993</v>
      </c>
      <c r="O122" s="457">
        <f t="shared" si="12"/>
        <v>9224.8803894574394</v>
      </c>
      <c r="P122" s="457">
        <f t="shared" si="13"/>
        <v>0</v>
      </c>
      <c r="Q122" s="457">
        <f t="shared" si="14"/>
        <v>-2879.6679722436602</v>
      </c>
      <c r="S122" s="456">
        <v>0.70833333333333304</v>
      </c>
      <c r="T122" s="457">
        <v>2983.8435579123402</v>
      </c>
      <c r="U122" s="457">
        <v>2499.5345514656601</v>
      </c>
      <c r="V122" s="457">
        <v>24.2485287729336</v>
      </c>
      <c r="W122" s="457">
        <v>397.09894841126101</v>
      </c>
      <c r="X122" s="457">
        <v>187.11052222470801</v>
      </c>
      <c r="Y122" s="457">
        <v>0</v>
      </c>
      <c r="Z122" s="457">
        <v>550.25789090983096</v>
      </c>
      <c r="AA122" s="457">
        <v>72.149768222478102</v>
      </c>
      <c r="AB122" s="457">
        <v>1735.13452693621</v>
      </c>
      <c r="AC122" s="457">
        <v>-162.14720802025201</v>
      </c>
      <c r="AD122" s="457">
        <v>-462.56318661645503</v>
      </c>
      <c r="AE122" s="457">
        <v>8287.2310868351706</v>
      </c>
      <c r="AF122" s="457">
        <v>7824.6679002187202</v>
      </c>
      <c r="AG122" s="457">
        <f t="shared" si="15"/>
        <v>8287.2310868351706</v>
      </c>
      <c r="AH122" s="457">
        <f t="shared" si="16"/>
        <v>1735.13452693621</v>
      </c>
      <c r="AI122" s="457">
        <f t="shared" si="17"/>
        <v>0</v>
      </c>
      <c r="AK122" s="456">
        <v>0.70833333333333304</v>
      </c>
      <c r="AL122" s="457">
        <v>3574.6096822987702</v>
      </c>
      <c r="AM122" s="457">
        <v>2723.8121982922598</v>
      </c>
      <c r="AN122" s="457">
        <v>770.54608793136003</v>
      </c>
      <c r="AO122" s="457">
        <v>356.840794430404</v>
      </c>
      <c r="AP122" s="457">
        <v>259.68132302286102</v>
      </c>
      <c r="AQ122" s="457">
        <v>325.02024652448</v>
      </c>
      <c r="AR122" s="457">
        <v>389.56983253987602</v>
      </c>
      <c r="AS122" s="457">
        <v>61.373753176100401</v>
      </c>
      <c r="AT122" s="457">
        <v>-598.80974724827104</v>
      </c>
      <c r="AU122" s="457">
        <v>0</v>
      </c>
      <c r="AV122" s="457">
        <v>-481.41141397098198</v>
      </c>
      <c r="AW122" s="457">
        <v>7862.6441709678502</v>
      </c>
      <c r="AX122" s="457">
        <v>7381.2327569968702</v>
      </c>
      <c r="AY122" s="457">
        <f t="shared" si="18"/>
        <v>7862.6441709678502</v>
      </c>
      <c r="AZ122" s="457">
        <f t="shared" si="19"/>
        <v>0</v>
      </c>
      <c r="BA122" s="457">
        <f t="shared" si="20"/>
        <v>-598.80974724827104</v>
      </c>
    </row>
    <row r="123" spans="1:53" s="451" customFormat="1">
      <c r="A123" s="456">
        <v>0.71875</v>
      </c>
      <c r="B123" s="457">
        <v>3707.85561796916</v>
      </c>
      <c r="C123" s="457">
        <v>5930.5490138264204</v>
      </c>
      <c r="D123" s="457">
        <v>602.60306827071804</v>
      </c>
      <c r="E123" s="457">
        <v>446.30557747888002</v>
      </c>
      <c r="F123" s="457">
        <v>567.63539575583104</v>
      </c>
      <c r="G123" s="457">
        <v>0</v>
      </c>
      <c r="H123" s="457">
        <v>671.46323649088504</v>
      </c>
      <c r="I123" s="457">
        <v>98.963745406501602</v>
      </c>
      <c r="J123" s="457">
        <v>-2904.0078836275202</v>
      </c>
      <c r="K123" s="457">
        <v>0</v>
      </c>
      <c r="L123" s="457">
        <v>-792.742593813849</v>
      </c>
      <c r="M123" s="457">
        <v>9121.36777157088</v>
      </c>
      <c r="N123" s="457">
        <v>8328.6251777570305</v>
      </c>
      <c r="O123" s="457">
        <f t="shared" si="12"/>
        <v>9121.36777157088</v>
      </c>
      <c r="P123" s="457">
        <f t="shared" si="13"/>
        <v>0</v>
      </c>
      <c r="Q123" s="457">
        <f t="shared" si="14"/>
        <v>-2904.0078836275202</v>
      </c>
      <c r="S123" s="456">
        <v>0.71875</v>
      </c>
      <c r="T123" s="457">
        <v>2984.8436262548498</v>
      </c>
      <c r="U123" s="457">
        <v>2514.5699632671899</v>
      </c>
      <c r="V123" s="457">
        <v>24.2485287729336</v>
      </c>
      <c r="W123" s="457">
        <v>399.35300572032298</v>
      </c>
      <c r="X123" s="457">
        <v>187.443521951039</v>
      </c>
      <c r="Y123" s="457">
        <v>0</v>
      </c>
      <c r="Z123" s="457">
        <v>491.61616800944</v>
      </c>
      <c r="AA123" s="457">
        <v>69.525481663871105</v>
      </c>
      <c r="AB123" s="457">
        <v>1493.8547232696201</v>
      </c>
      <c r="AC123" s="457">
        <v>0</v>
      </c>
      <c r="AD123" s="457">
        <v>-463.876595746308</v>
      </c>
      <c r="AE123" s="457">
        <v>8165.4550189092697</v>
      </c>
      <c r="AF123" s="457">
        <v>7701.5784231629596</v>
      </c>
      <c r="AG123" s="457">
        <f t="shared" si="15"/>
        <v>8165.4550189092697</v>
      </c>
      <c r="AH123" s="457">
        <f t="shared" si="16"/>
        <v>1493.8547232696201</v>
      </c>
      <c r="AI123" s="457">
        <f t="shared" si="17"/>
        <v>0</v>
      </c>
      <c r="AK123" s="456">
        <v>0.71875</v>
      </c>
      <c r="AL123" s="457">
        <v>3577.6901798147801</v>
      </c>
      <c r="AM123" s="457">
        <v>2725.4516158266601</v>
      </c>
      <c r="AN123" s="457">
        <v>772.172512556789</v>
      </c>
      <c r="AO123" s="457">
        <v>380.91940156996498</v>
      </c>
      <c r="AP123" s="457">
        <v>231.31060972992699</v>
      </c>
      <c r="AQ123" s="457">
        <v>384.72465019921799</v>
      </c>
      <c r="AR123" s="457">
        <v>311.94605362955701</v>
      </c>
      <c r="AS123" s="457">
        <v>64.504702721871894</v>
      </c>
      <c r="AT123" s="457">
        <v>-668.37145649947502</v>
      </c>
      <c r="AU123" s="457">
        <v>0</v>
      </c>
      <c r="AV123" s="457">
        <v>-483.34425628011797</v>
      </c>
      <c r="AW123" s="457">
        <v>7780.3482695492903</v>
      </c>
      <c r="AX123" s="457">
        <v>7297.0040132691702</v>
      </c>
      <c r="AY123" s="457">
        <f t="shared" si="18"/>
        <v>7780.3482695492903</v>
      </c>
      <c r="AZ123" s="457">
        <f t="shared" si="19"/>
        <v>0</v>
      </c>
      <c r="BA123" s="457">
        <f t="shared" si="20"/>
        <v>-668.37145649947502</v>
      </c>
    </row>
    <row r="124" spans="1:53" s="451" customFormat="1">
      <c r="A124" s="456">
        <v>0.72916666666666696</v>
      </c>
      <c r="B124" s="457">
        <v>3707.3755332370301</v>
      </c>
      <c r="C124" s="457">
        <v>5928.6427493953597</v>
      </c>
      <c r="D124" s="457">
        <v>572.80468014676899</v>
      </c>
      <c r="E124" s="457">
        <v>447.63192618019201</v>
      </c>
      <c r="F124" s="457">
        <v>570.11693897270698</v>
      </c>
      <c r="G124" s="457">
        <v>0</v>
      </c>
      <c r="H124" s="457">
        <v>576.92513529459598</v>
      </c>
      <c r="I124" s="457">
        <v>95.859070089712901</v>
      </c>
      <c r="J124" s="457">
        <v>-2777.71632793556</v>
      </c>
      <c r="K124" s="457">
        <v>0</v>
      </c>
      <c r="L124" s="457">
        <v>-791.46183306601404</v>
      </c>
      <c r="M124" s="457">
        <v>9121.6397053808196</v>
      </c>
      <c r="N124" s="457">
        <v>8330.1778723148</v>
      </c>
      <c r="O124" s="457">
        <f t="shared" si="12"/>
        <v>9121.6397053808196</v>
      </c>
      <c r="P124" s="457">
        <f t="shared" si="13"/>
        <v>0</v>
      </c>
      <c r="Q124" s="457">
        <f t="shared" si="14"/>
        <v>-2777.71632793556</v>
      </c>
      <c r="S124" s="456">
        <v>0.72916666666666696</v>
      </c>
      <c r="T124" s="457">
        <v>2984.7102534256601</v>
      </c>
      <c r="U124" s="457">
        <v>2559.14621904657</v>
      </c>
      <c r="V124" s="457">
        <v>24.1747227878563</v>
      </c>
      <c r="W124" s="457">
        <v>405.75135975882199</v>
      </c>
      <c r="X124" s="457">
        <v>187.31877450656799</v>
      </c>
      <c r="Y124" s="457">
        <v>0</v>
      </c>
      <c r="Z124" s="457">
        <v>441.31227984619102</v>
      </c>
      <c r="AA124" s="457">
        <v>73.913397226973004</v>
      </c>
      <c r="AB124" s="457">
        <v>1546.8984722196999</v>
      </c>
      <c r="AC124" s="457">
        <v>0</v>
      </c>
      <c r="AD124" s="457">
        <v>-468.595707151922</v>
      </c>
      <c r="AE124" s="457">
        <v>8223.22547881834</v>
      </c>
      <c r="AF124" s="457">
        <v>7754.6297716664203</v>
      </c>
      <c r="AG124" s="457">
        <f t="shared" si="15"/>
        <v>8223.22547881834</v>
      </c>
      <c r="AH124" s="457">
        <f t="shared" si="16"/>
        <v>1546.8984722196999</v>
      </c>
      <c r="AI124" s="457">
        <f t="shared" si="17"/>
        <v>0</v>
      </c>
      <c r="AK124" s="456">
        <v>0.72916666666666696</v>
      </c>
      <c r="AL124" s="457">
        <v>3585.4314856675701</v>
      </c>
      <c r="AM124" s="457">
        <v>2725.4035310754998</v>
      </c>
      <c r="AN124" s="457">
        <v>772.09888980894402</v>
      </c>
      <c r="AO124" s="457">
        <v>388.87523508441501</v>
      </c>
      <c r="AP124" s="457">
        <v>232.16291007249001</v>
      </c>
      <c r="AQ124" s="457">
        <v>388.69425112064602</v>
      </c>
      <c r="AR124" s="457">
        <v>274.89821613566102</v>
      </c>
      <c r="AS124" s="457">
        <v>76.326017990913599</v>
      </c>
      <c r="AT124" s="457">
        <v>-667.44110845222497</v>
      </c>
      <c r="AU124" s="457">
        <v>0</v>
      </c>
      <c r="AV124" s="457">
        <v>-484.21841726569602</v>
      </c>
      <c r="AW124" s="457">
        <v>7776.44942850391</v>
      </c>
      <c r="AX124" s="457">
        <v>7292.2310112382102</v>
      </c>
      <c r="AY124" s="457">
        <f t="shared" si="18"/>
        <v>7776.44942850391</v>
      </c>
      <c r="AZ124" s="457">
        <f t="shared" si="19"/>
        <v>0</v>
      </c>
      <c r="BA124" s="457">
        <f t="shared" si="20"/>
        <v>-667.44110845222497</v>
      </c>
    </row>
    <row r="125" spans="1:53" s="451" customFormat="1">
      <c r="A125" s="456">
        <v>0.73958333333333304</v>
      </c>
      <c r="B125" s="457">
        <v>3707.3022125075399</v>
      </c>
      <c r="C125" s="457">
        <v>5967.3974607295504</v>
      </c>
      <c r="D125" s="457">
        <v>645.07548872971802</v>
      </c>
      <c r="E125" s="457">
        <v>457.50431993459802</v>
      </c>
      <c r="F125" s="457">
        <v>574.68772984755799</v>
      </c>
      <c r="G125" s="457">
        <v>0</v>
      </c>
      <c r="H125" s="457">
        <v>446.920888264974</v>
      </c>
      <c r="I125" s="457">
        <v>91.157471662325605</v>
      </c>
      <c r="J125" s="457">
        <v>-2794.0895363477198</v>
      </c>
      <c r="K125" s="457">
        <v>0</v>
      </c>
      <c r="L125" s="457">
        <v>-795.51177122188903</v>
      </c>
      <c r="M125" s="457">
        <v>9095.9560353285397</v>
      </c>
      <c r="N125" s="457">
        <v>8300.4442641066507</v>
      </c>
      <c r="O125" s="457">
        <f t="shared" si="12"/>
        <v>9095.9560353285397</v>
      </c>
      <c r="P125" s="457">
        <f t="shared" si="13"/>
        <v>0</v>
      </c>
      <c r="Q125" s="457">
        <f t="shared" si="14"/>
        <v>-2794.0895363477198</v>
      </c>
      <c r="S125" s="456">
        <v>0.73958333333333304</v>
      </c>
      <c r="T125" s="457">
        <v>2985.4503310187501</v>
      </c>
      <c r="U125" s="457">
        <v>2637.1294734398198</v>
      </c>
      <c r="V125" s="457">
        <v>24.214980597898499</v>
      </c>
      <c r="W125" s="457">
        <v>407.66393159565098</v>
      </c>
      <c r="X125" s="457">
        <v>195.12018180890101</v>
      </c>
      <c r="Y125" s="457">
        <v>22.853078474119101</v>
      </c>
      <c r="Z125" s="457">
        <v>375.52695422363303</v>
      </c>
      <c r="AA125" s="457">
        <v>73.259218412885104</v>
      </c>
      <c r="AB125" s="457">
        <v>1479.7612254155099</v>
      </c>
      <c r="AC125" s="457">
        <v>0</v>
      </c>
      <c r="AD125" s="457">
        <v>-476.75171095635102</v>
      </c>
      <c r="AE125" s="457">
        <v>8200.9793749871696</v>
      </c>
      <c r="AF125" s="457">
        <v>7724.2276640308201</v>
      </c>
      <c r="AG125" s="457">
        <f t="shared" si="15"/>
        <v>8200.9793749871696</v>
      </c>
      <c r="AH125" s="457">
        <f t="shared" si="16"/>
        <v>1479.7612254155099</v>
      </c>
      <c r="AI125" s="457">
        <f t="shared" si="17"/>
        <v>0</v>
      </c>
      <c r="AK125" s="456">
        <v>0.73958333333333304</v>
      </c>
      <c r="AL125" s="457">
        <v>3591.9659483323098</v>
      </c>
      <c r="AM125" s="457">
        <v>2717.7438546107601</v>
      </c>
      <c r="AN125" s="457">
        <v>772.69457962390595</v>
      </c>
      <c r="AO125" s="457">
        <v>388.232304847585</v>
      </c>
      <c r="AP125" s="457">
        <v>242.8782199385</v>
      </c>
      <c r="AQ125" s="457">
        <v>345.778905945269</v>
      </c>
      <c r="AR125" s="457">
        <v>237.502780171712</v>
      </c>
      <c r="AS125" s="457">
        <v>74.695111879406994</v>
      </c>
      <c r="AT125" s="457">
        <v>-697.16738189487103</v>
      </c>
      <c r="AU125" s="457">
        <v>0</v>
      </c>
      <c r="AV125" s="457">
        <v>-483.07742222242598</v>
      </c>
      <c r="AW125" s="457">
        <v>7674.3243234545798</v>
      </c>
      <c r="AX125" s="457">
        <v>7191.2469012321599</v>
      </c>
      <c r="AY125" s="457">
        <f t="shared" si="18"/>
        <v>7674.3243234545798</v>
      </c>
      <c r="AZ125" s="457">
        <f t="shared" si="19"/>
        <v>0</v>
      </c>
      <c r="BA125" s="457">
        <f t="shared" si="20"/>
        <v>-697.16738189487103</v>
      </c>
    </row>
    <row r="126" spans="1:53" s="451" customFormat="1">
      <c r="A126" s="456">
        <v>0.75</v>
      </c>
      <c r="B126" s="457">
        <v>3707.2288592199902</v>
      </c>
      <c r="C126" s="457">
        <v>6023.8966439179503</v>
      </c>
      <c r="D126" s="457">
        <v>897.20230437605198</v>
      </c>
      <c r="E126" s="457">
        <v>483.936168756771</v>
      </c>
      <c r="F126" s="457">
        <v>621.94597448830098</v>
      </c>
      <c r="G126" s="457">
        <v>0</v>
      </c>
      <c r="H126" s="457">
        <v>345.50081634521501</v>
      </c>
      <c r="I126" s="457">
        <v>87.637871497916507</v>
      </c>
      <c r="J126" s="457">
        <v>-3130.0485090207499</v>
      </c>
      <c r="K126" s="457">
        <v>0</v>
      </c>
      <c r="L126" s="457">
        <v>-805.08023546031495</v>
      </c>
      <c r="M126" s="457">
        <v>9037.3001295814502</v>
      </c>
      <c r="N126" s="457">
        <v>8232.21989412113</v>
      </c>
      <c r="O126" s="457">
        <f t="shared" si="12"/>
        <v>9037.3001295814502</v>
      </c>
      <c r="P126" s="457">
        <f t="shared" si="13"/>
        <v>0</v>
      </c>
      <c r="Q126" s="457">
        <f t="shared" si="14"/>
        <v>-3130.0485090207499</v>
      </c>
      <c r="S126" s="456">
        <v>0.75</v>
      </c>
      <c r="T126" s="457">
        <v>2988.0571399138998</v>
      </c>
      <c r="U126" s="457">
        <v>2680.4941378286699</v>
      </c>
      <c r="V126" s="457">
        <v>24.181432422863299</v>
      </c>
      <c r="W126" s="457">
        <v>416.53894675024799</v>
      </c>
      <c r="X126" s="457">
        <v>256.18843948884802</v>
      </c>
      <c r="Y126" s="457">
        <v>202.43516881632399</v>
      </c>
      <c r="Z126" s="457">
        <v>325.36805333455402</v>
      </c>
      <c r="AA126" s="457">
        <v>79.830837332157003</v>
      </c>
      <c r="AB126" s="457">
        <v>1060.3178347533701</v>
      </c>
      <c r="AC126" s="457">
        <v>0</v>
      </c>
      <c r="AD126" s="457">
        <v>-484.48871700070799</v>
      </c>
      <c r="AE126" s="457">
        <v>8033.4119906409396</v>
      </c>
      <c r="AF126" s="457">
        <v>7548.92327364023</v>
      </c>
      <c r="AG126" s="457">
        <f t="shared" si="15"/>
        <v>8033.4119906409396</v>
      </c>
      <c r="AH126" s="457">
        <f t="shared" si="16"/>
        <v>1060.3178347533701</v>
      </c>
      <c r="AI126" s="457">
        <f t="shared" si="17"/>
        <v>0</v>
      </c>
      <c r="AK126" s="456">
        <v>0.75</v>
      </c>
      <c r="AL126" s="457">
        <v>3595.6265236804502</v>
      </c>
      <c r="AM126" s="457">
        <v>2721.2968529024402</v>
      </c>
      <c r="AN126" s="457">
        <v>776.79746481688005</v>
      </c>
      <c r="AO126" s="457">
        <v>382.42326747364001</v>
      </c>
      <c r="AP126" s="457">
        <v>267.83806372714798</v>
      </c>
      <c r="AQ126" s="457">
        <v>71.416833620966202</v>
      </c>
      <c r="AR126" s="457">
        <v>211.57341277058899</v>
      </c>
      <c r="AS126" s="457">
        <v>78.368710077990499</v>
      </c>
      <c r="AT126" s="457">
        <v>-543.03438456715298</v>
      </c>
      <c r="AU126" s="457">
        <v>0</v>
      </c>
      <c r="AV126" s="457">
        <v>-479.68840978489197</v>
      </c>
      <c r="AW126" s="457">
        <v>7562.3067445029401</v>
      </c>
      <c r="AX126" s="457">
        <v>7082.6183347180504</v>
      </c>
      <c r="AY126" s="457">
        <f t="shared" si="18"/>
        <v>7562.3067445029401</v>
      </c>
      <c r="AZ126" s="457">
        <f t="shared" si="19"/>
        <v>0</v>
      </c>
      <c r="BA126" s="457">
        <f t="shared" si="20"/>
        <v>-543.03438456715298</v>
      </c>
    </row>
    <row r="127" spans="1:53" s="451" customFormat="1">
      <c r="A127" s="456">
        <v>0.76041666666666696</v>
      </c>
      <c r="B127" s="457">
        <v>3705.9819347268799</v>
      </c>
      <c r="C127" s="457">
        <v>6066.6074069409897</v>
      </c>
      <c r="D127" s="457">
        <v>928.40147723288101</v>
      </c>
      <c r="E127" s="457">
        <v>474.34244608386399</v>
      </c>
      <c r="F127" s="457">
        <v>639.09783806786095</v>
      </c>
      <c r="G127" s="457">
        <v>0</v>
      </c>
      <c r="H127" s="457">
        <v>242.50475438435899</v>
      </c>
      <c r="I127" s="457">
        <v>86.377202290438404</v>
      </c>
      <c r="J127" s="457">
        <v>-3146.52234733259</v>
      </c>
      <c r="K127" s="457">
        <v>0</v>
      </c>
      <c r="L127" s="457">
        <v>-808.07860446972199</v>
      </c>
      <c r="M127" s="457">
        <v>8996.7907123946807</v>
      </c>
      <c r="N127" s="457">
        <v>8188.71210792496</v>
      </c>
      <c r="O127" s="457">
        <f t="shared" si="12"/>
        <v>8996.7907123946807</v>
      </c>
      <c r="P127" s="457">
        <f t="shared" si="13"/>
        <v>0</v>
      </c>
      <c r="Q127" s="457">
        <f t="shared" si="14"/>
        <v>-3146.52234733259</v>
      </c>
      <c r="S127" s="456">
        <v>0.76041666666666696</v>
      </c>
      <c r="T127" s="457">
        <v>2986.0570195057599</v>
      </c>
      <c r="U127" s="457">
        <v>2715.6666477161598</v>
      </c>
      <c r="V127" s="457">
        <v>24.181432422863299</v>
      </c>
      <c r="W127" s="457">
        <v>424.00043106515801</v>
      </c>
      <c r="X127" s="457">
        <v>264.04058978431999</v>
      </c>
      <c r="Y127" s="457">
        <v>177.02560016646501</v>
      </c>
      <c r="Z127" s="457">
        <v>283.293029815674</v>
      </c>
      <c r="AA127" s="457">
        <v>79.773358973973998</v>
      </c>
      <c r="AB127" s="457">
        <v>1020.3582084459</v>
      </c>
      <c r="AC127" s="457">
        <v>0</v>
      </c>
      <c r="AD127" s="457">
        <v>-487.93113376376198</v>
      </c>
      <c r="AE127" s="457">
        <v>7974.3963178962704</v>
      </c>
      <c r="AF127" s="457">
        <v>7486.4651841325103</v>
      </c>
      <c r="AG127" s="457">
        <f t="shared" si="15"/>
        <v>7974.3963178962704</v>
      </c>
      <c r="AH127" s="457">
        <f t="shared" si="16"/>
        <v>1020.3582084459</v>
      </c>
      <c r="AI127" s="457">
        <f t="shared" si="17"/>
        <v>0</v>
      </c>
      <c r="AK127" s="456">
        <v>0.76041666666666696</v>
      </c>
      <c r="AL127" s="457">
        <v>3600.1072887769701</v>
      </c>
      <c r="AM127" s="457">
        <v>2705.6813139340602</v>
      </c>
      <c r="AN127" s="457">
        <v>777.15889114970003</v>
      </c>
      <c r="AO127" s="457">
        <v>384.11462522232102</v>
      </c>
      <c r="AP127" s="457">
        <v>278.04857499497399</v>
      </c>
      <c r="AQ127" s="457">
        <v>46.0793882346386</v>
      </c>
      <c r="AR127" s="457">
        <v>190.55016475423199</v>
      </c>
      <c r="AS127" s="457">
        <v>76.406455106364703</v>
      </c>
      <c r="AT127" s="457">
        <v>-584.078786325225</v>
      </c>
      <c r="AU127" s="457">
        <v>0</v>
      </c>
      <c r="AV127" s="457">
        <v>-478.22790573020802</v>
      </c>
      <c r="AW127" s="457">
        <v>7474.0679158480298</v>
      </c>
      <c r="AX127" s="457">
        <v>6995.8400101178204</v>
      </c>
      <c r="AY127" s="457">
        <f t="shared" si="18"/>
        <v>7474.0679158480298</v>
      </c>
      <c r="AZ127" s="457">
        <f t="shared" si="19"/>
        <v>0</v>
      </c>
      <c r="BA127" s="457">
        <f t="shared" si="20"/>
        <v>-584.078786325225</v>
      </c>
    </row>
    <row r="128" spans="1:53" s="451" customFormat="1">
      <c r="A128" s="456">
        <v>0.77083333333333304</v>
      </c>
      <c r="B128" s="457">
        <v>3707.7489089589799</v>
      </c>
      <c r="C128" s="457">
        <v>6070.8429285795601</v>
      </c>
      <c r="D128" s="457">
        <v>929.70172349659799</v>
      </c>
      <c r="E128" s="457">
        <v>477.87503413306302</v>
      </c>
      <c r="F128" s="457">
        <v>639.30853450533903</v>
      </c>
      <c r="G128" s="457">
        <v>0</v>
      </c>
      <c r="H128" s="457">
        <v>150.508853912354</v>
      </c>
      <c r="I128" s="457">
        <v>88.424153928181696</v>
      </c>
      <c r="J128" s="457">
        <v>-3046.4702918513799</v>
      </c>
      <c r="K128" s="457">
        <v>0</v>
      </c>
      <c r="L128" s="457">
        <v>-808.09447735379899</v>
      </c>
      <c r="M128" s="457">
        <v>9017.9398456627005</v>
      </c>
      <c r="N128" s="457">
        <v>8209.8453683088992</v>
      </c>
      <c r="O128" s="457">
        <f t="shared" si="12"/>
        <v>9017.9398456627005</v>
      </c>
      <c r="P128" s="457">
        <f t="shared" si="13"/>
        <v>0</v>
      </c>
      <c r="Q128" s="457">
        <f t="shared" si="14"/>
        <v>-3046.4702918513799</v>
      </c>
      <c r="S128" s="456">
        <v>0.77083333333333304</v>
      </c>
      <c r="T128" s="457">
        <v>2986.2237111269201</v>
      </c>
      <c r="U128" s="457">
        <v>2739.9810922691199</v>
      </c>
      <c r="V128" s="457">
        <v>24.188142057870401</v>
      </c>
      <c r="W128" s="457">
        <v>430.00450676473997</v>
      </c>
      <c r="X128" s="457">
        <v>265.69271965135499</v>
      </c>
      <c r="Y128" s="457">
        <v>183.75661162469899</v>
      </c>
      <c r="Z128" s="457">
        <v>233.03682995605499</v>
      </c>
      <c r="AA128" s="457">
        <v>84.073740218432306</v>
      </c>
      <c r="AB128" s="457">
        <v>1060.31348778764</v>
      </c>
      <c r="AC128" s="457">
        <v>0</v>
      </c>
      <c r="AD128" s="457">
        <v>-490.63547401159201</v>
      </c>
      <c r="AE128" s="457">
        <v>8007.2708414568297</v>
      </c>
      <c r="AF128" s="457">
        <v>7516.6353674452403</v>
      </c>
      <c r="AG128" s="457">
        <f t="shared" si="15"/>
        <v>8007.2708414568297</v>
      </c>
      <c r="AH128" s="457">
        <f t="shared" si="16"/>
        <v>1060.31348778764</v>
      </c>
      <c r="AI128" s="457">
        <f t="shared" si="17"/>
        <v>0</v>
      </c>
      <c r="AK128" s="456">
        <v>0.77083333333333304</v>
      </c>
      <c r="AL128" s="457">
        <v>3601.7142316719801</v>
      </c>
      <c r="AM128" s="457">
        <v>2673.4728332886598</v>
      </c>
      <c r="AN128" s="457">
        <v>777.10535921718599</v>
      </c>
      <c r="AO128" s="457">
        <v>372.51627084536699</v>
      </c>
      <c r="AP128" s="457">
        <v>278.61953479786803</v>
      </c>
      <c r="AQ128" s="457">
        <v>46.155188312184002</v>
      </c>
      <c r="AR128" s="457">
        <v>174.887546396891</v>
      </c>
      <c r="AS128" s="457">
        <v>80.714268045400203</v>
      </c>
      <c r="AT128" s="457">
        <v>-496.617498391715</v>
      </c>
      <c r="AU128" s="457">
        <v>0</v>
      </c>
      <c r="AV128" s="457">
        <v>-474.66078572893599</v>
      </c>
      <c r="AW128" s="457">
        <v>7508.56773418383</v>
      </c>
      <c r="AX128" s="457">
        <v>7033.90694845489</v>
      </c>
      <c r="AY128" s="457">
        <f t="shared" si="18"/>
        <v>7508.56773418383</v>
      </c>
      <c r="AZ128" s="457">
        <f t="shared" si="19"/>
        <v>0</v>
      </c>
      <c r="BA128" s="457">
        <f t="shared" si="20"/>
        <v>-496.617498391715</v>
      </c>
    </row>
    <row r="129" spans="1:53" s="451" customFormat="1">
      <c r="A129" s="456">
        <v>0.78125</v>
      </c>
      <c r="B129" s="457">
        <v>3709.0825355402999</v>
      </c>
      <c r="C129" s="457">
        <v>6072.6053185689298</v>
      </c>
      <c r="D129" s="457">
        <v>931.41749631286996</v>
      </c>
      <c r="E129" s="457">
        <v>492.47943452976398</v>
      </c>
      <c r="F129" s="457">
        <v>640.44436624727302</v>
      </c>
      <c r="G129" s="457">
        <v>40.2255525578028</v>
      </c>
      <c r="H129" s="457">
        <v>85.220694224039704</v>
      </c>
      <c r="I129" s="457">
        <v>87.062135969748397</v>
      </c>
      <c r="J129" s="457">
        <v>-3059.8201222367302</v>
      </c>
      <c r="K129" s="457">
        <v>0</v>
      </c>
      <c r="L129" s="457">
        <v>-809.23702261076005</v>
      </c>
      <c r="M129" s="457">
        <v>8998.7174117140094</v>
      </c>
      <c r="N129" s="457">
        <v>8189.4803891032498</v>
      </c>
      <c r="O129" s="457">
        <f t="shared" si="12"/>
        <v>8998.7174117140094</v>
      </c>
      <c r="P129" s="457">
        <f t="shared" si="13"/>
        <v>0</v>
      </c>
      <c r="Q129" s="457">
        <f t="shared" si="14"/>
        <v>-3059.8201222367302</v>
      </c>
      <c r="S129" s="456">
        <v>0.78125</v>
      </c>
      <c r="T129" s="457">
        <v>2986.1303468911101</v>
      </c>
      <c r="U129" s="457">
        <v>2762.2496928517098</v>
      </c>
      <c r="V129" s="457">
        <v>24.201561327884399</v>
      </c>
      <c r="W129" s="457">
        <v>435.62513883578401</v>
      </c>
      <c r="X129" s="457">
        <v>292.56855559765597</v>
      </c>
      <c r="Y129" s="457">
        <v>223.77376837912399</v>
      </c>
      <c r="Z129" s="457">
        <v>190.79547292073599</v>
      </c>
      <c r="AA129" s="457">
        <v>84.323916479080196</v>
      </c>
      <c r="AB129" s="457">
        <v>1009.80703722895</v>
      </c>
      <c r="AC129" s="457">
        <v>0</v>
      </c>
      <c r="AD129" s="457">
        <v>-493.72679813518198</v>
      </c>
      <c r="AE129" s="457">
        <v>8009.4754905120299</v>
      </c>
      <c r="AF129" s="457">
        <v>7515.7486923768502</v>
      </c>
      <c r="AG129" s="457">
        <f t="shared" si="15"/>
        <v>8009.4754905120299</v>
      </c>
      <c r="AH129" s="457">
        <f t="shared" si="16"/>
        <v>1009.80703722895</v>
      </c>
      <c r="AI129" s="457">
        <f t="shared" si="17"/>
        <v>0</v>
      </c>
      <c r="AK129" s="456">
        <v>0.78125</v>
      </c>
      <c r="AL129" s="457">
        <v>3602.8210743514501</v>
      </c>
      <c r="AM129" s="457">
        <v>2672.11041597747</v>
      </c>
      <c r="AN129" s="457">
        <v>777.84828635751899</v>
      </c>
      <c r="AO129" s="457">
        <v>373.30595152317198</v>
      </c>
      <c r="AP129" s="457">
        <v>293.46444653172699</v>
      </c>
      <c r="AQ129" s="457">
        <v>71.232752925564597</v>
      </c>
      <c r="AR129" s="457">
        <v>154.11796861775699</v>
      </c>
      <c r="AS129" s="457">
        <v>79.110337606018703</v>
      </c>
      <c r="AT129" s="457">
        <v>-521.01040822332902</v>
      </c>
      <c r="AU129" s="457">
        <v>0</v>
      </c>
      <c r="AV129" s="457">
        <v>-474.92299237176098</v>
      </c>
      <c r="AW129" s="457">
        <v>7503.00082566735</v>
      </c>
      <c r="AX129" s="457">
        <v>7028.0778332955797</v>
      </c>
      <c r="AY129" s="457">
        <f t="shared" si="18"/>
        <v>7503.00082566735</v>
      </c>
      <c r="AZ129" s="457">
        <f t="shared" si="19"/>
        <v>0</v>
      </c>
      <c r="BA129" s="457">
        <f t="shared" si="20"/>
        <v>-521.01040822332902</v>
      </c>
    </row>
    <row r="130" spans="1:53" s="451" customFormat="1">
      <c r="A130" s="456">
        <v>0.79166666666666696</v>
      </c>
      <c r="B130" s="457">
        <v>3710.72281011929</v>
      </c>
      <c r="C130" s="457">
        <v>6069.2630267456097</v>
      </c>
      <c r="D130" s="457">
        <v>953.50825284959501</v>
      </c>
      <c r="E130" s="457">
        <v>486.60097725844702</v>
      </c>
      <c r="F130" s="457">
        <v>656.47714940376</v>
      </c>
      <c r="G130" s="457">
        <v>426.81333280185498</v>
      </c>
      <c r="H130" s="457">
        <v>49.752916018168101</v>
      </c>
      <c r="I130" s="457">
        <v>83.206547827562304</v>
      </c>
      <c r="J130" s="457">
        <v>-3427.6836087564002</v>
      </c>
      <c r="K130" s="457">
        <v>0</v>
      </c>
      <c r="L130" s="457">
        <v>-814.08674085624796</v>
      </c>
      <c r="M130" s="457">
        <v>9008.6614042678793</v>
      </c>
      <c r="N130" s="457">
        <v>8194.5746634116294</v>
      </c>
      <c r="O130" s="457">
        <f t="shared" si="12"/>
        <v>9008.6614042678793</v>
      </c>
      <c r="P130" s="457">
        <f t="shared" si="13"/>
        <v>0</v>
      </c>
      <c r="Q130" s="457">
        <f t="shared" si="14"/>
        <v>-3427.6836087564002</v>
      </c>
      <c r="S130" s="456">
        <v>0.79166666666666696</v>
      </c>
      <c r="T130" s="457">
        <v>2985.95699802231</v>
      </c>
      <c r="U130" s="457">
        <v>2828.93301945549</v>
      </c>
      <c r="V130" s="457">
        <v>24.261948042947701</v>
      </c>
      <c r="W130" s="457">
        <v>439.25964389940998</v>
      </c>
      <c r="X130" s="457">
        <v>539.43106492617301</v>
      </c>
      <c r="Y130" s="457">
        <v>478.82085627375301</v>
      </c>
      <c r="Z130" s="457">
        <v>154.81404903157599</v>
      </c>
      <c r="AA130" s="457">
        <v>83.414393907954405</v>
      </c>
      <c r="AB130" s="457">
        <v>334.68428419758902</v>
      </c>
      <c r="AC130" s="457">
        <v>0</v>
      </c>
      <c r="AD130" s="457">
        <v>-505.82867831896101</v>
      </c>
      <c r="AE130" s="457">
        <v>7869.5762577572004</v>
      </c>
      <c r="AF130" s="457">
        <v>7363.7475794382399</v>
      </c>
      <c r="AG130" s="457">
        <f t="shared" si="15"/>
        <v>7869.5762577572004</v>
      </c>
      <c r="AH130" s="457">
        <f t="shared" si="16"/>
        <v>334.68428419758902</v>
      </c>
      <c r="AI130" s="457">
        <f t="shared" si="17"/>
        <v>0</v>
      </c>
      <c r="AK130" s="456">
        <v>0.79166666666666696</v>
      </c>
      <c r="AL130" s="457">
        <v>3599.6872475718701</v>
      </c>
      <c r="AM130" s="457">
        <v>2728.0353697891401</v>
      </c>
      <c r="AN130" s="457">
        <v>786.70997815282499</v>
      </c>
      <c r="AO130" s="457">
        <v>381.54589605151301</v>
      </c>
      <c r="AP130" s="457">
        <v>487.80974201951398</v>
      </c>
      <c r="AQ130" s="457">
        <v>239.705540081989</v>
      </c>
      <c r="AR130" s="457">
        <v>136.01651167297399</v>
      </c>
      <c r="AS130" s="457">
        <v>68.859481054284899</v>
      </c>
      <c r="AT130" s="457">
        <v>-950.92475966899895</v>
      </c>
      <c r="AU130" s="457">
        <v>0</v>
      </c>
      <c r="AV130" s="457">
        <v>-483.70863491228602</v>
      </c>
      <c r="AW130" s="457">
        <v>7477.44500672511</v>
      </c>
      <c r="AX130" s="457">
        <v>6993.7363718128299</v>
      </c>
      <c r="AY130" s="457">
        <f t="shared" si="18"/>
        <v>7477.44500672511</v>
      </c>
      <c r="AZ130" s="457">
        <f t="shared" si="19"/>
        <v>0</v>
      </c>
      <c r="BA130" s="457">
        <f t="shared" si="20"/>
        <v>-950.92475966899895</v>
      </c>
    </row>
    <row r="131" spans="1:53" s="451" customFormat="1">
      <c r="A131" s="456">
        <v>0.80208333333333304</v>
      </c>
      <c r="B131" s="457">
        <v>3710.4494527281599</v>
      </c>
      <c r="C131" s="457">
        <v>6099.1637861297104</v>
      </c>
      <c r="D131" s="457">
        <v>956.65163347488703</v>
      </c>
      <c r="E131" s="457">
        <v>487.31724261422301</v>
      </c>
      <c r="F131" s="457">
        <v>658.84747433851703</v>
      </c>
      <c r="G131" s="457">
        <v>552.92391629010501</v>
      </c>
      <c r="H131" s="457">
        <v>25.003017346064301</v>
      </c>
      <c r="I131" s="457">
        <v>81.250778410334902</v>
      </c>
      <c r="J131" s="457">
        <v>-3507.2781198255202</v>
      </c>
      <c r="K131" s="457">
        <v>0</v>
      </c>
      <c r="L131" s="457">
        <v>-818.42930735840105</v>
      </c>
      <c r="M131" s="457">
        <v>9064.3291815064895</v>
      </c>
      <c r="N131" s="457">
        <v>8245.89987414809</v>
      </c>
      <c r="O131" s="457">
        <f t="shared" si="12"/>
        <v>9064.3291815064895</v>
      </c>
      <c r="P131" s="457">
        <f t="shared" si="13"/>
        <v>0</v>
      </c>
      <c r="Q131" s="457">
        <f t="shared" si="14"/>
        <v>-3507.2781198255202</v>
      </c>
      <c r="S131" s="456">
        <v>0.80208333333333304</v>
      </c>
      <c r="T131" s="457">
        <v>2986.49040795464</v>
      </c>
      <c r="U131" s="457">
        <v>2839.40493583835</v>
      </c>
      <c r="V131" s="457">
        <v>24.221690232905502</v>
      </c>
      <c r="W131" s="457">
        <v>437.49382355900502</v>
      </c>
      <c r="X131" s="457">
        <v>561.72559981523204</v>
      </c>
      <c r="Y131" s="457">
        <v>606.47060056298699</v>
      </c>
      <c r="Z131" s="457">
        <v>120.142220270793</v>
      </c>
      <c r="AA131" s="457">
        <v>79.732213177910396</v>
      </c>
      <c r="AB131" s="457">
        <v>207.374272104379</v>
      </c>
      <c r="AC131" s="457">
        <v>0</v>
      </c>
      <c r="AD131" s="457">
        <v>-508.37616687457501</v>
      </c>
      <c r="AE131" s="457">
        <v>7863.0557635162004</v>
      </c>
      <c r="AF131" s="457">
        <v>7354.6795966416303</v>
      </c>
      <c r="AG131" s="457">
        <f t="shared" si="15"/>
        <v>7863.0557635162004</v>
      </c>
      <c r="AH131" s="457">
        <f t="shared" si="16"/>
        <v>207.374272104379</v>
      </c>
      <c r="AI131" s="457">
        <f t="shared" si="17"/>
        <v>0</v>
      </c>
      <c r="AK131" s="456">
        <v>0.80208333333333304</v>
      </c>
      <c r="AL131" s="457">
        <v>3598.2869799913501</v>
      </c>
      <c r="AM131" s="457">
        <v>2727.7556127068801</v>
      </c>
      <c r="AN131" s="457">
        <v>787.75411228706002</v>
      </c>
      <c r="AO131" s="457">
        <v>382.82800666291803</v>
      </c>
      <c r="AP131" s="457">
        <v>519.57546316292303</v>
      </c>
      <c r="AQ131" s="457">
        <v>245.06406597531901</v>
      </c>
      <c r="AR131" s="457">
        <v>117.789167922974</v>
      </c>
      <c r="AS131" s="457">
        <v>51.137400440773803</v>
      </c>
      <c r="AT131" s="457">
        <v>-1011.09181692304</v>
      </c>
      <c r="AU131" s="457">
        <v>0</v>
      </c>
      <c r="AV131" s="457">
        <v>-483.63454932959797</v>
      </c>
      <c r="AW131" s="457">
        <v>7419.0989922271601</v>
      </c>
      <c r="AX131" s="457">
        <v>6935.4644428975698</v>
      </c>
      <c r="AY131" s="457">
        <f t="shared" si="18"/>
        <v>7419.0989922271601</v>
      </c>
      <c r="AZ131" s="457">
        <f t="shared" si="19"/>
        <v>0</v>
      </c>
      <c r="BA131" s="457">
        <f t="shared" si="20"/>
        <v>-1011.09181692304</v>
      </c>
    </row>
    <row r="132" spans="1:53" s="451" customFormat="1">
      <c r="A132" s="456">
        <v>0.8125</v>
      </c>
      <c r="B132" s="457">
        <v>3711.6029844537102</v>
      </c>
      <c r="C132" s="457">
        <v>6105.7462416179196</v>
      </c>
      <c r="D132" s="457">
        <v>956.49748157947897</v>
      </c>
      <c r="E132" s="457">
        <v>488.06562892074902</v>
      </c>
      <c r="F132" s="457">
        <v>659.17360130019199</v>
      </c>
      <c r="G132" s="457">
        <v>582.09052137747096</v>
      </c>
      <c r="H132" s="457">
        <v>15.5070947011312</v>
      </c>
      <c r="I132" s="457">
        <v>81.027476808253496</v>
      </c>
      <c r="J132" s="457">
        <v>-3437.8928449319501</v>
      </c>
      <c r="K132" s="457">
        <v>0</v>
      </c>
      <c r="L132" s="457">
        <v>-819.46443710603103</v>
      </c>
      <c r="M132" s="457">
        <v>9161.8181858269509</v>
      </c>
      <c r="N132" s="457">
        <v>8342.3537487209196</v>
      </c>
      <c r="O132" s="457">
        <f t="shared" si="12"/>
        <v>9161.8181858269509</v>
      </c>
      <c r="P132" s="457">
        <f t="shared" si="13"/>
        <v>0</v>
      </c>
      <c r="Q132" s="457">
        <f t="shared" si="14"/>
        <v>-3437.8928449319501</v>
      </c>
      <c r="S132" s="456">
        <v>0.8125</v>
      </c>
      <c r="T132" s="457">
        <v>2987.75709174043</v>
      </c>
      <c r="U132" s="457">
        <v>2863.8398066653199</v>
      </c>
      <c r="V132" s="457">
        <v>24.275367312961698</v>
      </c>
      <c r="W132" s="457">
        <v>435.55028035172103</v>
      </c>
      <c r="X132" s="457">
        <v>561.36081396590896</v>
      </c>
      <c r="Y132" s="457">
        <v>633.90753792160297</v>
      </c>
      <c r="Z132" s="457">
        <v>89.232886657714801</v>
      </c>
      <c r="AA132" s="457">
        <v>79.824303494010493</v>
      </c>
      <c r="AB132" s="457">
        <v>140.351334625188</v>
      </c>
      <c r="AC132" s="457">
        <v>0</v>
      </c>
      <c r="AD132" s="457">
        <v>-511.00247939255598</v>
      </c>
      <c r="AE132" s="457">
        <v>7816.0994227348601</v>
      </c>
      <c r="AF132" s="457">
        <v>7305.0969433423097</v>
      </c>
      <c r="AG132" s="457">
        <f t="shared" si="15"/>
        <v>7816.0994227348601</v>
      </c>
      <c r="AH132" s="457">
        <f t="shared" si="16"/>
        <v>140.351334625188</v>
      </c>
      <c r="AI132" s="457">
        <f t="shared" si="17"/>
        <v>0</v>
      </c>
      <c r="AK132" s="456">
        <v>0.8125</v>
      </c>
      <c r="AL132" s="457">
        <v>3597.98692962929</v>
      </c>
      <c r="AM132" s="457">
        <v>2731.2415487989301</v>
      </c>
      <c r="AN132" s="457">
        <v>787.90136186790903</v>
      </c>
      <c r="AO132" s="457">
        <v>383.29114507615299</v>
      </c>
      <c r="AP132" s="457">
        <v>520.12542084856898</v>
      </c>
      <c r="AQ132" s="457">
        <v>245.32587128364</v>
      </c>
      <c r="AR132" s="457">
        <v>99.475202987670897</v>
      </c>
      <c r="AS132" s="457">
        <v>36.514828963289801</v>
      </c>
      <c r="AT132" s="457">
        <v>-1021.24830014252</v>
      </c>
      <c r="AU132" s="457">
        <v>0</v>
      </c>
      <c r="AV132" s="457">
        <v>-483.63331332447302</v>
      </c>
      <c r="AW132" s="457">
        <v>7380.6140093129297</v>
      </c>
      <c r="AX132" s="457">
        <v>6896.98069598846</v>
      </c>
      <c r="AY132" s="457">
        <f t="shared" si="18"/>
        <v>7380.6140093129297</v>
      </c>
      <c r="AZ132" s="457">
        <f t="shared" si="19"/>
        <v>0</v>
      </c>
      <c r="BA132" s="457">
        <f t="shared" si="20"/>
        <v>-1021.24830014252</v>
      </c>
    </row>
    <row r="133" spans="1:53" s="451" customFormat="1">
      <c r="A133" s="456">
        <v>0.82291666666666696</v>
      </c>
      <c r="B133" s="457">
        <v>3710.9495118241998</v>
      </c>
      <c r="C133" s="457">
        <v>6118.0577831276396</v>
      </c>
      <c r="D133" s="457">
        <v>954.48008926496402</v>
      </c>
      <c r="E133" s="457">
        <v>490.36394880996198</v>
      </c>
      <c r="F133" s="457">
        <v>657.67114026891704</v>
      </c>
      <c r="G133" s="457">
        <v>603.12025540232196</v>
      </c>
      <c r="H133" s="457">
        <v>13.1939965883891</v>
      </c>
      <c r="I133" s="457">
        <v>77.341984232261694</v>
      </c>
      <c r="J133" s="457">
        <v>-3390.5245635780502</v>
      </c>
      <c r="K133" s="457">
        <v>0</v>
      </c>
      <c r="L133" s="457">
        <v>-820.88082589105204</v>
      </c>
      <c r="M133" s="457">
        <v>9234.6541459405998</v>
      </c>
      <c r="N133" s="457">
        <v>8413.7733200495495</v>
      </c>
      <c r="O133" s="457">
        <f t="shared" si="12"/>
        <v>9234.6541459405998</v>
      </c>
      <c r="P133" s="457">
        <f t="shared" si="13"/>
        <v>0</v>
      </c>
      <c r="Q133" s="457">
        <f t="shared" si="14"/>
        <v>-3390.5245635780502</v>
      </c>
      <c r="S133" s="456">
        <v>0.82291666666666696</v>
      </c>
      <c r="T133" s="457">
        <v>2988.9904892880299</v>
      </c>
      <c r="U133" s="457">
        <v>2902.2639047539501</v>
      </c>
      <c r="V133" s="457">
        <v>24.2485287729336</v>
      </c>
      <c r="W133" s="457">
        <v>438.56522994267698</v>
      </c>
      <c r="X133" s="457">
        <v>570.01570737149905</v>
      </c>
      <c r="Y133" s="457">
        <v>650.37433163620699</v>
      </c>
      <c r="Z133" s="457">
        <v>65.989097422281901</v>
      </c>
      <c r="AA133" s="457">
        <v>75.868077204136995</v>
      </c>
      <c r="AB133" s="457">
        <v>27.9723540997066</v>
      </c>
      <c r="AC133" s="457">
        <v>0</v>
      </c>
      <c r="AD133" s="457">
        <v>-515.33061697752203</v>
      </c>
      <c r="AE133" s="457">
        <v>7744.2877204914303</v>
      </c>
      <c r="AF133" s="457">
        <v>7228.9571035139097</v>
      </c>
      <c r="AG133" s="457">
        <f t="shared" si="15"/>
        <v>7744.2877204914303</v>
      </c>
      <c r="AH133" s="457">
        <f t="shared" si="16"/>
        <v>27.9723540997066</v>
      </c>
      <c r="AI133" s="457">
        <f t="shared" si="17"/>
        <v>0</v>
      </c>
      <c r="AK133" s="456">
        <v>0.82291666666666696</v>
      </c>
      <c r="AL133" s="457">
        <v>3598.5203524951798</v>
      </c>
      <c r="AM133" s="457">
        <v>2761.7011389597801</v>
      </c>
      <c r="AN133" s="457">
        <v>788.30963681199796</v>
      </c>
      <c r="AO133" s="457">
        <v>384.530644423208</v>
      </c>
      <c r="AP133" s="457">
        <v>527.07921014389899</v>
      </c>
      <c r="AQ133" s="457">
        <v>246.30382490004601</v>
      </c>
      <c r="AR133" s="457">
        <v>80.993974782307902</v>
      </c>
      <c r="AS133" s="457">
        <v>33.507517158338302</v>
      </c>
      <c r="AT133" s="457">
        <v>-1079.7616448675201</v>
      </c>
      <c r="AU133" s="457">
        <v>0</v>
      </c>
      <c r="AV133" s="457">
        <v>-486.32209484571803</v>
      </c>
      <c r="AW133" s="457">
        <v>7341.1846548072399</v>
      </c>
      <c r="AX133" s="457">
        <v>6854.8625599615198</v>
      </c>
      <c r="AY133" s="457">
        <f t="shared" si="18"/>
        <v>7341.1846548072399</v>
      </c>
      <c r="AZ133" s="457">
        <f t="shared" si="19"/>
        <v>0</v>
      </c>
      <c r="BA133" s="457">
        <f t="shared" si="20"/>
        <v>-1079.7616448675201</v>
      </c>
    </row>
    <row r="134" spans="1:53" s="451" customFormat="1">
      <c r="A134" s="456">
        <v>0.83333333333333304</v>
      </c>
      <c r="B134" s="457">
        <v>3711.8696837235402</v>
      </c>
      <c r="C134" s="457">
        <v>6140.0763583691796</v>
      </c>
      <c r="D134" s="457">
        <v>937.80478785110802</v>
      </c>
      <c r="E134" s="457">
        <v>491.66475322507</v>
      </c>
      <c r="F134" s="457">
        <v>619.50879519088005</v>
      </c>
      <c r="G134" s="457">
        <v>577.86406876008402</v>
      </c>
      <c r="H134" s="457">
        <v>13.305313984553001</v>
      </c>
      <c r="I134" s="457">
        <v>76.251625376832294</v>
      </c>
      <c r="J134" s="457">
        <v>-3298.2428191579902</v>
      </c>
      <c r="K134" s="457">
        <v>0</v>
      </c>
      <c r="L134" s="457">
        <v>-822.188465061241</v>
      </c>
      <c r="M134" s="457">
        <v>9270.1025673232507</v>
      </c>
      <c r="N134" s="457">
        <v>8447.9141022620097</v>
      </c>
      <c r="O134" s="457">
        <f t="shared" si="12"/>
        <v>9270.1025673232507</v>
      </c>
      <c r="P134" s="457">
        <f t="shared" si="13"/>
        <v>0</v>
      </c>
      <c r="Q134" s="457">
        <f t="shared" si="14"/>
        <v>-3298.2428191579902</v>
      </c>
      <c r="S134" s="456">
        <v>0.83333333333333304</v>
      </c>
      <c r="T134" s="457">
        <v>2990.9373028844002</v>
      </c>
      <c r="U134" s="457">
        <v>2921.2130364964601</v>
      </c>
      <c r="V134" s="457">
        <v>24.188142057870401</v>
      </c>
      <c r="W134" s="457">
        <v>436.34878596700798</v>
      </c>
      <c r="X134" s="457">
        <v>650.65734835172202</v>
      </c>
      <c r="Y134" s="457">
        <v>609.62492472627196</v>
      </c>
      <c r="Z134" s="457">
        <v>45.455961530049599</v>
      </c>
      <c r="AA134" s="457">
        <v>76.015020956980294</v>
      </c>
      <c r="AB134" s="457">
        <v>-156.995398341944</v>
      </c>
      <c r="AC134" s="457">
        <v>0</v>
      </c>
      <c r="AD134" s="457">
        <v>-517.21485672089204</v>
      </c>
      <c r="AE134" s="457">
        <v>7597.4451246288099</v>
      </c>
      <c r="AF134" s="457">
        <v>7080.2302679079203</v>
      </c>
      <c r="AG134" s="457">
        <f t="shared" si="15"/>
        <v>7597.4451246288099</v>
      </c>
      <c r="AH134" s="457">
        <f t="shared" si="16"/>
        <v>0</v>
      </c>
      <c r="AI134" s="457">
        <f t="shared" si="17"/>
        <v>-156.995398341944</v>
      </c>
      <c r="AK134" s="456">
        <v>0.83333333333333304</v>
      </c>
      <c r="AL134" s="457">
        <v>3599.1537921484301</v>
      </c>
      <c r="AM134" s="457">
        <v>2787.0602833952798</v>
      </c>
      <c r="AN134" s="457">
        <v>790.61877740915997</v>
      </c>
      <c r="AO134" s="457">
        <v>389.93972311178197</v>
      </c>
      <c r="AP134" s="457">
        <v>531.478504374095</v>
      </c>
      <c r="AQ134" s="457">
        <v>244.996070455042</v>
      </c>
      <c r="AR134" s="457">
        <v>62.5372403920491</v>
      </c>
      <c r="AS134" s="457">
        <v>29.788880233379398</v>
      </c>
      <c r="AT134" s="457">
        <v>-1183.81355825183</v>
      </c>
      <c r="AU134" s="457">
        <v>0</v>
      </c>
      <c r="AV134" s="457">
        <v>-488.80348393152298</v>
      </c>
      <c r="AW134" s="457">
        <v>7251.7597132674</v>
      </c>
      <c r="AX134" s="457">
        <v>6762.9562293358704</v>
      </c>
      <c r="AY134" s="457">
        <f t="shared" si="18"/>
        <v>7251.7597132674</v>
      </c>
      <c r="AZ134" s="457">
        <f t="shared" si="19"/>
        <v>0</v>
      </c>
      <c r="BA134" s="457">
        <f t="shared" si="20"/>
        <v>-1183.81355825183</v>
      </c>
    </row>
    <row r="135" spans="1:53" s="451" customFormat="1">
      <c r="A135" s="456">
        <v>0.84375</v>
      </c>
      <c r="B135" s="457">
        <v>3712.6431490477798</v>
      </c>
      <c r="C135" s="457">
        <v>6148.4346930745696</v>
      </c>
      <c r="D135" s="457">
        <v>956.71865230307196</v>
      </c>
      <c r="E135" s="457">
        <v>490.39896484414902</v>
      </c>
      <c r="F135" s="457">
        <v>614.17786772691602</v>
      </c>
      <c r="G135" s="457">
        <v>584.66352394769206</v>
      </c>
      <c r="H135" s="457">
        <v>2.6844782829284699</v>
      </c>
      <c r="I135" s="457">
        <v>74.654434295310693</v>
      </c>
      <c r="J135" s="457">
        <v>-3376.9996342658801</v>
      </c>
      <c r="K135" s="457">
        <v>0</v>
      </c>
      <c r="L135" s="457">
        <v>-823.13471458203298</v>
      </c>
      <c r="M135" s="457">
        <v>9207.3761292565396</v>
      </c>
      <c r="N135" s="457">
        <v>8384.2414146745105</v>
      </c>
      <c r="O135" s="457">
        <f t="shared" si="12"/>
        <v>9207.3761292565396</v>
      </c>
      <c r="P135" s="457">
        <f t="shared" si="13"/>
        <v>0</v>
      </c>
      <c r="Q135" s="457">
        <f t="shared" si="14"/>
        <v>-3376.9996342658801</v>
      </c>
      <c r="S135" s="456">
        <v>0.84375</v>
      </c>
      <c r="T135" s="457">
        <v>2989.5105521713099</v>
      </c>
      <c r="U135" s="457">
        <v>2940.0563992656698</v>
      </c>
      <c r="V135" s="457">
        <v>24.255238407940599</v>
      </c>
      <c r="W135" s="457">
        <v>439.17833154575698</v>
      </c>
      <c r="X135" s="457">
        <v>662.38792808569303</v>
      </c>
      <c r="Y135" s="457">
        <v>605.59753899528801</v>
      </c>
      <c r="Z135" s="457">
        <v>31.921011041005499</v>
      </c>
      <c r="AA135" s="457">
        <v>74.857237951873302</v>
      </c>
      <c r="AB135" s="457">
        <v>-205.41252405084501</v>
      </c>
      <c r="AC135" s="457">
        <v>0</v>
      </c>
      <c r="AD135" s="457">
        <v>-519.20150656524197</v>
      </c>
      <c r="AE135" s="457">
        <v>7562.35171341369</v>
      </c>
      <c r="AF135" s="457">
        <v>7043.1502068484497</v>
      </c>
      <c r="AG135" s="457">
        <f t="shared" si="15"/>
        <v>7562.35171341369</v>
      </c>
      <c r="AH135" s="457">
        <f t="shared" si="16"/>
        <v>0</v>
      </c>
      <c r="AI135" s="457">
        <f t="shared" si="17"/>
        <v>-205.41252405084501</v>
      </c>
      <c r="AK135" s="456">
        <v>0.84375</v>
      </c>
      <c r="AL135" s="457">
        <v>3601.4808428893798</v>
      </c>
      <c r="AM135" s="457">
        <v>2774.9779478293499</v>
      </c>
      <c r="AN135" s="457">
        <v>790.90658099413497</v>
      </c>
      <c r="AO135" s="457">
        <v>394.08795435311202</v>
      </c>
      <c r="AP135" s="457">
        <v>536.21900281082503</v>
      </c>
      <c r="AQ135" s="457">
        <v>243.99808620988401</v>
      </c>
      <c r="AR135" s="457">
        <v>43.246726620992</v>
      </c>
      <c r="AS135" s="457">
        <v>28.030064076724098</v>
      </c>
      <c r="AT135" s="457">
        <v>-1209.1363780680999</v>
      </c>
      <c r="AU135" s="457">
        <v>0</v>
      </c>
      <c r="AV135" s="457">
        <v>-487.99096803362102</v>
      </c>
      <c r="AW135" s="457">
        <v>7203.8108277163001</v>
      </c>
      <c r="AX135" s="457">
        <v>6715.8198596826796</v>
      </c>
      <c r="AY135" s="457">
        <f t="shared" si="18"/>
        <v>7203.8108277163001</v>
      </c>
      <c r="AZ135" s="457">
        <f t="shared" si="19"/>
        <v>0</v>
      </c>
      <c r="BA135" s="457">
        <f t="shared" si="20"/>
        <v>-1209.1363780680999</v>
      </c>
    </row>
    <row r="136" spans="1:53" s="451" customFormat="1">
      <c r="A136" s="456">
        <v>0.85416666666666696</v>
      </c>
      <c r="B136" s="457">
        <v>3712.5498051172999</v>
      </c>
      <c r="C136" s="457">
        <v>6152.8530225185104</v>
      </c>
      <c r="D136" s="457">
        <v>956.91302040429696</v>
      </c>
      <c r="E136" s="457">
        <v>489.069976791768</v>
      </c>
      <c r="F136" s="457">
        <v>614.13601162281805</v>
      </c>
      <c r="G136" s="457">
        <v>584.84611882213198</v>
      </c>
      <c r="H136" s="457">
        <v>0</v>
      </c>
      <c r="I136" s="457">
        <v>68.058519751995306</v>
      </c>
      <c r="J136" s="457">
        <v>-3471.9131495667598</v>
      </c>
      <c r="K136" s="457">
        <v>0</v>
      </c>
      <c r="L136" s="457">
        <v>-823.36528598271298</v>
      </c>
      <c r="M136" s="457">
        <v>9106.5133254620705</v>
      </c>
      <c r="N136" s="457">
        <v>8283.1480394793507</v>
      </c>
      <c r="O136" s="457">
        <f t="shared" si="12"/>
        <v>9106.5133254620705</v>
      </c>
      <c r="P136" s="457">
        <f t="shared" si="13"/>
        <v>0</v>
      </c>
      <c r="Q136" s="457">
        <f t="shared" si="14"/>
        <v>-3471.9131495667598</v>
      </c>
      <c r="S136" s="456">
        <v>0.85416666666666696</v>
      </c>
      <c r="T136" s="457">
        <v>2990.7639540156001</v>
      </c>
      <c r="U136" s="457">
        <v>2955.0132920648298</v>
      </c>
      <c r="V136" s="457">
        <v>24.214980597898499</v>
      </c>
      <c r="W136" s="457">
        <v>441.32922832503198</v>
      </c>
      <c r="X136" s="457">
        <v>662.49919323553104</v>
      </c>
      <c r="Y136" s="457">
        <v>605.53736449487099</v>
      </c>
      <c r="Z136" s="457">
        <v>25.266327603657999</v>
      </c>
      <c r="AA136" s="457">
        <v>72.182103452446199</v>
      </c>
      <c r="AB136" s="457">
        <v>-310.47454777092997</v>
      </c>
      <c r="AC136" s="457">
        <v>0</v>
      </c>
      <c r="AD136" s="457">
        <v>-520.88689030732701</v>
      </c>
      <c r="AE136" s="457">
        <v>7466.3318960189399</v>
      </c>
      <c r="AF136" s="457">
        <v>6945.4450057116101</v>
      </c>
      <c r="AG136" s="457">
        <f t="shared" si="15"/>
        <v>7466.3318960189399</v>
      </c>
      <c r="AH136" s="457">
        <f t="shared" si="16"/>
        <v>0</v>
      </c>
      <c r="AI136" s="457">
        <f t="shared" si="17"/>
        <v>-310.47454777092997</v>
      </c>
      <c r="AK136" s="456">
        <v>0.85416666666666696</v>
      </c>
      <c r="AL136" s="457">
        <v>3602.30098380145</v>
      </c>
      <c r="AM136" s="457">
        <v>2736.68398930279</v>
      </c>
      <c r="AN136" s="457">
        <v>791.28808180164799</v>
      </c>
      <c r="AO136" s="457">
        <v>390.849855754408</v>
      </c>
      <c r="AP136" s="457">
        <v>533.65074895846101</v>
      </c>
      <c r="AQ136" s="457">
        <v>242.85890022079499</v>
      </c>
      <c r="AR136" s="457">
        <v>28.542202874501498</v>
      </c>
      <c r="AS136" s="457">
        <v>30.2907552025112</v>
      </c>
      <c r="AT136" s="457">
        <v>-1213.57352012092</v>
      </c>
      <c r="AU136" s="457">
        <v>0</v>
      </c>
      <c r="AV136" s="457">
        <v>-484.33362315381999</v>
      </c>
      <c r="AW136" s="457">
        <v>7142.8919977956402</v>
      </c>
      <c r="AX136" s="457">
        <v>6658.5583746418197</v>
      </c>
      <c r="AY136" s="457">
        <f t="shared" si="18"/>
        <v>7142.8919977956402</v>
      </c>
      <c r="AZ136" s="457">
        <f t="shared" si="19"/>
        <v>0</v>
      </c>
      <c r="BA136" s="457">
        <f t="shared" si="20"/>
        <v>-1213.57352012092</v>
      </c>
    </row>
    <row r="137" spans="1:53" s="451" customFormat="1">
      <c r="A137" s="456">
        <v>0.86458333333333304</v>
      </c>
      <c r="B137" s="457">
        <v>3712.5031494310801</v>
      </c>
      <c r="C137" s="457">
        <v>6164.13733695471</v>
      </c>
      <c r="D137" s="457">
        <v>956.73876245135705</v>
      </c>
      <c r="E137" s="457">
        <v>489.35254417306101</v>
      </c>
      <c r="F137" s="457">
        <v>613.83187354128199</v>
      </c>
      <c r="G137" s="457">
        <v>584.06658002497102</v>
      </c>
      <c r="H137" s="457">
        <v>0</v>
      </c>
      <c r="I137" s="457">
        <v>67.015521177450296</v>
      </c>
      <c r="J137" s="457">
        <v>-3574.6526826296099</v>
      </c>
      <c r="K137" s="457">
        <v>0</v>
      </c>
      <c r="L137" s="457">
        <v>-824.38496397625795</v>
      </c>
      <c r="M137" s="457">
        <v>9012.9930851243098</v>
      </c>
      <c r="N137" s="457">
        <v>8188.6081211480496</v>
      </c>
      <c r="O137" s="457">
        <f t="shared" si="12"/>
        <v>9012.9930851243098</v>
      </c>
      <c r="P137" s="457">
        <f t="shared" si="13"/>
        <v>0</v>
      </c>
      <c r="Q137" s="457">
        <f t="shared" si="14"/>
        <v>-3574.6526826296099</v>
      </c>
      <c r="S137" s="456">
        <v>0.86458333333333304</v>
      </c>
      <c r="T137" s="457">
        <v>2991.3039723648999</v>
      </c>
      <c r="U137" s="457">
        <v>2956.3078154084901</v>
      </c>
      <c r="V137" s="457">
        <v>24.214980597898499</v>
      </c>
      <c r="W137" s="457">
        <v>442.23500584382998</v>
      </c>
      <c r="X137" s="457">
        <v>662.753170515492</v>
      </c>
      <c r="Y137" s="457">
        <v>579.61730015957801</v>
      </c>
      <c r="Z137" s="457">
        <v>24.0292664845785</v>
      </c>
      <c r="AA137" s="457">
        <v>71.300129340335801</v>
      </c>
      <c r="AB137" s="457">
        <v>-267.35004481850098</v>
      </c>
      <c r="AC137" s="457">
        <v>0</v>
      </c>
      <c r="AD137" s="457">
        <v>-520.75561235007297</v>
      </c>
      <c r="AE137" s="457">
        <v>7484.4115958966004</v>
      </c>
      <c r="AF137" s="457">
        <v>6963.6559835465296</v>
      </c>
      <c r="AG137" s="457">
        <f t="shared" si="15"/>
        <v>7484.4115958966004</v>
      </c>
      <c r="AH137" s="457">
        <f t="shared" si="16"/>
        <v>0</v>
      </c>
      <c r="AI137" s="457">
        <f t="shared" si="17"/>
        <v>-267.35004481850098</v>
      </c>
      <c r="AK137" s="456">
        <v>0.86458333333333304</v>
      </c>
      <c r="AL137" s="457">
        <v>3602.1209405611899</v>
      </c>
      <c r="AM137" s="457">
        <v>2711.3954493102401</v>
      </c>
      <c r="AN137" s="457">
        <v>791.44202287406097</v>
      </c>
      <c r="AO137" s="457">
        <v>384.11636197394</v>
      </c>
      <c r="AP137" s="457">
        <v>524.44898754570897</v>
      </c>
      <c r="AQ137" s="457">
        <v>241.42929751380601</v>
      </c>
      <c r="AR137" s="457">
        <v>19.189572976430298</v>
      </c>
      <c r="AS137" s="457">
        <v>35.113431968774599</v>
      </c>
      <c r="AT137" s="457">
        <v>-1199.50253783941</v>
      </c>
      <c r="AU137" s="457">
        <v>0</v>
      </c>
      <c r="AV137" s="457">
        <v>-481.56090377349102</v>
      </c>
      <c r="AW137" s="457">
        <v>7109.7535268847396</v>
      </c>
      <c r="AX137" s="457">
        <v>6628.1926231112502</v>
      </c>
      <c r="AY137" s="457">
        <f t="shared" si="18"/>
        <v>7109.7535268847396</v>
      </c>
      <c r="AZ137" s="457">
        <f t="shared" si="19"/>
        <v>0</v>
      </c>
      <c r="BA137" s="457">
        <f t="shared" si="20"/>
        <v>-1199.50253783941</v>
      </c>
    </row>
    <row r="138" spans="1:53" s="451" customFormat="1">
      <c r="A138" s="456">
        <v>0.875</v>
      </c>
      <c r="B138" s="457">
        <v>3709.3359185675199</v>
      </c>
      <c r="C138" s="457">
        <v>6173.3033951141997</v>
      </c>
      <c r="D138" s="457">
        <v>958.12614178229796</v>
      </c>
      <c r="E138" s="457">
        <v>479.50079960127903</v>
      </c>
      <c r="F138" s="457">
        <v>604.95327063098398</v>
      </c>
      <c r="G138" s="457">
        <v>463.70881747964103</v>
      </c>
      <c r="H138" s="457">
        <v>0</v>
      </c>
      <c r="I138" s="457">
        <v>60.996699660041898</v>
      </c>
      <c r="J138" s="457">
        <v>-3523.5866433446199</v>
      </c>
      <c r="K138" s="457">
        <v>0</v>
      </c>
      <c r="L138" s="457">
        <v>-822.71049483182799</v>
      </c>
      <c r="M138" s="457">
        <v>8926.3383994913493</v>
      </c>
      <c r="N138" s="457">
        <v>8103.62790465952</v>
      </c>
      <c r="O138" s="457">
        <f t="shared" si="12"/>
        <v>8926.3383994913493</v>
      </c>
      <c r="P138" s="457">
        <f t="shared" si="13"/>
        <v>0</v>
      </c>
      <c r="Q138" s="457">
        <f t="shared" si="14"/>
        <v>-3523.5866433446199</v>
      </c>
      <c r="S138" s="456">
        <v>0.875</v>
      </c>
      <c r="T138" s="457">
        <v>2993.0774045387002</v>
      </c>
      <c r="U138" s="457">
        <v>3080.9536268535999</v>
      </c>
      <c r="V138" s="457">
        <v>24.255238407940599</v>
      </c>
      <c r="W138" s="457">
        <v>454.175462314058</v>
      </c>
      <c r="X138" s="457">
        <v>707.52040765376898</v>
      </c>
      <c r="Y138" s="457">
        <v>490.80723516058498</v>
      </c>
      <c r="Z138" s="457">
        <v>23.5838899230957</v>
      </c>
      <c r="AA138" s="457">
        <v>72.329360833586904</v>
      </c>
      <c r="AB138" s="457">
        <v>-342.92015143465301</v>
      </c>
      <c r="AC138" s="457">
        <v>0</v>
      </c>
      <c r="AD138" s="457">
        <v>-533.78339474110203</v>
      </c>
      <c r="AE138" s="457">
        <v>7503.78247425067</v>
      </c>
      <c r="AF138" s="457">
        <v>6969.99907950957</v>
      </c>
      <c r="AG138" s="457">
        <f t="shared" si="15"/>
        <v>7503.78247425067</v>
      </c>
      <c r="AH138" s="457">
        <f t="shared" si="16"/>
        <v>0</v>
      </c>
      <c r="AI138" s="457">
        <f t="shared" si="17"/>
        <v>-342.92015143465301</v>
      </c>
      <c r="AK138" s="456">
        <v>0.875</v>
      </c>
      <c r="AL138" s="457">
        <v>3600.7274123931002</v>
      </c>
      <c r="AM138" s="457">
        <v>2734.2431271925102</v>
      </c>
      <c r="AN138" s="457">
        <v>794.84212987608805</v>
      </c>
      <c r="AO138" s="457">
        <v>379.36405936247297</v>
      </c>
      <c r="AP138" s="457">
        <v>408.17953859036197</v>
      </c>
      <c r="AQ138" s="457">
        <v>29.2595369246656</v>
      </c>
      <c r="AR138" s="457">
        <v>14.3275911331177</v>
      </c>
      <c r="AS138" s="457">
        <v>34.430207425741003</v>
      </c>
      <c r="AT138" s="457">
        <v>-939.84721452173596</v>
      </c>
      <c r="AU138" s="457">
        <v>0</v>
      </c>
      <c r="AV138" s="457">
        <v>-479.54153356443402</v>
      </c>
      <c r="AW138" s="457">
        <v>7055.52638837633</v>
      </c>
      <c r="AX138" s="457">
        <v>6575.9848548118898</v>
      </c>
      <c r="AY138" s="457">
        <f t="shared" si="18"/>
        <v>7055.52638837633</v>
      </c>
      <c r="AZ138" s="457">
        <f t="shared" si="19"/>
        <v>0</v>
      </c>
      <c r="BA138" s="457">
        <f t="shared" si="20"/>
        <v>-939.84721452173596</v>
      </c>
    </row>
    <row r="139" spans="1:53" s="451" customFormat="1">
      <c r="A139" s="456">
        <v>0.88541666666666696</v>
      </c>
      <c r="B139" s="457">
        <v>3710.09606764915</v>
      </c>
      <c r="C139" s="457">
        <v>6161.7229889309901</v>
      </c>
      <c r="D139" s="457">
        <v>958.64891155036196</v>
      </c>
      <c r="E139" s="457">
        <v>474.89337081190598</v>
      </c>
      <c r="F139" s="457">
        <v>603.58866842655698</v>
      </c>
      <c r="G139" s="457">
        <v>512.476089615707</v>
      </c>
      <c r="H139" s="457">
        <v>0</v>
      </c>
      <c r="I139" s="457">
        <v>58.238694081822402</v>
      </c>
      <c r="J139" s="457">
        <v>-3597.8211897689098</v>
      </c>
      <c r="K139" s="457">
        <v>0</v>
      </c>
      <c r="L139" s="457">
        <v>-822.063512181428</v>
      </c>
      <c r="M139" s="457">
        <v>8881.8436012975908</v>
      </c>
      <c r="N139" s="457">
        <v>8059.7800891161596</v>
      </c>
      <c r="O139" s="457">
        <f t="shared" si="12"/>
        <v>8881.8436012975908</v>
      </c>
      <c r="P139" s="457">
        <f t="shared" si="13"/>
        <v>0</v>
      </c>
      <c r="Q139" s="457">
        <f t="shared" si="14"/>
        <v>-3597.8211897689098</v>
      </c>
      <c r="S139" s="456">
        <v>0.88541666666666696</v>
      </c>
      <c r="T139" s="457">
        <v>2994.6374304196402</v>
      </c>
      <c r="U139" s="457">
        <v>3072.4171518695198</v>
      </c>
      <c r="V139" s="457">
        <v>24.241819137926601</v>
      </c>
      <c r="W139" s="457">
        <v>441.62009000705001</v>
      </c>
      <c r="X139" s="457">
        <v>694.04854412953398</v>
      </c>
      <c r="Y139" s="457">
        <v>496.65804098337202</v>
      </c>
      <c r="Z139" s="457">
        <v>23.614116921742799</v>
      </c>
      <c r="AA139" s="457">
        <v>70.199134406170302</v>
      </c>
      <c r="AB139" s="457">
        <v>-388.19680808709398</v>
      </c>
      <c r="AC139" s="457">
        <v>0</v>
      </c>
      <c r="AD139" s="457">
        <v>-532.14113161412797</v>
      </c>
      <c r="AE139" s="457">
        <v>7429.2395197878604</v>
      </c>
      <c r="AF139" s="457">
        <v>6897.0983881737302</v>
      </c>
      <c r="AG139" s="457">
        <f t="shared" si="15"/>
        <v>7429.2395197878604</v>
      </c>
      <c r="AH139" s="457">
        <f t="shared" si="16"/>
        <v>0</v>
      </c>
      <c r="AI139" s="457">
        <f t="shared" si="17"/>
        <v>-388.19680808709398</v>
      </c>
      <c r="AK139" s="456">
        <v>0.88541666666666696</v>
      </c>
      <c r="AL139" s="457">
        <v>3600.9207553916999</v>
      </c>
      <c r="AM139" s="457">
        <v>2719.5296581559501</v>
      </c>
      <c r="AN139" s="457">
        <v>795.57169445909096</v>
      </c>
      <c r="AO139" s="457">
        <v>384.65100764889502</v>
      </c>
      <c r="AP139" s="457">
        <v>394.24045571763901</v>
      </c>
      <c r="AQ139" s="457">
        <v>0</v>
      </c>
      <c r="AR139" s="457">
        <v>12.0279097665151</v>
      </c>
      <c r="AS139" s="457">
        <v>37.406950087308701</v>
      </c>
      <c r="AT139" s="457">
        <v>-896.60151391946204</v>
      </c>
      <c r="AU139" s="457">
        <v>0</v>
      </c>
      <c r="AV139" s="457">
        <v>-478.140417896119</v>
      </c>
      <c r="AW139" s="457">
        <v>7047.7469173076397</v>
      </c>
      <c r="AX139" s="457">
        <v>6569.6064994115204</v>
      </c>
      <c r="AY139" s="457">
        <f t="shared" si="18"/>
        <v>7047.7469173076397</v>
      </c>
      <c r="AZ139" s="457">
        <f t="shared" si="19"/>
        <v>0</v>
      </c>
      <c r="BA139" s="457">
        <f t="shared" si="20"/>
        <v>-896.60151391946204</v>
      </c>
    </row>
    <row r="140" spans="1:53" s="451" customFormat="1">
      <c r="A140" s="456">
        <v>0.89583333333333304</v>
      </c>
      <c r="B140" s="457">
        <v>3711.1428578064802</v>
      </c>
      <c r="C140" s="457">
        <v>6162.0614662611397</v>
      </c>
      <c r="D140" s="457">
        <v>958.937113374403</v>
      </c>
      <c r="E140" s="457">
        <v>473.30627159557798</v>
      </c>
      <c r="F140" s="457">
        <v>603.67743621296802</v>
      </c>
      <c r="G140" s="457">
        <v>515.43730174002201</v>
      </c>
      <c r="H140" s="457">
        <v>0</v>
      </c>
      <c r="I140" s="457">
        <v>57.414143204748001</v>
      </c>
      <c r="J140" s="457">
        <v>-3813.7522417560499</v>
      </c>
      <c r="K140" s="457">
        <v>0</v>
      </c>
      <c r="L140" s="457">
        <v>-822.09632822635103</v>
      </c>
      <c r="M140" s="457">
        <v>8668.2243484392893</v>
      </c>
      <c r="N140" s="457">
        <v>7846.1280202129401</v>
      </c>
      <c r="O140" s="457">
        <f t="shared" si="12"/>
        <v>8668.2243484392893</v>
      </c>
      <c r="P140" s="457">
        <f t="shared" si="13"/>
        <v>0</v>
      </c>
      <c r="Q140" s="457">
        <f t="shared" si="14"/>
        <v>-3813.7522417560499</v>
      </c>
      <c r="S140" s="456">
        <v>0.89583333333333304</v>
      </c>
      <c r="T140" s="457">
        <v>2995.30418062739</v>
      </c>
      <c r="U140" s="457">
        <v>3017.7423153412201</v>
      </c>
      <c r="V140" s="457">
        <v>24.261948042947701</v>
      </c>
      <c r="W140" s="457">
        <v>432.87246607410299</v>
      </c>
      <c r="X140" s="457">
        <v>663.57448854862798</v>
      </c>
      <c r="Y140" s="457">
        <v>504.13334302758</v>
      </c>
      <c r="Z140" s="457">
        <v>4.7144674021402997</v>
      </c>
      <c r="AA140" s="457">
        <v>71.791074537640895</v>
      </c>
      <c r="AB140" s="457">
        <v>-580.99298588081695</v>
      </c>
      <c r="AC140" s="457">
        <v>0</v>
      </c>
      <c r="AD140" s="457">
        <v>-525.68095366283001</v>
      </c>
      <c r="AE140" s="457">
        <v>7133.4012977208304</v>
      </c>
      <c r="AF140" s="457">
        <v>6607.7203440579997</v>
      </c>
      <c r="AG140" s="457">
        <f t="shared" si="15"/>
        <v>7133.4012977208304</v>
      </c>
      <c r="AH140" s="457">
        <f t="shared" si="16"/>
        <v>0</v>
      </c>
      <c r="AI140" s="457">
        <f t="shared" si="17"/>
        <v>-580.99298588081695</v>
      </c>
      <c r="AK140" s="456">
        <v>0.89583333333333304</v>
      </c>
      <c r="AL140" s="457">
        <v>3599.46717482639</v>
      </c>
      <c r="AM140" s="457">
        <v>2691.8958966231899</v>
      </c>
      <c r="AN140" s="457">
        <v>795.14332461451102</v>
      </c>
      <c r="AO140" s="457">
        <v>380.94278052861699</v>
      </c>
      <c r="AP140" s="457">
        <v>395.67491824597698</v>
      </c>
      <c r="AQ140" s="457">
        <v>0</v>
      </c>
      <c r="AR140" s="457">
        <v>12.0437253710429</v>
      </c>
      <c r="AS140" s="457">
        <v>34.2063287979067</v>
      </c>
      <c r="AT140" s="457">
        <v>-937.16641276782696</v>
      </c>
      <c r="AU140" s="457">
        <v>0</v>
      </c>
      <c r="AV140" s="457">
        <v>-475.34166229786803</v>
      </c>
      <c r="AW140" s="457">
        <v>6972.2077362398004</v>
      </c>
      <c r="AX140" s="457">
        <v>6496.8660739419402</v>
      </c>
      <c r="AY140" s="457">
        <f t="shared" si="18"/>
        <v>6972.2077362398004</v>
      </c>
      <c r="AZ140" s="457">
        <f t="shared" si="19"/>
        <v>0</v>
      </c>
      <c r="BA140" s="457">
        <f t="shared" si="20"/>
        <v>-937.16641276782696</v>
      </c>
    </row>
    <row r="141" spans="1:53" s="451" customFormat="1">
      <c r="A141" s="456">
        <v>0.90625</v>
      </c>
      <c r="B141" s="457">
        <v>3712.8165043871199</v>
      </c>
      <c r="C141" s="457">
        <v>6164.7118757715998</v>
      </c>
      <c r="D141" s="457">
        <v>958.47465359742296</v>
      </c>
      <c r="E141" s="457">
        <v>470.19715463861797</v>
      </c>
      <c r="F141" s="457">
        <v>604.35804842360005</v>
      </c>
      <c r="G141" s="457">
        <v>455.245335829147</v>
      </c>
      <c r="H141" s="457">
        <v>0</v>
      </c>
      <c r="I141" s="457">
        <v>49.833275964026001</v>
      </c>
      <c r="J141" s="457">
        <v>-3853.9621959348801</v>
      </c>
      <c r="K141" s="457">
        <v>0</v>
      </c>
      <c r="L141" s="457">
        <v>-821.33399720438103</v>
      </c>
      <c r="M141" s="457">
        <v>8561.6746526766492</v>
      </c>
      <c r="N141" s="457">
        <v>7740.3406554722696</v>
      </c>
      <c r="O141" s="457">
        <f t="shared" si="12"/>
        <v>8561.6746526766492</v>
      </c>
      <c r="P141" s="457">
        <f t="shared" si="13"/>
        <v>0</v>
      </c>
      <c r="Q141" s="457">
        <f t="shared" si="14"/>
        <v>-3853.9621959348801</v>
      </c>
      <c r="S141" s="456">
        <v>0.90625</v>
      </c>
      <c r="T141" s="457">
        <v>2995.4775132192999</v>
      </c>
      <c r="U141" s="457">
        <v>2928.1608649690002</v>
      </c>
      <c r="V141" s="457">
        <v>24.201561327884399</v>
      </c>
      <c r="W141" s="457">
        <v>427.52659702897802</v>
      </c>
      <c r="X141" s="457">
        <v>656.09651253851598</v>
      </c>
      <c r="Y141" s="457">
        <v>504.47636691197602</v>
      </c>
      <c r="Z141" s="457">
        <v>0</v>
      </c>
      <c r="AA141" s="457">
        <v>72.981772248014394</v>
      </c>
      <c r="AB141" s="457">
        <v>-719.38577908590003</v>
      </c>
      <c r="AC141" s="457">
        <v>0</v>
      </c>
      <c r="AD141" s="457">
        <v>-515.95297593954001</v>
      </c>
      <c r="AE141" s="457">
        <v>6889.5354091577701</v>
      </c>
      <c r="AF141" s="457">
        <v>6373.5824332182301</v>
      </c>
      <c r="AG141" s="457">
        <f t="shared" si="15"/>
        <v>6889.5354091577701</v>
      </c>
      <c r="AH141" s="457">
        <f t="shared" si="16"/>
        <v>0</v>
      </c>
      <c r="AI141" s="457">
        <f t="shared" si="17"/>
        <v>-719.38577908590003</v>
      </c>
      <c r="AK141" s="456">
        <v>0.90625</v>
      </c>
      <c r="AL141" s="457">
        <v>3599.9805910790601</v>
      </c>
      <c r="AM141" s="457">
        <v>2652.5761781565702</v>
      </c>
      <c r="AN141" s="457">
        <v>795.63861754505206</v>
      </c>
      <c r="AO141" s="457">
        <v>378.419994142782</v>
      </c>
      <c r="AP141" s="457">
        <v>394.87112100227603</v>
      </c>
      <c r="AQ141" s="457">
        <v>0</v>
      </c>
      <c r="AR141" s="457">
        <v>12.1322840232849</v>
      </c>
      <c r="AS141" s="457">
        <v>30.428168002937301</v>
      </c>
      <c r="AT141" s="457">
        <v>-968.44239420148199</v>
      </c>
      <c r="AU141" s="457">
        <v>0</v>
      </c>
      <c r="AV141" s="457">
        <v>-471.68537666587798</v>
      </c>
      <c r="AW141" s="457">
        <v>6895.6045597504799</v>
      </c>
      <c r="AX141" s="457">
        <v>6423.9191830846003</v>
      </c>
      <c r="AY141" s="457">
        <f t="shared" si="18"/>
        <v>6895.6045597504799</v>
      </c>
      <c r="AZ141" s="457">
        <f t="shared" si="19"/>
        <v>0</v>
      </c>
      <c r="BA141" s="457">
        <f t="shared" si="20"/>
        <v>-968.44239420148199</v>
      </c>
    </row>
    <row r="142" spans="1:53" s="451" customFormat="1">
      <c r="A142" s="456">
        <v>0.91666666666666696</v>
      </c>
      <c r="B142" s="457">
        <v>3711.5162823655101</v>
      </c>
      <c r="C142" s="457">
        <v>6157.1551592062797</v>
      </c>
      <c r="D142" s="457">
        <v>958.51486571248404</v>
      </c>
      <c r="E142" s="457">
        <v>425.53284234388599</v>
      </c>
      <c r="F142" s="457">
        <v>614.19462792299998</v>
      </c>
      <c r="G142" s="457">
        <v>42.268646825097797</v>
      </c>
      <c r="H142" s="457">
        <v>0</v>
      </c>
      <c r="I142" s="457">
        <v>43.200848081168203</v>
      </c>
      <c r="J142" s="457">
        <v>-3417.8575656939202</v>
      </c>
      <c r="K142" s="457">
        <v>0</v>
      </c>
      <c r="L142" s="457">
        <v>-812.28093986979002</v>
      </c>
      <c r="M142" s="457">
        <v>8534.5257067635102</v>
      </c>
      <c r="N142" s="457">
        <v>7722.2447668937202</v>
      </c>
      <c r="O142" s="457">
        <f t="shared" si="12"/>
        <v>8534.5257067635102</v>
      </c>
      <c r="P142" s="457">
        <f t="shared" si="13"/>
        <v>0</v>
      </c>
      <c r="Q142" s="457">
        <f t="shared" si="14"/>
        <v>-3417.8575656939202</v>
      </c>
      <c r="S142" s="456">
        <v>0.91666666666666696</v>
      </c>
      <c r="T142" s="457">
        <v>2995.5242116140998</v>
      </c>
      <c r="U142" s="457">
        <v>2924.7679362593699</v>
      </c>
      <c r="V142" s="457">
        <v>24.1747227878563</v>
      </c>
      <c r="W142" s="457">
        <v>386.98645111966903</v>
      </c>
      <c r="X142" s="457">
        <v>548.750353167463</v>
      </c>
      <c r="Y142" s="457">
        <v>249.24158675914401</v>
      </c>
      <c r="Z142" s="457">
        <v>0</v>
      </c>
      <c r="AA142" s="457">
        <v>73.215995147045206</v>
      </c>
      <c r="AB142" s="457">
        <v>-261.22324150877301</v>
      </c>
      <c r="AC142" s="457">
        <v>0</v>
      </c>
      <c r="AD142" s="457">
        <v>-508.90587034625798</v>
      </c>
      <c r="AE142" s="457">
        <v>6941.4380153458696</v>
      </c>
      <c r="AF142" s="457">
        <v>6432.53214499961</v>
      </c>
      <c r="AG142" s="457">
        <f t="shared" si="15"/>
        <v>6941.4380153458696</v>
      </c>
      <c r="AH142" s="457">
        <f t="shared" si="16"/>
        <v>0</v>
      </c>
      <c r="AI142" s="457">
        <f t="shared" si="17"/>
        <v>-261.22324150877301</v>
      </c>
      <c r="AK142" s="456">
        <v>0.91666666666666696</v>
      </c>
      <c r="AL142" s="457">
        <v>3599.1338180927501</v>
      </c>
      <c r="AM142" s="457">
        <v>2669.3361021461301</v>
      </c>
      <c r="AN142" s="457">
        <v>799.55409603747205</v>
      </c>
      <c r="AO142" s="457">
        <v>350.401356785323</v>
      </c>
      <c r="AP142" s="457">
        <v>368.448767245976</v>
      </c>
      <c r="AQ142" s="457">
        <v>0</v>
      </c>
      <c r="AR142" s="457">
        <v>6.4722071361541804</v>
      </c>
      <c r="AS142" s="457">
        <v>29.434315930622599</v>
      </c>
      <c r="AT142" s="457">
        <v>-985.56055602428603</v>
      </c>
      <c r="AU142" s="457">
        <v>0</v>
      </c>
      <c r="AV142" s="457">
        <v>-471.09557716877299</v>
      </c>
      <c r="AW142" s="457">
        <v>6837.2201073501401</v>
      </c>
      <c r="AX142" s="457">
        <v>6366.1245301813697</v>
      </c>
      <c r="AY142" s="457">
        <f t="shared" si="18"/>
        <v>6837.2201073501401</v>
      </c>
      <c r="AZ142" s="457">
        <f t="shared" si="19"/>
        <v>0</v>
      </c>
      <c r="BA142" s="457">
        <f t="shared" si="20"/>
        <v>-985.56055602428603</v>
      </c>
    </row>
    <row r="143" spans="1:53" s="451" customFormat="1">
      <c r="A143" s="456">
        <v>0.92708333333333304</v>
      </c>
      <c r="B143" s="457">
        <v>3711.3295945045302</v>
      </c>
      <c r="C143" s="457">
        <v>6144.7109949330597</v>
      </c>
      <c r="D143" s="457">
        <v>917.06789509509997</v>
      </c>
      <c r="E143" s="457">
        <v>423.13423917693802</v>
      </c>
      <c r="F143" s="457">
        <v>616.877750669845</v>
      </c>
      <c r="G143" s="457">
        <v>0</v>
      </c>
      <c r="H143" s="457">
        <v>0</v>
      </c>
      <c r="I143" s="457">
        <v>37.039664453916302</v>
      </c>
      <c r="J143" s="457">
        <v>-3376.8549193468998</v>
      </c>
      <c r="K143" s="457">
        <v>0</v>
      </c>
      <c r="L143" s="457">
        <v>-809.80043737276503</v>
      </c>
      <c r="M143" s="457">
        <v>8473.3052194864904</v>
      </c>
      <c r="N143" s="457">
        <v>7663.5047821137296</v>
      </c>
      <c r="O143" s="457">
        <f t="shared" si="12"/>
        <v>8473.3052194864904</v>
      </c>
      <c r="P143" s="457">
        <f t="shared" si="13"/>
        <v>0</v>
      </c>
      <c r="Q143" s="457">
        <f t="shared" si="14"/>
        <v>-3376.8549193468998</v>
      </c>
      <c r="S143" s="456">
        <v>0.92708333333333304</v>
      </c>
      <c r="T143" s="457">
        <v>2995.0375000765598</v>
      </c>
      <c r="U143" s="457">
        <v>2926.5768835768399</v>
      </c>
      <c r="V143" s="457">
        <v>24.288786582975799</v>
      </c>
      <c r="W143" s="457">
        <v>384.17701151910398</v>
      </c>
      <c r="X143" s="457">
        <v>536.85770273020898</v>
      </c>
      <c r="Y143" s="457">
        <v>214.18208021135899</v>
      </c>
      <c r="Z143" s="457">
        <v>0</v>
      </c>
      <c r="AA143" s="457">
        <v>70.753880342152101</v>
      </c>
      <c r="AB143" s="457">
        <v>-265.96926045902802</v>
      </c>
      <c r="AC143" s="457">
        <v>0</v>
      </c>
      <c r="AD143" s="457">
        <v>-508.31695790473901</v>
      </c>
      <c r="AE143" s="457">
        <v>6885.9045845801702</v>
      </c>
      <c r="AF143" s="457">
        <v>6377.5876266754303</v>
      </c>
      <c r="AG143" s="457">
        <f t="shared" si="15"/>
        <v>6885.9045845801702</v>
      </c>
      <c r="AH143" s="457">
        <f t="shared" si="16"/>
        <v>0</v>
      </c>
      <c r="AI143" s="457">
        <f t="shared" si="17"/>
        <v>-265.96926045902802</v>
      </c>
      <c r="AK143" s="456">
        <v>0.92708333333333304</v>
      </c>
      <c r="AL143" s="457">
        <v>3600.3339707046898</v>
      </c>
      <c r="AM143" s="457">
        <v>2659.82461780111</v>
      </c>
      <c r="AN143" s="457">
        <v>800.20332187010695</v>
      </c>
      <c r="AO143" s="457">
        <v>350.70201130915899</v>
      </c>
      <c r="AP143" s="457">
        <v>365.63776006852203</v>
      </c>
      <c r="AQ143" s="457">
        <v>0</v>
      </c>
      <c r="AR143" s="457">
        <v>0</v>
      </c>
      <c r="AS143" s="457">
        <v>33.8109146939887</v>
      </c>
      <c r="AT143" s="457">
        <v>-989.95448935948502</v>
      </c>
      <c r="AU143" s="457">
        <v>0</v>
      </c>
      <c r="AV143" s="457">
        <v>-470.33797398483603</v>
      </c>
      <c r="AW143" s="457">
        <v>6820.5581070880899</v>
      </c>
      <c r="AX143" s="457">
        <v>6350.2201331032602</v>
      </c>
      <c r="AY143" s="457">
        <f t="shared" si="18"/>
        <v>6820.5581070880899</v>
      </c>
      <c r="AZ143" s="457">
        <f t="shared" si="19"/>
        <v>0</v>
      </c>
      <c r="BA143" s="457">
        <f t="shared" si="20"/>
        <v>-989.95448935948502</v>
      </c>
    </row>
    <row r="144" spans="1:53" s="451" customFormat="1">
      <c r="A144" s="456">
        <v>0.9375</v>
      </c>
      <c r="B144" s="457">
        <v>3712.3230871333599</v>
      </c>
      <c r="C144" s="457">
        <v>6149.8392988769401</v>
      </c>
      <c r="D144" s="457">
        <v>546.53168774119797</v>
      </c>
      <c r="E144" s="457">
        <v>419.026434237079</v>
      </c>
      <c r="F144" s="457">
        <v>616.71240352351901</v>
      </c>
      <c r="G144" s="457">
        <v>0</v>
      </c>
      <c r="H144" s="457">
        <v>0</v>
      </c>
      <c r="I144" s="457">
        <v>31.201935410596299</v>
      </c>
      <c r="J144" s="457">
        <v>-3112.8691653303099</v>
      </c>
      <c r="K144" s="457">
        <v>0</v>
      </c>
      <c r="L144" s="457">
        <v>-805.03979925423698</v>
      </c>
      <c r="M144" s="457">
        <v>8362.7656815923801</v>
      </c>
      <c r="N144" s="457">
        <v>7557.7258823381399</v>
      </c>
      <c r="O144" s="457">
        <f t="shared" si="12"/>
        <v>8362.7656815923801</v>
      </c>
      <c r="P144" s="457">
        <f t="shared" si="13"/>
        <v>0</v>
      </c>
      <c r="Q144" s="457">
        <f t="shared" si="14"/>
        <v>-3112.8691653303099</v>
      </c>
      <c r="S144" s="456">
        <v>0.9375</v>
      </c>
      <c r="T144" s="457">
        <v>2994.5441312913899</v>
      </c>
      <c r="U144" s="457">
        <v>2930.0694504103299</v>
      </c>
      <c r="V144" s="457">
        <v>24.241819009950898</v>
      </c>
      <c r="W144" s="457">
        <v>386.26737692456601</v>
      </c>
      <c r="X144" s="457">
        <v>536.52221266469496</v>
      </c>
      <c r="Y144" s="457">
        <v>213.47661882855201</v>
      </c>
      <c r="Z144" s="457">
        <v>0</v>
      </c>
      <c r="AA144" s="457">
        <v>71.457117839998105</v>
      </c>
      <c r="AB144" s="457">
        <v>-379.56783825368598</v>
      </c>
      <c r="AC144" s="457">
        <v>0</v>
      </c>
      <c r="AD144" s="457">
        <v>-508.77925562787601</v>
      </c>
      <c r="AE144" s="457">
        <v>6777.0108887157903</v>
      </c>
      <c r="AF144" s="457">
        <v>6268.2316330879103</v>
      </c>
      <c r="AG144" s="457">
        <f t="shared" si="15"/>
        <v>6777.0108887157903</v>
      </c>
      <c r="AH144" s="457">
        <f t="shared" si="16"/>
        <v>0</v>
      </c>
      <c r="AI144" s="457">
        <f t="shared" si="17"/>
        <v>-379.56783825368598</v>
      </c>
      <c r="AK144" s="456">
        <v>0.9375</v>
      </c>
      <c r="AL144" s="457">
        <v>3600.3206872251199</v>
      </c>
      <c r="AM144" s="457">
        <v>2653.9146011769399</v>
      </c>
      <c r="AN144" s="457">
        <v>800.30373101000703</v>
      </c>
      <c r="AO144" s="457">
        <v>351.41143251124601</v>
      </c>
      <c r="AP144" s="457">
        <v>365.92796008133001</v>
      </c>
      <c r="AQ144" s="457">
        <v>0</v>
      </c>
      <c r="AR144" s="457">
        <v>0</v>
      </c>
      <c r="AS144" s="457">
        <v>34.264605352673399</v>
      </c>
      <c r="AT144" s="457">
        <v>-1075.6922896697799</v>
      </c>
      <c r="AU144" s="457">
        <v>0</v>
      </c>
      <c r="AV144" s="457">
        <v>-469.870939787525</v>
      </c>
      <c r="AW144" s="457">
        <v>6730.4507276875402</v>
      </c>
      <c r="AX144" s="457">
        <v>6260.5797879000102</v>
      </c>
      <c r="AY144" s="457">
        <f t="shared" si="18"/>
        <v>6730.4507276875402</v>
      </c>
      <c r="AZ144" s="457">
        <f t="shared" si="19"/>
        <v>0</v>
      </c>
      <c r="BA144" s="457">
        <f t="shared" si="20"/>
        <v>-1075.6922896697799</v>
      </c>
    </row>
    <row r="145" spans="1:53" s="451" customFormat="1">
      <c r="A145" s="456">
        <v>0.94791666666666696</v>
      </c>
      <c r="B145" s="457">
        <v>3712.9632435202602</v>
      </c>
      <c r="C145" s="457">
        <v>6159.18145219289</v>
      </c>
      <c r="D145" s="457">
        <v>216.008166573251</v>
      </c>
      <c r="E145" s="457">
        <v>422.90873147764501</v>
      </c>
      <c r="F145" s="457">
        <v>600.81826704737705</v>
      </c>
      <c r="G145" s="457">
        <v>0</v>
      </c>
      <c r="H145" s="457">
        <v>0</v>
      </c>
      <c r="I145" s="457">
        <v>29.810445381030501</v>
      </c>
      <c r="J145" s="457">
        <v>-2848.9463553723799</v>
      </c>
      <c r="K145" s="457">
        <v>0</v>
      </c>
      <c r="L145" s="457">
        <v>-801.59394796152606</v>
      </c>
      <c r="M145" s="457">
        <v>8292.7439508200696</v>
      </c>
      <c r="N145" s="457">
        <v>7491.1500028585497</v>
      </c>
      <c r="O145" s="457">
        <f t="shared" si="12"/>
        <v>8292.7439508200696</v>
      </c>
      <c r="P145" s="457">
        <f t="shared" si="13"/>
        <v>0</v>
      </c>
      <c r="Q145" s="457">
        <f t="shared" si="14"/>
        <v>-2848.9463553723799</v>
      </c>
      <c r="S145" s="456">
        <v>0.94791666666666696</v>
      </c>
      <c r="T145" s="457">
        <v>2994.86413493087</v>
      </c>
      <c r="U145" s="457">
        <v>2921.9936874851501</v>
      </c>
      <c r="V145" s="457">
        <v>24.255238407940599</v>
      </c>
      <c r="W145" s="457">
        <v>387.61069158407099</v>
      </c>
      <c r="X145" s="457">
        <v>521.84448937202103</v>
      </c>
      <c r="Y145" s="457">
        <v>212.84882276505701</v>
      </c>
      <c r="Z145" s="457">
        <v>0</v>
      </c>
      <c r="AA145" s="457">
        <v>74.0215395171533</v>
      </c>
      <c r="AB145" s="457">
        <v>-482.61536897226898</v>
      </c>
      <c r="AC145" s="457">
        <v>0</v>
      </c>
      <c r="AD145" s="457">
        <v>-507.94987904404502</v>
      </c>
      <c r="AE145" s="457">
        <v>6654.8232350899998</v>
      </c>
      <c r="AF145" s="457">
        <v>6146.8733560459495</v>
      </c>
      <c r="AG145" s="457">
        <f t="shared" si="15"/>
        <v>6654.8232350899998</v>
      </c>
      <c r="AH145" s="457">
        <f t="shared" si="16"/>
        <v>0</v>
      </c>
      <c r="AI145" s="457">
        <f t="shared" si="17"/>
        <v>-482.61536897226898</v>
      </c>
      <c r="AK145" s="456">
        <v>0.94791666666666696</v>
      </c>
      <c r="AL145" s="457">
        <v>3602.1609537876402</v>
      </c>
      <c r="AM145" s="457">
        <v>2612.9268066642398</v>
      </c>
      <c r="AN145" s="457">
        <v>793.77792943748102</v>
      </c>
      <c r="AO145" s="457">
        <v>352.22993946281599</v>
      </c>
      <c r="AP145" s="457">
        <v>354.63013515503701</v>
      </c>
      <c r="AQ145" s="457">
        <v>0</v>
      </c>
      <c r="AR145" s="457">
        <v>0</v>
      </c>
      <c r="AS145" s="457">
        <v>33.559948876084597</v>
      </c>
      <c r="AT145" s="457">
        <v>-1122.0248982548901</v>
      </c>
      <c r="AU145" s="457">
        <v>0</v>
      </c>
      <c r="AV145" s="457">
        <v>-466.23166430524401</v>
      </c>
      <c r="AW145" s="457">
        <v>6627.2608151284003</v>
      </c>
      <c r="AX145" s="457">
        <v>6161.0291508231603</v>
      </c>
      <c r="AY145" s="457">
        <f t="shared" si="18"/>
        <v>6627.2608151284003</v>
      </c>
      <c r="AZ145" s="457">
        <f t="shared" si="19"/>
        <v>0</v>
      </c>
      <c r="BA145" s="457">
        <f t="shared" si="20"/>
        <v>-1122.0248982548901</v>
      </c>
    </row>
    <row r="146" spans="1:53" s="451" customFormat="1">
      <c r="A146" s="456">
        <v>0.95833333333333304</v>
      </c>
      <c r="B146" s="457">
        <v>3712.3497847346898</v>
      </c>
      <c r="C146" s="457">
        <v>6149.8354630775602</v>
      </c>
      <c r="D146" s="457">
        <v>88.604298325927701</v>
      </c>
      <c r="E146" s="457">
        <v>421.53381533908498</v>
      </c>
      <c r="F146" s="457">
        <v>383.86002989548098</v>
      </c>
      <c r="G146" s="457">
        <v>0</v>
      </c>
      <c r="H146" s="457">
        <v>0</v>
      </c>
      <c r="I146" s="457">
        <v>27.231648809514699</v>
      </c>
      <c r="J146" s="457">
        <v>-2666.5454825420402</v>
      </c>
      <c r="K146" s="457">
        <v>0</v>
      </c>
      <c r="L146" s="457">
        <v>-797.457215004099</v>
      </c>
      <c r="M146" s="457">
        <v>8116.8695576402197</v>
      </c>
      <c r="N146" s="457">
        <v>7319.4123426361202</v>
      </c>
      <c r="O146" s="457">
        <f t="shared" si="12"/>
        <v>8116.8695576402197</v>
      </c>
      <c r="P146" s="457">
        <f t="shared" si="13"/>
        <v>0</v>
      </c>
      <c r="Q146" s="457">
        <f t="shared" si="14"/>
        <v>-2666.5454825420402</v>
      </c>
      <c r="S146" s="456">
        <v>0.95833333333333304</v>
      </c>
      <c r="T146" s="457">
        <v>2992.0040088108399</v>
      </c>
      <c r="U146" s="457">
        <v>2884.38480324595</v>
      </c>
      <c r="V146" s="457">
        <v>24.261948042947701</v>
      </c>
      <c r="W146" s="457">
        <v>384.05466946992198</v>
      </c>
      <c r="X146" s="457">
        <v>316.08961052169099</v>
      </c>
      <c r="Y146" s="457">
        <v>180.772961945849</v>
      </c>
      <c r="Z146" s="457">
        <v>0</v>
      </c>
      <c r="AA146" s="457">
        <v>72.650677853359198</v>
      </c>
      <c r="AB146" s="457">
        <v>-278.26883108552698</v>
      </c>
      <c r="AC146" s="457">
        <v>0</v>
      </c>
      <c r="AD146" s="457">
        <v>-501.63711402437798</v>
      </c>
      <c r="AE146" s="457">
        <v>6575.9498488050303</v>
      </c>
      <c r="AF146" s="457">
        <v>6074.3127347806603</v>
      </c>
      <c r="AG146" s="457">
        <f t="shared" si="15"/>
        <v>6575.9498488050303</v>
      </c>
      <c r="AH146" s="457">
        <f t="shared" si="16"/>
        <v>0</v>
      </c>
      <c r="AI146" s="457">
        <f t="shared" si="17"/>
        <v>-278.26883108552698</v>
      </c>
      <c r="AK146" s="456">
        <v>0.95833333333333304</v>
      </c>
      <c r="AL146" s="457">
        <v>3600.1272791114202</v>
      </c>
      <c r="AM146" s="457">
        <v>2628.9459209491301</v>
      </c>
      <c r="AN146" s="457">
        <v>771.64375808326702</v>
      </c>
      <c r="AO146" s="457">
        <v>366.17902391907199</v>
      </c>
      <c r="AP146" s="457">
        <v>256.84933142719302</v>
      </c>
      <c r="AQ146" s="457">
        <v>0</v>
      </c>
      <c r="AR146" s="457">
        <v>0</v>
      </c>
      <c r="AS146" s="457">
        <v>32.739236582192298</v>
      </c>
      <c r="AT146" s="457">
        <v>-1142.6635006414399</v>
      </c>
      <c r="AU146" s="457">
        <v>0</v>
      </c>
      <c r="AV146" s="457">
        <v>-467.43106660190898</v>
      </c>
      <c r="AW146" s="457">
        <v>6513.8210494308296</v>
      </c>
      <c r="AX146" s="457">
        <v>6046.3899828289204</v>
      </c>
      <c r="AY146" s="457">
        <f t="shared" si="18"/>
        <v>6513.8210494308296</v>
      </c>
      <c r="AZ146" s="457">
        <f t="shared" si="19"/>
        <v>0</v>
      </c>
      <c r="BA146" s="457">
        <f t="shared" si="20"/>
        <v>-1142.6635006414399</v>
      </c>
    </row>
    <row r="147" spans="1:53" s="451" customFormat="1">
      <c r="A147" s="456">
        <v>0.96875</v>
      </c>
      <c r="B147" s="457">
        <v>3710.88953989537</v>
      </c>
      <c r="C147" s="457">
        <v>6124.5087665921501</v>
      </c>
      <c r="D147" s="457">
        <v>88.530573217363695</v>
      </c>
      <c r="E147" s="457">
        <v>421.87962581808898</v>
      </c>
      <c r="F147" s="457">
        <v>356.68004742520299</v>
      </c>
      <c r="G147" s="457">
        <v>0</v>
      </c>
      <c r="H147" s="457">
        <v>0</v>
      </c>
      <c r="I147" s="457">
        <v>27.876412292263399</v>
      </c>
      <c r="J147" s="457">
        <v>-2753.22570542533</v>
      </c>
      <c r="K147" s="457">
        <v>0</v>
      </c>
      <c r="L147" s="457">
        <v>-794.90573206845499</v>
      </c>
      <c r="M147" s="457">
        <v>7977.1392598151097</v>
      </c>
      <c r="N147" s="457">
        <v>7182.23352774666</v>
      </c>
      <c r="O147" s="457">
        <f t="shared" si="12"/>
        <v>7977.1392598151097</v>
      </c>
      <c r="P147" s="457">
        <f t="shared" si="13"/>
        <v>0</v>
      </c>
      <c r="Q147" s="457">
        <f t="shared" si="14"/>
        <v>-2753.22570542533</v>
      </c>
      <c r="S147" s="456">
        <v>0.96875</v>
      </c>
      <c r="T147" s="457">
        <v>2993.4907561371101</v>
      </c>
      <c r="U147" s="457">
        <v>2841.3387066200498</v>
      </c>
      <c r="V147" s="457">
        <v>24.275367312961698</v>
      </c>
      <c r="W147" s="457">
        <v>385.77124537132198</v>
      </c>
      <c r="X147" s="457">
        <v>290.684752845932</v>
      </c>
      <c r="Y147" s="457">
        <v>125.00912145748499</v>
      </c>
      <c r="Z147" s="457">
        <v>0</v>
      </c>
      <c r="AA147" s="457">
        <v>73.275363916311704</v>
      </c>
      <c r="AB147" s="457">
        <v>-257.45158732971498</v>
      </c>
      <c r="AC147" s="457">
        <v>0</v>
      </c>
      <c r="AD147" s="457">
        <v>-496.43625719135702</v>
      </c>
      <c r="AE147" s="457">
        <v>6476.3937263314601</v>
      </c>
      <c r="AF147" s="457">
        <v>5979.9574691401003</v>
      </c>
      <c r="AG147" s="457">
        <f t="shared" si="15"/>
        <v>6476.3937263314601</v>
      </c>
      <c r="AH147" s="457">
        <f t="shared" si="16"/>
        <v>0</v>
      </c>
      <c r="AI147" s="457">
        <f t="shared" si="17"/>
        <v>-257.45158732971498</v>
      </c>
      <c r="AK147" s="456">
        <v>0.96875</v>
      </c>
      <c r="AL147" s="457">
        <v>3601.0674759816202</v>
      </c>
      <c r="AM147" s="457">
        <v>2633.9650713884998</v>
      </c>
      <c r="AN147" s="457">
        <v>801.73606152847697</v>
      </c>
      <c r="AO147" s="457">
        <v>365.143390054912</v>
      </c>
      <c r="AP147" s="457">
        <v>254.077100622752</v>
      </c>
      <c r="AQ147" s="457">
        <v>0</v>
      </c>
      <c r="AR147" s="457">
        <v>0</v>
      </c>
      <c r="AS147" s="457">
        <v>30.399170354869</v>
      </c>
      <c r="AT147" s="457">
        <v>-1260.02821291492</v>
      </c>
      <c r="AU147" s="457">
        <v>0</v>
      </c>
      <c r="AV147" s="457">
        <v>-468.19105986122901</v>
      </c>
      <c r="AW147" s="457">
        <v>6426.3600570162198</v>
      </c>
      <c r="AX147" s="457">
        <v>5958.1689971549904</v>
      </c>
      <c r="AY147" s="457">
        <f t="shared" si="18"/>
        <v>6426.3600570162198</v>
      </c>
      <c r="AZ147" s="457">
        <f t="shared" si="19"/>
        <v>0</v>
      </c>
      <c r="BA147" s="457">
        <f t="shared" si="20"/>
        <v>-1260.02821291492</v>
      </c>
    </row>
    <row r="148" spans="1:53" s="451" customFormat="1">
      <c r="A148" s="456">
        <v>0.97916666666666696</v>
      </c>
      <c r="B148" s="457">
        <v>3712.3364522130501</v>
      </c>
      <c r="C148" s="457">
        <v>6127.3612587998596</v>
      </c>
      <c r="D148" s="457">
        <v>88.523870516394297</v>
      </c>
      <c r="E148" s="457">
        <v>421.02226615837401</v>
      </c>
      <c r="F148" s="457">
        <v>355.49601236508198</v>
      </c>
      <c r="G148" s="457">
        <v>0</v>
      </c>
      <c r="H148" s="457">
        <v>0</v>
      </c>
      <c r="I148" s="457">
        <v>28.2570211363408</v>
      </c>
      <c r="J148" s="457">
        <v>-2854.5573225476601</v>
      </c>
      <c r="K148" s="457">
        <v>0</v>
      </c>
      <c r="L148" s="457">
        <v>-795.19389260478795</v>
      </c>
      <c r="M148" s="457">
        <v>7878.4395586414403</v>
      </c>
      <c r="N148" s="457">
        <v>7083.2456660366497</v>
      </c>
      <c r="O148" s="457">
        <f t="shared" si="12"/>
        <v>7878.4395586414403</v>
      </c>
      <c r="P148" s="457">
        <f t="shared" si="13"/>
        <v>0</v>
      </c>
      <c r="Q148" s="457">
        <f t="shared" si="14"/>
        <v>-2854.5573225476601</v>
      </c>
      <c r="S148" s="456">
        <v>0.97916666666666696</v>
      </c>
      <c r="T148" s="457">
        <v>2994.83744083277</v>
      </c>
      <c r="U148" s="457">
        <v>2827.1260422053101</v>
      </c>
      <c r="V148" s="457">
        <v>24.288786582975799</v>
      </c>
      <c r="W148" s="457">
        <v>384.15835025790301</v>
      </c>
      <c r="X148" s="457">
        <v>290.57347562305199</v>
      </c>
      <c r="Y148" s="457">
        <v>0</v>
      </c>
      <c r="Z148" s="457">
        <v>0</v>
      </c>
      <c r="AA148" s="457">
        <v>74.869279346913899</v>
      </c>
      <c r="AB148" s="457">
        <v>-238.083423052299</v>
      </c>
      <c r="AC148" s="457">
        <v>0</v>
      </c>
      <c r="AD148" s="457">
        <v>-493.32334165613099</v>
      </c>
      <c r="AE148" s="457">
        <v>6357.7699517966303</v>
      </c>
      <c r="AF148" s="457">
        <v>5864.4466101404996</v>
      </c>
      <c r="AG148" s="457">
        <f t="shared" si="15"/>
        <v>6357.7699517966303</v>
      </c>
      <c r="AH148" s="457">
        <f t="shared" si="16"/>
        <v>0</v>
      </c>
      <c r="AI148" s="457">
        <f t="shared" si="17"/>
        <v>-238.083423052299</v>
      </c>
      <c r="AK148" s="456">
        <v>0.97916666666666696</v>
      </c>
      <c r="AL148" s="457">
        <v>3599.6938730328802</v>
      </c>
      <c r="AM148" s="457">
        <v>2610.0818723616899</v>
      </c>
      <c r="AN148" s="457">
        <v>793.37633781463705</v>
      </c>
      <c r="AO148" s="457">
        <v>366.72657226408302</v>
      </c>
      <c r="AP148" s="457">
        <v>202.04058524544701</v>
      </c>
      <c r="AQ148" s="457">
        <v>0</v>
      </c>
      <c r="AR148" s="457">
        <v>0</v>
      </c>
      <c r="AS148" s="457">
        <v>27.8009177820689</v>
      </c>
      <c r="AT148" s="457">
        <v>-1279.54459987626</v>
      </c>
      <c r="AU148" s="457">
        <v>-10.647606410743</v>
      </c>
      <c r="AV148" s="457">
        <v>-465.586761272893</v>
      </c>
      <c r="AW148" s="457">
        <v>6309.5279522137998</v>
      </c>
      <c r="AX148" s="457">
        <v>5843.94119094091</v>
      </c>
      <c r="AY148" s="457">
        <f t="shared" si="18"/>
        <v>6309.5279522137998</v>
      </c>
      <c r="AZ148" s="457">
        <f t="shared" si="19"/>
        <v>0</v>
      </c>
      <c r="BA148" s="457">
        <f t="shared" si="20"/>
        <v>-1279.54459987626</v>
      </c>
    </row>
    <row r="149" spans="1:53" s="451" customFormat="1">
      <c r="A149" s="456">
        <v>0.98958333333333304</v>
      </c>
      <c r="B149" s="457">
        <v>3712.14305739369</v>
      </c>
      <c r="C149" s="457">
        <v>6118.8863797233498</v>
      </c>
      <c r="D149" s="457">
        <v>88.483657378644196</v>
      </c>
      <c r="E149" s="457">
        <v>420.84472516651601</v>
      </c>
      <c r="F149" s="457">
        <v>357.50688080627998</v>
      </c>
      <c r="G149" s="457">
        <v>0</v>
      </c>
      <c r="H149" s="457">
        <v>0</v>
      </c>
      <c r="I149" s="457">
        <v>23.9873078402955</v>
      </c>
      <c r="J149" s="457">
        <v>-2961.8094691107199</v>
      </c>
      <c r="K149" s="457">
        <v>0</v>
      </c>
      <c r="L149" s="457">
        <v>-794.36092710633602</v>
      </c>
      <c r="M149" s="457">
        <v>7760.0425391980598</v>
      </c>
      <c r="N149" s="457">
        <v>6965.6816120917201</v>
      </c>
      <c r="O149" s="457">
        <f t="shared" si="12"/>
        <v>7760.0425391980598</v>
      </c>
      <c r="P149" s="457">
        <f t="shared" si="13"/>
        <v>0</v>
      </c>
      <c r="Q149" s="457">
        <f t="shared" si="14"/>
        <v>-2961.8094691107199</v>
      </c>
      <c r="S149" s="456">
        <v>0.98958333333333304</v>
      </c>
      <c r="T149" s="457">
        <v>2996.1642514468499</v>
      </c>
      <c r="U149" s="457">
        <v>2767.2605984348702</v>
      </c>
      <c r="V149" s="457">
        <v>24.241819137926601</v>
      </c>
      <c r="W149" s="457">
        <v>383.40117715509399</v>
      </c>
      <c r="X149" s="457">
        <v>290.32744459945297</v>
      </c>
      <c r="Y149" s="457">
        <v>0</v>
      </c>
      <c r="Z149" s="457">
        <v>0</v>
      </c>
      <c r="AA149" s="457">
        <v>73.9896033118426</v>
      </c>
      <c r="AB149" s="457">
        <v>-339.00701193274102</v>
      </c>
      <c r="AC149" s="457">
        <v>0</v>
      </c>
      <c r="AD149" s="457">
        <v>-487.10635708200999</v>
      </c>
      <c r="AE149" s="457">
        <v>6196.3778821532896</v>
      </c>
      <c r="AF149" s="457">
        <v>5709.2715250712799</v>
      </c>
      <c r="AG149" s="457">
        <f t="shared" si="15"/>
        <v>6196.3778821532896</v>
      </c>
      <c r="AH149" s="457">
        <f t="shared" si="16"/>
        <v>0</v>
      </c>
      <c r="AI149" s="457">
        <f t="shared" si="17"/>
        <v>-339.00701193274102</v>
      </c>
      <c r="AK149" s="456">
        <v>0.98958333333333304</v>
      </c>
      <c r="AL149" s="457">
        <v>3599.4472170494801</v>
      </c>
      <c r="AM149" s="457">
        <v>2555.7132135779002</v>
      </c>
      <c r="AN149" s="457">
        <v>768.27711262422099</v>
      </c>
      <c r="AO149" s="457">
        <v>353.37860670021098</v>
      </c>
      <c r="AP149" s="457">
        <v>196.79852049677601</v>
      </c>
      <c r="AQ149" s="457">
        <v>0</v>
      </c>
      <c r="AR149" s="457">
        <v>0</v>
      </c>
      <c r="AS149" s="457">
        <v>21.7986143116104</v>
      </c>
      <c r="AT149" s="457">
        <v>-1300.8410551904799</v>
      </c>
      <c r="AU149" s="457">
        <v>-51.6696994800498</v>
      </c>
      <c r="AV149" s="457">
        <v>-459.46677031778</v>
      </c>
      <c r="AW149" s="457">
        <v>6142.9025300896701</v>
      </c>
      <c r="AX149" s="457">
        <v>5683.4357597718899</v>
      </c>
      <c r="AY149" s="457">
        <f t="shared" si="18"/>
        <v>6142.9025300896701</v>
      </c>
      <c r="AZ149" s="457">
        <f t="shared" si="19"/>
        <v>0</v>
      </c>
      <c r="BA149" s="457">
        <f t="shared" si="20"/>
        <v>-1300.8410551904799</v>
      </c>
    </row>
    <row r="150" spans="1:53" s="451" customFormat="1"/>
    <row r="151" spans="1:53" s="451" customFormat="1"/>
    <row r="152" spans="1:53" s="451" customFormat="1"/>
    <row r="153" spans="1:53" s="451" customFormat="1"/>
    <row r="154" spans="1:53" s="451" customFormat="1"/>
    <row r="155" spans="1:53" s="451" customFormat="1"/>
  </sheetData>
  <mergeCells count="33"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5:D25"/>
    <mergeCell ref="A11:D11"/>
    <mergeCell ref="A12:D12"/>
    <mergeCell ref="A13:D13"/>
    <mergeCell ref="A14:D14"/>
  </mergeCells>
  <conditionalFormatting sqref="A54:O149">
    <cfRule type="expression" dxfId="5" priority="3">
      <formula>$M54=MAX($M$52:$M$149)</formula>
    </cfRule>
  </conditionalFormatting>
  <conditionalFormatting sqref="S54:AG149">
    <cfRule type="expression" dxfId="4" priority="2">
      <formula>$AE54=MAX($AE$52:$AE$149)</formula>
    </cfRule>
  </conditionalFormatting>
  <conditionalFormatting sqref="AK54:AY149">
    <cfRule type="expression" dxfId="3" priority="1">
      <formula>$AW54=MAX($AW$52:$AW$149)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77733-488B-4036-B182-79C99A5DDE33}">
  <dimension ref="A1:BA155"/>
  <sheetViews>
    <sheetView showGridLines="0" zoomScaleNormal="100" zoomScaleSheetLayoutView="100" workbookViewId="0"/>
  </sheetViews>
  <sheetFormatPr defaultColWidth="9.140625" defaultRowHeight="12"/>
  <cols>
    <col min="1" max="3" width="8.7109375" style="143" customWidth="1"/>
    <col min="4" max="4" width="17.7109375" style="143" customWidth="1"/>
    <col min="5" max="5" width="6.7109375" style="143" customWidth="1"/>
    <col min="6" max="6" width="5.7109375" style="143" customWidth="1"/>
    <col min="7" max="7" width="1.7109375" style="143" customWidth="1"/>
    <col min="8" max="9" width="7.28515625" style="143" customWidth="1"/>
    <col min="10" max="10" width="11.85546875" style="143" customWidth="1"/>
    <col min="11" max="11" width="10.140625" style="143" customWidth="1"/>
    <col min="12" max="12" width="7.140625" style="143" customWidth="1"/>
    <col min="13" max="13" width="12.7109375" style="143" customWidth="1"/>
    <col min="14" max="14" width="15.42578125" style="143" customWidth="1"/>
    <col min="15" max="15" width="14.140625" style="143" customWidth="1"/>
    <col min="16" max="38" width="9.140625" style="143" customWidth="1"/>
    <col min="39" max="16384" width="9.140625" style="143"/>
  </cols>
  <sheetData>
    <row r="1" spans="1:15" s="141" customFormat="1" ht="18">
      <c r="A1" s="401" t="str">
        <f>"9.4  Minima zatížení ES ČR za "&amp;O1</f>
        <v>9.4  Minima zatížení ES ČR za II. čtvrtletí 2023</v>
      </c>
      <c r="B1" s="140"/>
      <c r="N1" s="142"/>
      <c r="O1" s="210" t="str">
        <f>'3.1'!N1</f>
        <v>II. čtvrtletí 2023</v>
      </c>
    </row>
    <row r="2" spans="1:15" ht="6" customHeight="1">
      <c r="B2" s="144"/>
    </row>
    <row r="3" spans="1:15" s="145" customFormat="1">
      <c r="A3" s="602" t="str">
        <f>"Struktura pokrytí denního minima zatížení - "&amp;LOWER('9.2'!A3:B4)</f>
        <v>Struktura pokrytí denního minima zatížení - duben</v>
      </c>
      <c r="B3" s="602"/>
      <c r="C3" s="602"/>
      <c r="D3" s="602"/>
      <c r="E3" s="405" t="s">
        <v>4</v>
      </c>
      <c r="F3" s="405"/>
    </row>
    <row r="4" spans="1:15" s="145" customFormat="1">
      <c r="A4" s="601" t="s">
        <v>258</v>
      </c>
      <c r="B4" s="601"/>
      <c r="C4" s="601"/>
      <c r="D4" s="601"/>
      <c r="E4" s="408">
        <f>SUM(E5:E14)</f>
        <v>5430.6951507975318</v>
      </c>
      <c r="F4" s="409">
        <f>E4/$E$4</f>
        <v>1</v>
      </c>
    </row>
    <row r="5" spans="1:15" s="145" customFormat="1">
      <c r="A5" s="599" t="s">
        <v>273</v>
      </c>
      <c r="B5" s="599"/>
      <c r="C5" s="599"/>
      <c r="D5" s="599"/>
      <c r="E5" s="403">
        <f t="array" ref="E5:E14">TRANSPOSE(INDEX(B54:K149,MATCH(MIN(M54:M149),M54:M149,0),0))</f>
        <v>3042.07361983286</v>
      </c>
      <c r="F5" s="404">
        <f t="shared" ref="F5:F14" si="0">E5/$E$4</f>
        <v>0.56016284018190787</v>
      </c>
    </row>
    <row r="6" spans="1:15" s="145" customFormat="1">
      <c r="A6" s="599" t="s">
        <v>274</v>
      </c>
      <c r="B6" s="599"/>
      <c r="C6" s="599"/>
      <c r="D6" s="599"/>
      <c r="E6" s="403">
        <v>2355.1140758176698</v>
      </c>
      <c r="F6" s="404">
        <f t="shared" si="0"/>
        <v>0.43366714765269165</v>
      </c>
    </row>
    <row r="7" spans="1:15" s="145" customFormat="1">
      <c r="A7" s="599" t="s">
        <v>277</v>
      </c>
      <c r="B7" s="599"/>
      <c r="C7" s="599"/>
      <c r="D7" s="599"/>
      <c r="E7" s="403">
        <v>24.2354878973943</v>
      </c>
      <c r="F7" s="404">
        <f t="shared" si="0"/>
        <v>4.4626861247837055E-3</v>
      </c>
    </row>
    <row r="8" spans="1:15" s="145" customFormat="1">
      <c r="A8" s="410" t="s">
        <v>278</v>
      </c>
      <c r="B8" s="410"/>
      <c r="C8" s="410"/>
      <c r="D8" s="410"/>
      <c r="E8" s="403">
        <v>406.43394553760299</v>
      </c>
      <c r="F8" s="404">
        <f t="shared" si="0"/>
        <v>7.4840132662927245E-2</v>
      </c>
    </row>
    <row r="9" spans="1:15" s="145" customFormat="1">
      <c r="A9" s="599" t="s">
        <v>275</v>
      </c>
      <c r="B9" s="599"/>
      <c r="C9" s="599"/>
      <c r="D9" s="599"/>
      <c r="E9" s="403">
        <v>633.68230179622799</v>
      </c>
      <c r="F9" s="404">
        <f t="shared" si="0"/>
        <v>0.11668530164193948</v>
      </c>
    </row>
    <row r="10" spans="1:15" s="145" customFormat="1">
      <c r="A10" s="599" t="s">
        <v>279</v>
      </c>
      <c r="B10" s="599"/>
      <c r="C10" s="599"/>
      <c r="D10" s="599"/>
      <c r="E10" s="403">
        <v>0</v>
      </c>
      <c r="F10" s="404">
        <f t="shared" si="0"/>
        <v>0</v>
      </c>
    </row>
    <row r="11" spans="1:15" s="145" customFormat="1">
      <c r="A11" s="599" t="s">
        <v>280</v>
      </c>
      <c r="B11" s="599"/>
      <c r="C11" s="599"/>
      <c r="D11" s="599"/>
      <c r="E11" s="403">
        <v>15.298145771026601</v>
      </c>
      <c r="F11" s="404">
        <f t="shared" si="0"/>
        <v>2.8169774487857178E-3</v>
      </c>
    </row>
    <row r="12" spans="1:15" s="145" customFormat="1">
      <c r="A12" s="599" t="s">
        <v>281</v>
      </c>
      <c r="B12" s="599"/>
      <c r="C12" s="599"/>
      <c r="D12" s="599"/>
      <c r="E12" s="403">
        <v>82.178033490524001</v>
      </c>
      <c r="F12" s="404">
        <f t="shared" si="0"/>
        <v>1.5132138926718367E-2</v>
      </c>
    </row>
    <row r="13" spans="1:15" s="145" customFormat="1">
      <c r="A13" s="599" t="s">
        <v>270</v>
      </c>
      <c r="B13" s="599"/>
      <c r="C13" s="599"/>
      <c r="D13" s="599"/>
      <c r="E13" s="403">
        <v>-1123.0427365799901</v>
      </c>
      <c r="F13" s="404">
        <f t="shared" si="0"/>
        <v>-0.20679539274360931</v>
      </c>
    </row>
    <row r="14" spans="1:15" s="145" customFormat="1">
      <c r="A14" s="600" t="s">
        <v>92</v>
      </c>
      <c r="B14" s="600"/>
      <c r="C14" s="600"/>
      <c r="D14" s="600"/>
      <c r="E14" s="406">
        <v>-5.2777227657841799</v>
      </c>
      <c r="F14" s="407">
        <f t="shared" si="0"/>
        <v>-9.7183189614484489E-4</v>
      </c>
    </row>
    <row r="15" spans="1:15" s="145" customFormat="1">
      <c r="A15" s="146"/>
      <c r="B15" s="146"/>
      <c r="C15" s="146"/>
      <c r="D15" s="146"/>
      <c r="E15" s="146"/>
      <c r="F15" s="402" t="s">
        <v>276</v>
      </c>
    </row>
    <row r="16" spans="1:15" s="145" customFormat="1"/>
    <row r="17" spans="1:6" s="145" customFormat="1"/>
    <row r="18" spans="1:6" s="145" customFormat="1">
      <c r="A18" s="601" t="str">
        <f>"Struktura pokrytí denního minima zatížení - "&amp;LOWER('9.2'!G3)</f>
        <v>Struktura pokrytí denního minima zatížení - květen</v>
      </c>
      <c r="B18" s="601"/>
      <c r="C18" s="601"/>
      <c r="D18" s="601"/>
      <c r="E18" s="405" t="s">
        <v>4</v>
      </c>
      <c r="F18" s="405"/>
    </row>
    <row r="19" spans="1:6" s="145" customFormat="1">
      <c r="A19" s="601" t="s">
        <v>258</v>
      </c>
      <c r="B19" s="601"/>
      <c r="C19" s="601"/>
      <c r="D19" s="601"/>
      <c r="E19" s="408">
        <f>SUM(E20:E29)</f>
        <v>4545.2357467409138</v>
      </c>
      <c r="F19" s="409">
        <f>E19/$E$19</f>
        <v>1</v>
      </c>
    </row>
    <row r="20" spans="1:6" s="145" customFormat="1">
      <c r="A20" s="599" t="s">
        <v>273</v>
      </c>
      <c r="B20" s="599"/>
      <c r="C20" s="599"/>
      <c r="D20" s="599"/>
      <c r="E20" s="403">
        <f t="array" ref="E20:E29">TRANSPOSE(INDEX(T54:AC149,MATCH(MIN(AE54:AE149),AE54:AE149,0),0))</f>
        <v>3021.7588945253601</v>
      </c>
      <c r="F20" s="404">
        <f t="shared" ref="F20:F29" si="1">E20/$E$19</f>
        <v>0.66481895833281313</v>
      </c>
    </row>
    <row r="21" spans="1:6" s="145" customFormat="1">
      <c r="A21" s="599" t="s">
        <v>274</v>
      </c>
      <c r="B21" s="599"/>
      <c r="C21" s="599"/>
      <c r="D21" s="599"/>
      <c r="E21" s="403">
        <v>2254.0647645774602</v>
      </c>
      <c r="F21" s="404">
        <f t="shared" si="1"/>
        <v>0.49591811958130005</v>
      </c>
    </row>
    <row r="22" spans="1:6" s="145" customFormat="1">
      <c r="A22" s="599" t="s">
        <v>277</v>
      </c>
      <c r="B22" s="599"/>
      <c r="C22" s="599"/>
      <c r="D22" s="599"/>
      <c r="E22" s="403">
        <v>24.161303517842299</v>
      </c>
      <c r="F22" s="404">
        <f t="shared" si="1"/>
        <v>5.3157426510091945E-3</v>
      </c>
    </row>
    <row r="23" spans="1:6" s="145" customFormat="1">
      <c r="A23" s="410" t="s">
        <v>278</v>
      </c>
      <c r="B23" s="410"/>
      <c r="C23" s="410"/>
      <c r="D23" s="410"/>
      <c r="E23" s="403">
        <v>388.15810458724599</v>
      </c>
      <c r="F23" s="404">
        <f t="shared" si="1"/>
        <v>8.5398893746175514E-2</v>
      </c>
    </row>
    <row r="24" spans="1:6" s="145" customFormat="1">
      <c r="A24" s="599" t="s">
        <v>275</v>
      </c>
      <c r="B24" s="599"/>
      <c r="C24" s="599"/>
      <c r="D24" s="599"/>
      <c r="E24" s="403">
        <v>252.83887072783401</v>
      </c>
      <c r="F24" s="404">
        <f t="shared" si="1"/>
        <v>5.5627229216686495E-2</v>
      </c>
    </row>
    <row r="25" spans="1:6" s="145" customFormat="1">
      <c r="A25" s="599" t="s">
        <v>279</v>
      </c>
      <c r="B25" s="599"/>
      <c r="C25" s="599"/>
      <c r="D25" s="599"/>
      <c r="E25" s="403">
        <v>0</v>
      </c>
      <c r="F25" s="404">
        <f t="shared" si="1"/>
        <v>0</v>
      </c>
    </row>
    <row r="26" spans="1:6" s="145" customFormat="1">
      <c r="A26" s="599" t="s">
        <v>280</v>
      </c>
      <c r="B26" s="599"/>
      <c r="C26" s="599"/>
      <c r="D26" s="599"/>
      <c r="E26" s="403">
        <v>38.840042037963897</v>
      </c>
      <c r="F26" s="404">
        <f t="shared" si="1"/>
        <v>8.5452205786715266E-3</v>
      </c>
    </row>
    <row r="27" spans="1:6" s="145" customFormat="1">
      <c r="A27" s="599" t="s">
        <v>281</v>
      </c>
      <c r="B27" s="599"/>
      <c r="C27" s="599"/>
      <c r="D27" s="599"/>
      <c r="E27" s="403">
        <v>21.140736573377101</v>
      </c>
      <c r="F27" s="404">
        <f t="shared" si="1"/>
        <v>4.6511859343128055E-3</v>
      </c>
    </row>
    <row r="28" spans="1:6" s="145" customFormat="1">
      <c r="A28" s="599" t="s">
        <v>270</v>
      </c>
      <c r="B28" s="599"/>
      <c r="C28" s="599"/>
      <c r="D28" s="599"/>
      <c r="E28" s="403">
        <v>-1450.37460283826</v>
      </c>
      <c r="F28" s="404">
        <f t="shared" si="1"/>
        <v>-0.31909777262449524</v>
      </c>
    </row>
    <row r="29" spans="1:6" s="145" customFormat="1">
      <c r="A29" s="600" t="s">
        <v>92</v>
      </c>
      <c r="B29" s="600"/>
      <c r="C29" s="600"/>
      <c r="D29" s="600"/>
      <c r="E29" s="406">
        <v>-5.3523669679089103</v>
      </c>
      <c r="F29" s="407">
        <f t="shared" si="1"/>
        <v>-1.1775774164732239E-3</v>
      </c>
    </row>
    <row r="30" spans="1:6" s="145" customFormat="1">
      <c r="A30" s="146"/>
      <c r="B30" s="146"/>
      <c r="C30" s="146"/>
      <c r="D30" s="146"/>
      <c r="E30" s="146"/>
      <c r="F30" s="402" t="s">
        <v>276</v>
      </c>
    </row>
    <row r="31" spans="1:6" s="145" customFormat="1"/>
    <row r="32" spans="1:6" s="145" customFormat="1"/>
    <row r="33" spans="1:6" s="145" customFormat="1">
      <c r="A33" s="601" t="str">
        <f>"Struktura pokrytí denního minima zatížení - "&amp;LOWER('9.2'!M3)</f>
        <v>Struktura pokrytí denního minima zatížení - červen</v>
      </c>
      <c r="B33" s="601"/>
      <c r="C33" s="601"/>
      <c r="D33" s="601"/>
      <c r="E33" s="405" t="s">
        <v>4</v>
      </c>
      <c r="F33" s="405"/>
    </row>
    <row r="34" spans="1:6" s="145" customFormat="1">
      <c r="A34" s="601" t="s">
        <v>258</v>
      </c>
      <c r="B34" s="601"/>
      <c r="C34" s="601"/>
      <c r="D34" s="601"/>
      <c r="E34" s="408">
        <f>SUM(E35:E44)</f>
        <v>4572.8204746053734</v>
      </c>
      <c r="F34" s="409">
        <f>E34/$E$34</f>
        <v>1</v>
      </c>
    </row>
    <row r="35" spans="1:6" s="145" customFormat="1">
      <c r="A35" s="599" t="s">
        <v>273</v>
      </c>
      <c r="B35" s="599"/>
      <c r="C35" s="599"/>
      <c r="D35" s="599"/>
      <c r="E35" s="403">
        <f t="array" ref="E35:E44">TRANSPOSE(INDEX(AL54:AU149,MATCH(MIN(AW54:AW149),AW54:AW149,0),0))</f>
        <v>3639.3071788440302</v>
      </c>
      <c r="F35" s="404">
        <f t="shared" ref="F35:F44" si="2">E35/$E$34</f>
        <v>0.79585612403865391</v>
      </c>
    </row>
    <row r="36" spans="1:6" s="145" customFormat="1">
      <c r="A36" s="599" t="s">
        <v>274</v>
      </c>
      <c r="B36" s="599"/>
      <c r="C36" s="599"/>
      <c r="D36" s="599"/>
      <c r="E36" s="403">
        <v>1435.5903874247499</v>
      </c>
      <c r="F36" s="404">
        <f t="shared" si="2"/>
        <v>0.31393980922652315</v>
      </c>
    </row>
    <row r="37" spans="1:6" s="145" customFormat="1">
      <c r="A37" s="599" t="s">
        <v>277</v>
      </c>
      <c r="B37" s="599"/>
      <c r="C37" s="599"/>
      <c r="D37" s="599"/>
      <c r="E37" s="403">
        <v>12.1480233979276</v>
      </c>
      <c r="F37" s="404">
        <f t="shared" si="2"/>
        <v>2.6565712486178355E-3</v>
      </c>
    </row>
    <row r="38" spans="1:6" s="145" customFormat="1">
      <c r="A38" s="410" t="s">
        <v>278</v>
      </c>
      <c r="B38" s="410"/>
      <c r="C38" s="410"/>
      <c r="D38" s="410"/>
      <c r="E38" s="403">
        <v>368.233478116941</v>
      </c>
      <c r="F38" s="404">
        <f t="shared" si="2"/>
        <v>8.0526554707730777E-2</v>
      </c>
    </row>
    <row r="39" spans="1:6" s="145" customFormat="1">
      <c r="A39" s="599" t="s">
        <v>275</v>
      </c>
      <c r="B39" s="599"/>
      <c r="C39" s="599"/>
      <c r="D39" s="599"/>
      <c r="E39" s="403">
        <v>130.39448889996899</v>
      </c>
      <c r="F39" s="404">
        <f t="shared" si="2"/>
        <v>2.8515112199155777E-2</v>
      </c>
    </row>
    <row r="40" spans="1:6" s="145" customFormat="1">
      <c r="A40" s="599" t="s">
        <v>279</v>
      </c>
      <c r="B40" s="599"/>
      <c r="C40" s="599"/>
      <c r="D40" s="599"/>
      <c r="E40" s="403">
        <v>0</v>
      </c>
      <c r="F40" s="404">
        <f t="shared" si="2"/>
        <v>0</v>
      </c>
    </row>
    <row r="41" spans="1:6" s="145" customFormat="1">
      <c r="A41" s="599" t="s">
        <v>280</v>
      </c>
      <c r="B41" s="599"/>
      <c r="C41" s="599"/>
      <c r="D41" s="599"/>
      <c r="E41" s="403">
        <v>32.730288740793902</v>
      </c>
      <c r="F41" s="404">
        <f t="shared" si="2"/>
        <v>7.1575713331756084E-3</v>
      </c>
    </row>
    <row r="42" spans="1:6" s="145" customFormat="1">
      <c r="A42" s="599" t="s">
        <v>281</v>
      </c>
      <c r="B42" s="599"/>
      <c r="C42" s="599"/>
      <c r="D42" s="599"/>
      <c r="E42" s="403">
        <v>89.5683618215796</v>
      </c>
      <c r="F42" s="404">
        <f t="shared" si="2"/>
        <v>1.9587115286722294E-2</v>
      </c>
    </row>
    <row r="43" spans="1:6" s="145" customFormat="1">
      <c r="A43" s="599" t="s">
        <v>270</v>
      </c>
      <c r="B43" s="599"/>
      <c r="C43" s="599"/>
      <c r="D43" s="599"/>
      <c r="E43" s="403">
        <v>-816.79391832425404</v>
      </c>
      <c r="F43" s="404">
        <f t="shared" si="2"/>
        <v>-0.17861928384466963</v>
      </c>
    </row>
    <row r="44" spans="1:6" s="145" customFormat="1">
      <c r="A44" s="600" t="s">
        <v>92</v>
      </c>
      <c r="B44" s="600"/>
      <c r="C44" s="600"/>
      <c r="D44" s="600"/>
      <c r="E44" s="406">
        <v>-318.35781431636298</v>
      </c>
      <c r="F44" s="407">
        <f t="shared" si="2"/>
        <v>-6.9619574195909514E-2</v>
      </c>
    </row>
    <row r="45" spans="1:6" s="145" customFormat="1">
      <c r="A45" s="146"/>
      <c r="B45" s="146"/>
      <c r="C45" s="146"/>
      <c r="D45" s="146"/>
      <c r="E45" s="146"/>
      <c r="F45" s="402" t="s">
        <v>276</v>
      </c>
    </row>
    <row r="46" spans="1:6" s="145" customFormat="1"/>
    <row r="47" spans="1:6" s="450" customFormat="1"/>
    <row r="48" spans="1:6" s="450" customFormat="1"/>
    <row r="49" spans="1:53" s="451" customFormat="1"/>
    <row r="50" spans="1:53" s="451" customFormat="1"/>
    <row r="51" spans="1:53" s="451" customFormat="1">
      <c r="A51" s="451" t="str">
        <f>A3</f>
        <v>Struktura pokrytí denního minima zatížení - duben</v>
      </c>
      <c r="S51" s="451" t="str">
        <f>A18</f>
        <v>Struktura pokrytí denního minima zatížení - květen</v>
      </c>
      <c r="AK51" s="451" t="str">
        <f>A33</f>
        <v>Struktura pokrytí denního minima zatížení - červen</v>
      </c>
    </row>
    <row r="52" spans="1:53" s="451" customFormat="1" ht="37.5">
      <c r="A52" s="452" t="s">
        <v>55</v>
      </c>
      <c r="B52" s="452" t="s">
        <v>7</v>
      </c>
      <c r="C52" s="452" t="s">
        <v>20</v>
      </c>
      <c r="D52" s="452" t="s">
        <v>21</v>
      </c>
      <c r="E52" s="452" t="s">
        <v>22</v>
      </c>
      <c r="F52" s="452" t="s">
        <v>43</v>
      </c>
      <c r="G52" s="452" t="s">
        <v>44</v>
      </c>
      <c r="H52" s="452" t="s">
        <v>46</v>
      </c>
      <c r="I52" s="452" t="s">
        <v>45</v>
      </c>
      <c r="J52" s="452" t="s">
        <v>270</v>
      </c>
      <c r="K52" s="452" t="s">
        <v>92</v>
      </c>
      <c r="L52" s="452" t="s">
        <v>422</v>
      </c>
      <c r="M52" s="452" t="s">
        <v>258</v>
      </c>
      <c r="N52" s="452" t="s">
        <v>423</v>
      </c>
      <c r="O52" s="452" t="s">
        <v>269</v>
      </c>
      <c r="S52" s="452" t="s">
        <v>55</v>
      </c>
      <c r="T52" s="452" t="s">
        <v>7</v>
      </c>
      <c r="U52" s="452" t="s">
        <v>20</v>
      </c>
      <c r="V52" s="452" t="s">
        <v>21</v>
      </c>
      <c r="W52" s="452" t="s">
        <v>22</v>
      </c>
      <c r="X52" s="452" t="s">
        <v>43</v>
      </c>
      <c r="Y52" s="452" t="s">
        <v>44</v>
      </c>
      <c r="Z52" s="452" t="s">
        <v>46</v>
      </c>
      <c r="AA52" s="452" t="s">
        <v>45</v>
      </c>
      <c r="AB52" s="452" t="s">
        <v>270</v>
      </c>
      <c r="AC52" s="452" t="s">
        <v>92</v>
      </c>
      <c r="AD52" s="452" t="s">
        <v>422</v>
      </c>
      <c r="AE52" s="452" t="s">
        <v>258</v>
      </c>
      <c r="AF52" s="452" t="s">
        <v>423</v>
      </c>
      <c r="AG52" s="452" t="s">
        <v>269</v>
      </c>
      <c r="AK52" s="452" t="s">
        <v>55</v>
      </c>
      <c r="AL52" s="452" t="s">
        <v>7</v>
      </c>
      <c r="AM52" s="452" t="s">
        <v>20</v>
      </c>
      <c r="AN52" s="452" t="s">
        <v>21</v>
      </c>
      <c r="AO52" s="452" t="s">
        <v>22</v>
      </c>
      <c r="AP52" s="452" t="s">
        <v>43</v>
      </c>
      <c r="AQ52" s="452" t="s">
        <v>44</v>
      </c>
      <c r="AR52" s="452" t="s">
        <v>46</v>
      </c>
      <c r="AS52" s="452" t="s">
        <v>45</v>
      </c>
      <c r="AT52" s="452" t="s">
        <v>270</v>
      </c>
      <c r="AU52" s="452" t="s">
        <v>92</v>
      </c>
      <c r="AV52" s="452" t="s">
        <v>422</v>
      </c>
      <c r="AW52" s="452" t="s">
        <v>258</v>
      </c>
      <c r="AX52" s="452" t="s">
        <v>423</v>
      </c>
      <c r="AY52" s="452" t="s">
        <v>269</v>
      </c>
    </row>
    <row r="53" spans="1:53" s="451" customFormat="1">
      <c r="A53" s="453" t="s">
        <v>305</v>
      </c>
      <c r="B53" s="454" t="s">
        <v>4</v>
      </c>
      <c r="C53" s="454" t="s">
        <v>4</v>
      </c>
      <c r="D53" s="454" t="s">
        <v>4</v>
      </c>
      <c r="E53" s="454" t="s">
        <v>4</v>
      </c>
      <c r="F53" s="454" t="s">
        <v>4</v>
      </c>
      <c r="G53" s="454" t="s">
        <v>4</v>
      </c>
      <c r="H53" s="454" t="s">
        <v>4</v>
      </c>
      <c r="I53" s="454" t="s">
        <v>4</v>
      </c>
      <c r="J53" s="454" t="s">
        <v>4</v>
      </c>
      <c r="K53" s="454" t="s">
        <v>4</v>
      </c>
      <c r="L53" s="454" t="s">
        <v>4</v>
      </c>
      <c r="M53" s="454" t="s">
        <v>4</v>
      </c>
      <c r="N53" s="454" t="s">
        <v>4</v>
      </c>
      <c r="O53" s="454" t="s">
        <v>5</v>
      </c>
      <c r="P53" s="454" t="s">
        <v>271</v>
      </c>
      <c r="Q53" s="454" t="s">
        <v>272</v>
      </c>
      <c r="R53" s="455"/>
      <c r="S53" s="453" t="s">
        <v>305</v>
      </c>
      <c r="T53" s="454" t="s">
        <v>4</v>
      </c>
      <c r="U53" s="454" t="s">
        <v>4</v>
      </c>
      <c r="V53" s="454" t="s">
        <v>4</v>
      </c>
      <c r="W53" s="454" t="s">
        <v>4</v>
      </c>
      <c r="X53" s="454" t="s">
        <v>4</v>
      </c>
      <c r="Y53" s="454" t="s">
        <v>4</v>
      </c>
      <c r="Z53" s="454" t="s">
        <v>4</v>
      </c>
      <c r="AA53" s="454" t="s">
        <v>4</v>
      </c>
      <c r="AB53" s="454" t="s">
        <v>4</v>
      </c>
      <c r="AC53" s="454" t="s">
        <v>4</v>
      </c>
      <c r="AD53" s="454" t="s">
        <v>4</v>
      </c>
      <c r="AE53" s="454" t="s">
        <v>4</v>
      </c>
      <c r="AF53" s="454" t="s">
        <v>4</v>
      </c>
      <c r="AG53" s="454" t="s">
        <v>5</v>
      </c>
      <c r="AH53" s="454" t="s">
        <v>271</v>
      </c>
      <c r="AI53" s="454" t="s">
        <v>272</v>
      </c>
      <c r="AJ53" s="455"/>
      <c r="AK53" s="453" t="s">
        <v>305</v>
      </c>
      <c r="AL53" s="454" t="s">
        <v>4</v>
      </c>
      <c r="AM53" s="454" t="s">
        <v>4</v>
      </c>
      <c r="AN53" s="454" t="s">
        <v>4</v>
      </c>
      <c r="AO53" s="454" t="s">
        <v>4</v>
      </c>
      <c r="AP53" s="454" t="s">
        <v>4</v>
      </c>
      <c r="AQ53" s="454" t="s">
        <v>4</v>
      </c>
      <c r="AR53" s="454" t="s">
        <v>4</v>
      </c>
      <c r="AS53" s="454" t="s">
        <v>4</v>
      </c>
      <c r="AT53" s="454" t="s">
        <v>4</v>
      </c>
      <c r="AU53" s="454" t="s">
        <v>4</v>
      </c>
      <c r="AV53" s="454" t="s">
        <v>4</v>
      </c>
      <c r="AW53" s="454" t="s">
        <v>4</v>
      </c>
      <c r="AX53" s="454" t="s">
        <v>4</v>
      </c>
      <c r="AY53" s="454" t="s">
        <v>5</v>
      </c>
      <c r="AZ53" s="454" t="s">
        <v>271</v>
      </c>
      <c r="BA53" s="454" t="s">
        <v>272</v>
      </c>
    </row>
    <row r="54" spans="1:53" s="451" customFormat="1">
      <c r="A54" s="456">
        <v>0</v>
      </c>
      <c r="B54" s="457">
        <v>3015.26867461543</v>
      </c>
      <c r="C54" s="457">
        <v>2626.19527612714</v>
      </c>
      <c r="D54" s="457">
        <v>24.1885716751665</v>
      </c>
      <c r="E54" s="457">
        <v>399.73214824954101</v>
      </c>
      <c r="F54" s="457">
        <v>710.177678747963</v>
      </c>
      <c r="G54" s="457">
        <v>243.73818726991999</v>
      </c>
      <c r="H54" s="457">
        <v>0</v>
      </c>
      <c r="I54" s="457">
        <v>87.343993309674801</v>
      </c>
      <c r="J54" s="457">
        <v>-1393.0695325224599</v>
      </c>
      <c r="K54" s="457">
        <v>0</v>
      </c>
      <c r="L54" s="457">
        <v>-440.29273986458901</v>
      </c>
      <c r="M54" s="457">
        <v>5713.5749974723703</v>
      </c>
      <c r="N54" s="457">
        <v>5273.2822576077797</v>
      </c>
      <c r="O54" s="457">
        <f>M54</f>
        <v>5713.5749974723703</v>
      </c>
      <c r="P54" s="457">
        <f>IF(J54&lt;0,0,J54)</f>
        <v>0</v>
      </c>
      <c r="Q54" s="457">
        <f>IF(J54&lt;0,J54,0)</f>
        <v>-1393.0695325224599</v>
      </c>
      <c r="S54" s="456">
        <v>0</v>
      </c>
      <c r="T54" s="457">
        <v>2994.5774338064598</v>
      </c>
      <c r="U54" s="457">
        <v>2267.7185445395198</v>
      </c>
      <c r="V54" s="457">
        <v>24.275367184986099</v>
      </c>
      <c r="W54" s="457">
        <v>383.574459151393</v>
      </c>
      <c r="X54" s="457">
        <v>269.23175613930999</v>
      </c>
      <c r="Y54" s="457">
        <v>31.130928488115</v>
      </c>
      <c r="Z54" s="457">
        <v>0</v>
      </c>
      <c r="AA54" s="457">
        <v>19.4529644436377</v>
      </c>
      <c r="AB54" s="457">
        <v>-1118.69885986495</v>
      </c>
      <c r="AC54" s="457">
        <v>0</v>
      </c>
      <c r="AD54" s="457">
        <v>-434.65386874852499</v>
      </c>
      <c r="AE54" s="457">
        <v>4871.2625938884803</v>
      </c>
      <c r="AF54" s="457">
        <v>4436.6087251399504</v>
      </c>
      <c r="AG54" s="457">
        <f>AE54</f>
        <v>4871.2625938884803</v>
      </c>
      <c r="AH54" s="457">
        <f>IF(AB54&lt;0,0,AB54)</f>
        <v>0</v>
      </c>
      <c r="AI54" s="457">
        <f>IF(AB54&lt;0,AB54,0)</f>
        <v>-1118.69885986495</v>
      </c>
      <c r="AK54" s="456">
        <v>0</v>
      </c>
      <c r="AL54" s="451">
        <v>3622.3110318485601</v>
      </c>
      <c r="AM54" s="451">
        <v>1495.16156784648</v>
      </c>
      <c r="AN54" s="451">
        <v>0</v>
      </c>
      <c r="AO54" s="451">
        <v>364.48479862866799</v>
      </c>
      <c r="AP54" s="451">
        <v>130.48482477392801</v>
      </c>
      <c r="AQ54" s="451">
        <v>232.09162116773501</v>
      </c>
      <c r="AR54" s="451">
        <v>0</v>
      </c>
      <c r="AS54" s="451">
        <v>144.88978130652799</v>
      </c>
      <c r="AT54" s="451">
        <v>-995.44451182464002</v>
      </c>
      <c r="AU54" s="451">
        <v>0</v>
      </c>
      <c r="AV54" s="451">
        <v>-362.21881065303597</v>
      </c>
      <c r="AW54" s="451">
        <v>4993.9791137472503</v>
      </c>
      <c r="AX54" s="451">
        <v>4631.76030309422</v>
      </c>
      <c r="AY54" s="451">
        <f>AW54</f>
        <v>4993.9791137472503</v>
      </c>
      <c r="AZ54" s="457">
        <f>IF(AT54&lt;0,0,AT54)</f>
        <v>0</v>
      </c>
      <c r="BA54" s="457">
        <f>IF(AT54&lt;0,AT54,0)</f>
        <v>-995.44451182464002</v>
      </c>
    </row>
    <row r="55" spans="1:53" s="451" customFormat="1">
      <c r="A55" s="456">
        <v>1.0416666666666666E-2</v>
      </c>
      <c r="B55" s="457">
        <v>3015.8220963560698</v>
      </c>
      <c r="C55" s="457">
        <v>2568.9033930321998</v>
      </c>
      <c r="D55" s="457">
        <v>24.195273992627602</v>
      </c>
      <c r="E55" s="457">
        <v>401.42740295798598</v>
      </c>
      <c r="F55" s="457">
        <v>703.87513484252202</v>
      </c>
      <c r="G55" s="457">
        <v>246.08644752093301</v>
      </c>
      <c r="H55" s="457">
        <v>0</v>
      </c>
      <c r="I55" s="457">
        <v>85.343922775802795</v>
      </c>
      <c r="J55" s="457">
        <v>-1409.8116769363201</v>
      </c>
      <c r="K55" s="457">
        <v>0</v>
      </c>
      <c r="L55" s="457">
        <v>-435.14579911203299</v>
      </c>
      <c r="M55" s="457">
        <v>5635.84199454182</v>
      </c>
      <c r="N55" s="457">
        <v>5200.6961954297803</v>
      </c>
      <c r="O55" s="457">
        <f t="shared" ref="O55:O118" si="3">M55</f>
        <v>5635.84199454182</v>
      </c>
      <c r="P55" s="457">
        <f t="shared" ref="P55:P118" si="4">IF(J55&lt;0,0,J55)</f>
        <v>0</v>
      </c>
      <c r="Q55" s="457">
        <f t="shared" ref="Q55:Q118" si="5">IF(J55&lt;0,J55,0)</f>
        <v>-1409.8116769363201</v>
      </c>
      <c r="S55" s="456">
        <v>1.0416666666666666E-2</v>
      </c>
      <c r="T55" s="457">
        <v>2998.5710173750899</v>
      </c>
      <c r="U55" s="457">
        <v>2263.8415624136001</v>
      </c>
      <c r="V55" s="457">
        <v>24.214980597898499</v>
      </c>
      <c r="W55" s="457">
        <v>385.68723167705002</v>
      </c>
      <c r="X55" s="457">
        <v>267.549108916183</v>
      </c>
      <c r="Y55" s="457">
        <v>0</v>
      </c>
      <c r="Z55" s="457">
        <v>0</v>
      </c>
      <c r="AA55" s="457">
        <v>15.7309789072422</v>
      </c>
      <c r="AB55" s="457">
        <v>-1114.77422817414</v>
      </c>
      <c r="AC55" s="457">
        <v>0</v>
      </c>
      <c r="AD55" s="457">
        <v>-434.15086558507397</v>
      </c>
      <c r="AE55" s="457">
        <v>4840.8206517129202</v>
      </c>
      <c r="AF55" s="457">
        <v>4406.6697861278499</v>
      </c>
      <c r="AG55" s="457">
        <f t="shared" ref="AG55:AG118" si="6">AE55</f>
        <v>4840.8206517129202</v>
      </c>
      <c r="AH55" s="457">
        <f t="shared" ref="AH55:AH118" si="7">IF(AB55&lt;0,0,AB55)</f>
        <v>0</v>
      </c>
      <c r="AI55" s="457">
        <f t="shared" ref="AI55:AI118" si="8">IF(AB55&lt;0,AB55,0)</f>
        <v>-1114.77422817414</v>
      </c>
      <c r="AK55" s="456">
        <v>1.0416666666666666E-2</v>
      </c>
      <c r="AL55" s="451">
        <v>3622.4844007914799</v>
      </c>
      <c r="AM55" s="451">
        <v>1489.85988743752</v>
      </c>
      <c r="AN55" s="451">
        <v>0</v>
      </c>
      <c r="AO55" s="451">
        <v>370.37850834868402</v>
      </c>
      <c r="AP55" s="451">
        <v>130.50085788713699</v>
      </c>
      <c r="AQ55" s="451">
        <v>222.099091998923</v>
      </c>
      <c r="AR55" s="451">
        <v>0</v>
      </c>
      <c r="AS55" s="451">
        <v>145.62356212075699</v>
      </c>
      <c r="AT55" s="451">
        <v>-1029.2165052722601</v>
      </c>
      <c r="AU55" s="451">
        <v>0</v>
      </c>
      <c r="AV55" s="451">
        <v>-362.02186020344601</v>
      </c>
      <c r="AW55" s="451">
        <v>4951.7298033122397</v>
      </c>
      <c r="AX55" s="451">
        <v>4589.7079431087896</v>
      </c>
      <c r="AY55" s="451">
        <f t="shared" ref="AY55:AY118" si="9">AW55</f>
        <v>4951.7298033122397</v>
      </c>
      <c r="AZ55" s="457">
        <f t="shared" ref="AZ55:AZ118" si="10">IF(AT55&lt;0,0,AT55)</f>
        <v>0</v>
      </c>
      <c r="BA55" s="457">
        <f t="shared" ref="BA55:BA118" si="11">IF(AT55&lt;0,AT55,0)</f>
        <v>-1029.2165052722601</v>
      </c>
    </row>
    <row r="56" spans="1:53" s="451" customFormat="1">
      <c r="A56" s="456">
        <v>2.0833333333333332E-2</v>
      </c>
      <c r="B56" s="457">
        <v>3015.72876870461</v>
      </c>
      <c r="C56" s="457">
        <v>2444.9813093257499</v>
      </c>
      <c r="D56" s="457">
        <v>24.2689991011916</v>
      </c>
      <c r="E56" s="457">
        <v>400.60058401597701</v>
      </c>
      <c r="F56" s="457">
        <v>703.59046007132099</v>
      </c>
      <c r="G56" s="457">
        <v>233.93644281225099</v>
      </c>
      <c r="H56" s="457">
        <v>0</v>
      </c>
      <c r="I56" s="457">
        <v>82.309463511776002</v>
      </c>
      <c r="J56" s="457">
        <v>-1335.46304138343</v>
      </c>
      <c r="K56" s="457">
        <v>0</v>
      </c>
      <c r="L56" s="457">
        <v>-423.54671357711601</v>
      </c>
      <c r="M56" s="457">
        <v>5569.9529861594501</v>
      </c>
      <c r="N56" s="457">
        <v>5146.4062725823296</v>
      </c>
      <c r="O56" s="457">
        <f t="shared" si="3"/>
        <v>5569.9529861594501</v>
      </c>
      <c r="P56" s="457">
        <f t="shared" si="4"/>
        <v>0</v>
      </c>
      <c r="Q56" s="457">
        <f t="shared" si="5"/>
        <v>-1335.46304138343</v>
      </c>
      <c r="S56" s="456">
        <v>2.0833333333333332E-2</v>
      </c>
      <c r="T56" s="457">
        <v>2998.2309768851401</v>
      </c>
      <c r="U56" s="457">
        <v>2253.1025206651698</v>
      </c>
      <c r="V56" s="457">
        <v>24.275367312961698</v>
      </c>
      <c r="W56" s="457">
        <v>385.02668786270698</v>
      </c>
      <c r="X56" s="457">
        <v>266.49462533141701</v>
      </c>
      <c r="Y56" s="457">
        <v>0</v>
      </c>
      <c r="Z56" s="457">
        <v>0</v>
      </c>
      <c r="AA56" s="457">
        <v>14.707607802719901</v>
      </c>
      <c r="AB56" s="457">
        <v>-1145.26746015142</v>
      </c>
      <c r="AC56" s="457">
        <v>0</v>
      </c>
      <c r="AD56" s="457">
        <v>-432.95355403344001</v>
      </c>
      <c r="AE56" s="457">
        <v>4796.5703257086898</v>
      </c>
      <c r="AF56" s="457">
        <v>4363.6167716752498</v>
      </c>
      <c r="AG56" s="457">
        <f t="shared" si="6"/>
        <v>4796.5703257086898</v>
      </c>
      <c r="AH56" s="457">
        <f t="shared" si="7"/>
        <v>0</v>
      </c>
      <c r="AI56" s="457">
        <f t="shared" si="8"/>
        <v>-1145.26746015142</v>
      </c>
      <c r="AK56" s="456">
        <v>2.0833333333333332E-2</v>
      </c>
      <c r="AL56" s="451">
        <v>3623.0644949023899</v>
      </c>
      <c r="AM56" s="451">
        <v>1494.1731056450701</v>
      </c>
      <c r="AN56" s="451">
        <v>0</v>
      </c>
      <c r="AO56" s="451">
        <v>368.449933147519</v>
      </c>
      <c r="AP56" s="451">
        <v>130.48965661044599</v>
      </c>
      <c r="AQ56" s="451">
        <v>240.40160296331501</v>
      </c>
      <c r="AR56" s="451">
        <v>0</v>
      </c>
      <c r="AS56" s="451">
        <v>143.451679088232</v>
      </c>
      <c r="AT56" s="451">
        <v>-1100.8098620211799</v>
      </c>
      <c r="AU56" s="451">
        <v>0</v>
      </c>
      <c r="AV56" s="451">
        <v>-362.52174885225202</v>
      </c>
      <c r="AW56" s="451">
        <v>4899.2206103357903</v>
      </c>
      <c r="AX56" s="451">
        <v>4536.69886148354</v>
      </c>
      <c r="AY56" s="451">
        <f t="shared" si="9"/>
        <v>4899.2206103357903</v>
      </c>
      <c r="AZ56" s="457">
        <f t="shared" si="10"/>
        <v>0</v>
      </c>
      <c r="BA56" s="457">
        <f t="shared" si="11"/>
        <v>-1100.8098620211799</v>
      </c>
    </row>
    <row r="57" spans="1:53" s="451" customFormat="1">
      <c r="A57" s="456">
        <v>3.125E-2</v>
      </c>
      <c r="B57" s="457">
        <v>3016.9889931613102</v>
      </c>
      <c r="C57" s="457">
        <v>2430.5307502751898</v>
      </c>
      <c r="D57" s="457">
        <v>24.268999356863802</v>
      </c>
      <c r="E57" s="457">
        <v>399.75460685931398</v>
      </c>
      <c r="F57" s="457">
        <v>700.62240955243499</v>
      </c>
      <c r="G57" s="457">
        <v>227.30029664141301</v>
      </c>
      <c r="H57" s="457">
        <v>0</v>
      </c>
      <c r="I57" s="457">
        <v>82.100059577260893</v>
      </c>
      <c r="J57" s="457">
        <v>-1376.0204854512699</v>
      </c>
      <c r="K57" s="457">
        <v>0</v>
      </c>
      <c r="L57" s="457">
        <v>-422.13158546991502</v>
      </c>
      <c r="M57" s="457">
        <v>5505.5456299725201</v>
      </c>
      <c r="N57" s="457">
        <v>5083.4140445025996</v>
      </c>
      <c r="O57" s="457">
        <f t="shared" si="3"/>
        <v>5505.5456299725201</v>
      </c>
      <c r="P57" s="457">
        <f t="shared" si="4"/>
        <v>0</v>
      </c>
      <c r="Q57" s="457">
        <f t="shared" si="5"/>
        <v>-1376.0204854512699</v>
      </c>
      <c r="S57" s="456">
        <v>3.125E-2</v>
      </c>
      <c r="T57" s="457">
        <v>3000.10441426549</v>
      </c>
      <c r="U57" s="457">
        <v>2246.65824139493</v>
      </c>
      <c r="V57" s="457">
        <v>24.2485287729336</v>
      </c>
      <c r="W57" s="457">
        <v>383.49809458656</v>
      </c>
      <c r="X57" s="457">
        <v>262.83434697120299</v>
      </c>
      <c r="Y57" s="457">
        <v>0</v>
      </c>
      <c r="Z57" s="457">
        <v>0</v>
      </c>
      <c r="AA57" s="457">
        <v>15.5773326203186</v>
      </c>
      <c r="AB57" s="457">
        <v>-1251.6418198014701</v>
      </c>
      <c r="AC57" s="457">
        <v>0</v>
      </c>
      <c r="AD57" s="457">
        <v>-432.27448745535497</v>
      </c>
      <c r="AE57" s="457">
        <v>4681.2791388099704</v>
      </c>
      <c r="AF57" s="457">
        <v>4249.0046513546104</v>
      </c>
      <c r="AG57" s="457">
        <f t="shared" si="6"/>
        <v>4681.2791388099704</v>
      </c>
      <c r="AH57" s="457">
        <f t="shared" si="7"/>
        <v>0</v>
      </c>
      <c r="AI57" s="457">
        <f t="shared" si="8"/>
        <v>-1251.6418198014701</v>
      </c>
      <c r="AK57" s="456">
        <v>3.125E-2</v>
      </c>
      <c r="AL57" s="451">
        <v>3625.4982204492499</v>
      </c>
      <c r="AM57" s="451">
        <v>1482.60958851593</v>
      </c>
      <c r="AN57" s="451">
        <v>0</v>
      </c>
      <c r="AO57" s="451">
        <v>369.903227886541</v>
      </c>
      <c r="AP57" s="451">
        <v>130.44218282108099</v>
      </c>
      <c r="AQ57" s="451">
        <v>240.52986063508601</v>
      </c>
      <c r="AR57" s="451">
        <v>0</v>
      </c>
      <c r="AS57" s="451">
        <v>141.48097754000199</v>
      </c>
      <c r="AT57" s="451">
        <v>-1167.22275111608</v>
      </c>
      <c r="AU57" s="451">
        <v>0</v>
      </c>
      <c r="AV57" s="451">
        <v>-361.70536284974901</v>
      </c>
      <c r="AW57" s="451">
        <v>4823.2413067318103</v>
      </c>
      <c r="AX57" s="451">
        <v>4461.5359438820697</v>
      </c>
      <c r="AY57" s="451">
        <f t="shared" si="9"/>
        <v>4823.2413067318103</v>
      </c>
      <c r="AZ57" s="457">
        <f t="shared" si="10"/>
        <v>0</v>
      </c>
      <c r="BA57" s="457">
        <f t="shared" si="11"/>
        <v>-1167.22275111608</v>
      </c>
    </row>
    <row r="58" spans="1:53" s="451" customFormat="1">
      <c r="A58" s="456">
        <v>4.1666666666666699E-2</v>
      </c>
      <c r="B58" s="457">
        <v>3018.1425737239401</v>
      </c>
      <c r="C58" s="457">
        <v>2386.49502223438</v>
      </c>
      <c r="D58" s="457">
        <v>24.195273864791599</v>
      </c>
      <c r="E58" s="457">
        <v>400.81828464026398</v>
      </c>
      <c r="F58" s="457">
        <v>656.13522986325404</v>
      </c>
      <c r="G58" s="457">
        <v>131.17372887054</v>
      </c>
      <c r="H58" s="457">
        <v>0</v>
      </c>
      <c r="I58" s="457">
        <v>82.222272216991897</v>
      </c>
      <c r="J58" s="457">
        <v>-1165.13909034729</v>
      </c>
      <c r="K58" s="457">
        <v>0</v>
      </c>
      <c r="L58" s="457">
        <v>-416.61076395889597</v>
      </c>
      <c r="M58" s="457">
        <v>5534.0432950668701</v>
      </c>
      <c r="N58" s="457">
        <v>5117.4325311079801</v>
      </c>
      <c r="O58" s="457">
        <f t="shared" si="3"/>
        <v>5534.0432950668701</v>
      </c>
      <c r="P58" s="457">
        <f t="shared" si="4"/>
        <v>0</v>
      </c>
      <c r="Q58" s="457">
        <f t="shared" si="5"/>
        <v>-1165.13909034729</v>
      </c>
      <c r="S58" s="456">
        <v>4.1666666666666699E-2</v>
      </c>
      <c r="T58" s="457">
        <v>3002.06454235713</v>
      </c>
      <c r="U58" s="457">
        <v>2254.9914054334799</v>
      </c>
      <c r="V58" s="457">
        <v>24.315625123003901</v>
      </c>
      <c r="W58" s="457">
        <v>381.68041384223397</v>
      </c>
      <c r="X58" s="457">
        <v>247.48614402994801</v>
      </c>
      <c r="Y58" s="457">
        <v>0</v>
      </c>
      <c r="Z58" s="457">
        <v>0</v>
      </c>
      <c r="AA58" s="457">
        <v>15.352080469096901</v>
      </c>
      <c r="AB58" s="457">
        <v>-1192.5544480333999</v>
      </c>
      <c r="AC58" s="457">
        <v>0</v>
      </c>
      <c r="AD58" s="457">
        <v>-433.02073269220898</v>
      </c>
      <c r="AE58" s="457">
        <v>4733.3357632214902</v>
      </c>
      <c r="AF58" s="457">
        <v>4300.3150305292802</v>
      </c>
      <c r="AG58" s="457">
        <f t="shared" si="6"/>
        <v>4733.3357632214902</v>
      </c>
      <c r="AH58" s="457">
        <f t="shared" si="7"/>
        <v>0</v>
      </c>
      <c r="AI58" s="457">
        <f t="shared" si="8"/>
        <v>-1192.5544480333999</v>
      </c>
      <c r="AK58" s="456">
        <v>4.1666666666666664E-2</v>
      </c>
      <c r="AL58" s="451">
        <v>3625.63823418429</v>
      </c>
      <c r="AM58" s="451">
        <v>1441.0433023902399</v>
      </c>
      <c r="AN58" s="451">
        <v>0</v>
      </c>
      <c r="AO58" s="451">
        <v>367.14741633844397</v>
      </c>
      <c r="AP58" s="451">
        <v>130.42648543643901</v>
      </c>
      <c r="AQ58" s="451">
        <v>59.935267924266398</v>
      </c>
      <c r="AR58" s="451">
        <v>0</v>
      </c>
      <c r="AS58" s="451">
        <v>138.20609593256299</v>
      </c>
      <c r="AT58" s="451">
        <v>-930.44139697527203</v>
      </c>
      <c r="AU58" s="451">
        <v>-6.5741166419503303</v>
      </c>
      <c r="AV58" s="451">
        <v>-355.44119393071003</v>
      </c>
      <c r="AW58" s="451">
        <v>4825.3812885890202</v>
      </c>
      <c r="AX58" s="451">
        <v>4469.94009465831</v>
      </c>
      <c r="AY58" s="451">
        <f t="shared" si="9"/>
        <v>4825.3812885890202</v>
      </c>
      <c r="AZ58" s="457">
        <f t="shared" si="10"/>
        <v>0</v>
      </c>
      <c r="BA58" s="457">
        <f t="shared" si="11"/>
        <v>-930.44139697527203</v>
      </c>
    </row>
    <row r="59" spans="1:53" s="451" customFormat="1">
      <c r="A59" s="456">
        <v>5.2083333333333301E-2</v>
      </c>
      <c r="B59" s="457">
        <v>3019.8494946320902</v>
      </c>
      <c r="C59" s="457">
        <v>2362.3688190769199</v>
      </c>
      <c r="D59" s="457">
        <v>24.181869357705398</v>
      </c>
      <c r="E59" s="457">
        <v>401.18614117965097</v>
      </c>
      <c r="F59" s="457">
        <v>651.060823059325</v>
      </c>
      <c r="G59" s="457">
        <v>0</v>
      </c>
      <c r="H59" s="457">
        <v>0</v>
      </c>
      <c r="I59" s="457">
        <v>81.337597409638093</v>
      </c>
      <c r="J59" s="457">
        <v>-1013.99390787544</v>
      </c>
      <c r="K59" s="457">
        <v>-9.0782202000850507</v>
      </c>
      <c r="L59" s="457">
        <v>-412.66834234021599</v>
      </c>
      <c r="M59" s="457">
        <v>5516.9126166398</v>
      </c>
      <c r="N59" s="457">
        <v>5104.24427429958</v>
      </c>
      <c r="O59" s="457">
        <f t="shared" si="3"/>
        <v>5516.9126166398</v>
      </c>
      <c r="P59" s="457">
        <f t="shared" si="4"/>
        <v>0</v>
      </c>
      <c r="Q59" s="457">
        <f t="shared" si="5"/>
        <v>-1013.99390787544</v>
      </c>
      <c r="S59" s="456">
        <v>5.2083333333333301E-2</v>
      </c>
      <c r="T59" s="457">
        <v>3002.2111645740401</v>
      </c>
      <c r="U59" s="457">
        <v>2255.3749538963002</v>
      </c>
      <c r="V59" s="457">
        <v>24.235109502919599</v>
      </c>
      <c r="W59" s="457">
        <v>382.89170698216702</v>
      </c>
      <c r="X59" s="457">
        <v>246.13645702137899</v>
      </c>
      <c r="Y59" s="457">
        <v>0</v>
      </c>
      <c r="Z59" s="457">
        <v>0</v>
      </c>
      <c r="AA59" s="457">
        <v>14.5856384186187</v>
      </c>
      <c r="AB59" s="457">
        <v>-1198.98416389764</v>
      </c>
      <c r="AC59" s="457">
        <v>0</v>
      </c>
      <c r="AD59" s="457">
        <v>-433.124704295024</v>
      </c>
      <c r="AE59" s="457">
        <v>4726.4508664977902</v>
      </c>
      <c r="AF59" s="457">
        <v>4293.3261622027703</v>
      </c>
      <c r="AG59" s="457">
        <f t="shared" si="6"/>
        <v>4726.4508664977902</v>
      </c>
      <c r="AH59" s="457">
        <f t="shared" si="7"/>
        <v>0</v>
      </c>
      <c r="AI59" s="457">
        <f t="shared" si="8"/>
        <v>-1198.98416389764</v>
      </c>
      <c r="AK59" s="456">
        <v>5.2083333333333336E-2</v>
      </c>
      <c r="AL59" s="451">
        <v>3627.2451933580701</v>
      </c>
      <c r="AM59" s="451">
        <v>1424.1451908399699</v>
      </c>
      <c r="AN59" s="451">
        <v>0</v>
      </c>
      <c r="AO59" s="451">
        <v>366.64144861613102</v>
      </c>
      <c r="AP59" s="451">
        <v>130.43245056428401</v>
      </c>
      <c r="AQ59" s="451">
        <v>58.3576861340824</v>
      </c>
      <c r="AR59" s="451">
        <v>0</v>
      </c>
      <c r="AS59" s="451">
        <v>138.960913699348</v>
      </c>
      <c r="AT59" s="451">
        <v>-935.247860111607</v>
      </c>
      <c r="AU59" s="451">
        <v>-4.8751875303770396</v>
      </c>
      <c r="AV59" s="451">
        <v>-353.994401171871</v>
      </c>
      <c r="AW59" s="451">
        <v>4805.6598355699098</v>
      </c>
      <c r="AX59" s="451">
        <v>4451.6654343980399</v>
      </c>
      <c r="AY59" s="451">
        <f t="shared" si="9"/>
        <v>4805.6598355699098</v>
      </c>
      <c r="AZ59" s="457">
        <f t="shared" si="10"/>
        <v>0</v>
      </c>
      <c r="BA59" s="457">
        <f t="shared" si="11"/>
        <v>-935.247860111607</v>
      </c>
    </row>
    <row r="60" spans="1:53" s="451" customFormat="1">
      <c r="A60" s="456">
        <v>6.25E-2</v>
      </c>
      <c r="B60" s="457">
        <v>3022.09661871242</v>
      </c>
      <c r="C60" s="457">
        <v>2361.4981885130201</v>
      </c>
      <c r="D60" s="457">
        <v>24.2354878973943</v>
      </c>
      <c r="E60" s="457">
        <v>398.90462242465799</v>
      </c>
      <c r="F60" s="457">
        <v>650.75806094727602</v>
      </c>
      <c r="G60" s="457">
        <v>0</v>
      </c>
      <c r="H60" s="457">
        <v>0</v>
      </c>
      <c r="I60" s="457">
        <v>81.7628964140237</v>
      </c>
      <c r="J60" s="457">
        <v>-1064.19973721357</v>
      </c>
      <c r="K60" s="457">
        <v>-5.1367148158081699</v>
      </c>
      <c r="L60" s="457">
        <v>-412.58462798852599</v>
      </c>
      <c r="M60" s="457">
        <v>5469.9194228794104</v>
      </c>
      <c r="N60" s="457">
        <v>5057.3347948908804</v>
      </c>
      <c r="O60" s="457">
        <f t="shared" si="3"/>
        <v>5469.9194228794104</v>
      </c>
      <c r="P60" s="457">
        <f t="shared" si="4"/>
        <v>0</v>
      </c>
      <c r="Q60" s="457">
        <f t="shared" si="5"/>
        <v>-1064.19973721357</v>
      </c>
      <c r="S60" s="456">
        <v>6.25E-2</v>
      </c>
      <c r="T60" s="457">
        <v>3005.4580133019399</v>
      </c>
      <c r="U60" s="457">
        <v>2260.9580615871</v>
      </c>
      <c r="V60" s="457">
        <v>24.201561327884399</v>
      </c>
      <c r="W60" s="457">
        <v>383.67757565933402</v>
      </c>
      <c r="X60" s="457">
        <v>246.13048854871499</v>
      </c>
      <c r="Y60" s="457">
        <v>0</v>
      </c>
      <c r="Z60" s="457">
        <v>0</v>
      </c>
      <c r="AA60" s="457">
        <v>12.976315616667</v>
      </c>
      <c r="AB60" s="457">
        <v>-1297.56741507841</v>
      </c>
      <c r="AC60" s="457">
        <v>0</v>
      </c>
      <c r="AD60" s="457">
        <v>-433.92224050617301</v>
      </c>
      <c r="AE60" s="457">
        <v>4635.8346009632296</v>
      </c>
      <c r="AF60" s="457">
        <v>4201.9123604570595</v>
      </c>
      <c r="AG60" s="457">
        <f t="shared" si="6"/>
        <v>4635.8346009632296</v>
      </c>
      <c r="AH60" s="457">
        <f t="shared" si="7"/>
        <v>0</v>
      </c>
      <c r="AI60" s="457">
        <f t="shared" si="8"/>
        <v>-1297.56741507841</v>
      </c>
      <c r="AK60" s="456">
        <v>6.25E-2</v>
      </c>
      <c r="AL60" s="451">
        <v>3628.62538921027</v>
      </c>
      <c r="AM60" s="451">
        <v>1440.7224969587301</v>
      </c>
      <c r="AN60" s="451">
        <v>0</v>
      </c>
      <c r="AO60" s="451">
        <v>366.86015001449499</v>
      </c>
      <c r="AP60" s="451">
        <v>130.417765343198</v>
      </c>
      <c r="AQ60" s="451">
        <v>49.995222280880299</v>
      </c>
      <c r="AR60" s="451">
        <v>0</v>
      </c>
      <c r="AS60" s="451">
        <v>136.41944619364099</v>
      </c>
      <c r="AT60" s="451">
        <v>-993.78786003692198</v>
      </c>
      <c r="AU60" s="451">
        <v>-4.9221934592411598</v>
      </c>
      <c r="AV60" s="451">
        <v>-355.40499761929402</v>
      </c>
      <c r="AW60" s="451">
        <v>4754.3304165050504</v>
      </c>
      <c r="AX60" s="451">
        <v>4398.9254188857603</v>
      </c>
      <c r="AY60" s="451">
        <f t="shared" si="9"/>
        <v>4754.3304165050504</v>
      </c>
      <c r="AZ60" s="457">
        <f t="shared" si="10"/>
        <v>0</v>
      </c>
      <c r="BA60" s="457">
        <f t="shared" si="11"/>
        <v>-993.78786003692198</v>
      </c>
    </row>
    <row r="61" spans="1:53" s="451" customFormat="1">
      <c r="A61" s="456">
        <v>7.2916666666666699E-2</v>
      </c>
      <c r="B61" s="457">
        <v>3022.5433477219099</v>
      </c>
      <c r="C61" s="457">
        <v>2367.83417790867</v>
      </c>
      <c r="D61" s="457">
        <v>24.242190214855398</v>
      </c>
      <c r="E61" s="457">
        <v>399.57431553818998</v>
      </c>
      <c r="F61" s="457">
        <v>650.18680724064802</v>
      </c>
      <c r="G61" s="457">
        <v>0</v>
      </c>
      <c r="H61" s="457">
        <v>0</v>
      </c>
      <c r="I61" s="457">
        <v>81.809557106696801</v>
      </c>
      <c r="J61" s="457">
        <v>-1006.78096605076</v>
      </c>
      <c r="K61" s="457">
        <v>-5.0427095691874904</v>
      </c>
      <c r="L61" s="457">
        <v>-413.22509819733301</v>
      </c>
      <c r="M61" s="457">
        <v>5534.3667201110302</v>
      </c>
      <c r="N61" s="457">
        <v>5121.14162191369</v>
      </c>
      <c r="O61" s="457">
        <f t="shared" si="3"/>
        <v>5534.3667201110302</v>
      </c>
      <c r="P61" s="457">
        <f t="shared" si="4"/>
        <v>0</v>
      </c>
      <c r="Q61" s="457">
        <f t="shared" si="5"/>
        <v>-1006.78096605076</v>
      </c>
      <c r="S61" s="456">
        <v>7.2916666666666699E-2</v>
      </c>
      <c r="T61" s="457">
        <v>3005.9647291361698</v>
      </c>
      <c r="U61" s="457">
        <v>2261.6090348657199</v>
      </c>
      <c r="V61" s="457">
        <v>24.2686576779547</v>
      </c>
      <c r="W61" s="457">
        <v>383.40071826068697</v>
      </c>
      <c r="X61" s="457">
        <v>246.85257715677099</v>
      </c>
      <c r="Y61" s="457">
        <v>0</v>
      </c>
      <c r="Z61" s="457">
        <v>0</v>
      </c>
      <c r="AA61" s="457">
        <v>13.0591660974702</v>
      </c>
      <c r="AB61" s="457">
        <v>-1268.6352485028999</v>
      </c>
      <c r="AC61" s="457">
        <v>0</v>
      </c>
      <c r="AD61" s="457">
        <v>-434.009454378253</v>
      </c>
      <c r="AE61" s="457">
        <v>4666.5196346918801</v>
      </c>
      <c r="AF61" s="457">
        <v>4232.5101803136304</v>
      </c>
      <c r="AG61" s="457">
        <f t="shared" si="6"/>
        <v>4666.5196346918801</v>
      </c>
      <c r="AH61" s="457">
        <f t="shared" si="7"/>
        <v>0</v>
      </c>
      <c r="AI61" s="457">
        <f t="shared" si="8"/>
        <v>-1268.6352485028999</v>
      </c>
      <c r="AK61" s="456">
        <v>7.2916666666666671E-2</v>
      </c>
      <c r="AL61" s="451">
        <v>3629.91893314855</v>
      </c>
      <c r="AM61" s="451">
        <v>1438.6452757791301</v>
      </c>
      <c r="AN61" s="451">
        <v>0</v>
      </c>
      <c r="AO61" s="451">
        <v>368.36825891646799</v>
      </c>
      <c r="AP61" s="451">
        <v>130.446706030679</v>
      </c>
      <c r="AQ61" s="451">
        <v>0</v>
      </c>
      <c r="AR61" s="451">
        <v>0</v>
      </c>
      <c r="AS61" s="451">
        <v>131.194032744</v>
      </c>
      <c r="AT61" s="451">
        <v>-932.06989567123196</v>
      </c>
      <c r="AU61" s="451">
        <v>-4.8953329147386899</v>
      </c>
      <c r="AV61" s="451">
        <v>-354.66398561491701</v>
      </c>
      <c r="AW61" s="451">
        <v>4761.60797803285</v>
      </c>
      <c r="AX61" s="451">
        <v>4406.9439924179396</v>
      </c>
      <c r="AY61" s="451">
        <f t="shared" si="9"/>
        <v>4761.60797803285</v>
      </c>
      <c r="AZ61" s="457">
        <f t="shared" si="10"/>
        <v>0</v>
      </c>
      <c r="BA61" s="457">
        <f t="shared" si="11"/>
        <v>-932.06989567123196</v>
      </c>
    </row>
    <row r="62" spans="1:53" s="451" customFormat="1">
      <c r="A62" s="456">
        <v>8.3333333333333301E-2</v>
      </c>
      <c r="B62" s="457">
        <v>3024.94380394058</v>
      </c>
      <c r="C62" s="457">
        <v>2338.9623557253099</v>
      </c>
      <c r="D62" s="457">
        <v>24.215380945010999</v>
      </c>
      <c r="E62" s="457">
        <v>398.37153382316598</v>
      </c>
      <c r="F62" s="457">
        <v>636.61809692715303</v>
      </c>
      <c r="G62" s="457">
        <v>0</v>
      </c>
      <c r="H62" s="457">
        <v>0</v>
      </c>
      <c r="I62" s="457">
        <v>83.524950980606604</v>
      </c>
      <c r="J62" s="457">
        <v>-968.93216359759003</v>
      </c>
      <c r="K62" s="457">
        <v>-5.0628535620411999</v>
      </c>
      <c r="L62" s="457">
        <v>-410.57592715046098</v>
      </c>
      <c r="M62" s="457">
        <v>5532.6411051821997</v>
      </c>
      <c r="N62" s="457">
        <v>5122.0651780317303</v>
      </c>
      <c r="O62" s="457">
        <f t="shared" si="3"/>
        <v>5532.6411051821997</v>
      </c>
      <c r="P62" s="457">
        <f t="shared" si="4"/>
        <v>0</v>
      </c>
      <c r="Q62" s="457">
        <f t="shared" si="5"/>
        <v>-968.93216359759003</v>
      </c>
      <c r="S62" s="456">
        <v>8.3333333333333301E-2</v>
      </c>
      <c r="T62" s="457">
        <v>3007.7648228542898</v>
      </c>
      <c r="U62" s="457">
        <v>2228.08351700298</v>
      </c>
      <c r="V62" s="457">
        <v>24.188142057870401</v>
      </c>
      <c r="W62" s="457">
        <v>379.20938085259297</v>
      </c>
      <c r="X62" s="457">
        <v>257.62596994687698</v>
      </c>
      <c r="Y62" s="457">
        <v>0</v>
      </c>
      <c r="Z62" s="457">
        <v>0</v>
      </c>
      <c r="AA62" s="457">
        <v>13.185510583614001</v>
      </c>
      <c r="AB62" s="457">
        <v>-1220.9816556569799</v>
      </c>
      <c r="AC62" s="457">
        <v>0</v>
      </c>
      <c r="AD62" s="457">
        <v>-430.44015533693698</v>
      </c>
      <c r="AE62" s="457">
        <v>4689.0756876412297</v>
      </c>
      <c r="AF62" s="457">
        <v>4258.6355323042999</v>
      </c>
      <c r="AG62" s="457">
        <f t="shared" si="6"/>
        <v>4689.0756876412297</v>
      </c>
      <c r="AH62" s="457">
        <f t="shared" si="7"/>
        <v>0</v>
      </c>
      <c r="AI62" s="457">
        <f t="shared" si="8"/>
        <v>-1220.9816556569799</v>
      </c>
      <c r="AK62" s="456">
        <v>8.3333333333333301E-2</v>
      </c>
      <c r="AL62" s="451">
        <v>3629.8723432974102</v>
      </c>
      <c r="AM62" s="451">
        <v>1434.84528214898</v>
      </c>
      <c r="AN62" s="451">
        <v>0</v>
      </c>
      <c r="AO62" s="451">
        <v>365.94999708863901</v>
      </c>
      <c r="AP62" s="451">
        <v>130.41453914099901</v>
      </c>
      <c r="AQ62" s="451">
        <v>0</v>
      </c>
      <c r="AR62" s="451">
        <v>0</v>
      </c>
      <c r="AS62" s="451">
        <v>130.94337826863699</v>
      </c>
      <c r="AT62" s="451">
        <v>-926.57462452985806</v>
      </c>
      <c r="AU62" s="451">
        <v>-4.8953329467589501</v>
      </c>
      <c r="AV62" s="451">
        <v>-354.165010175801</v>
      </c>
      <c r="AW62" s="451">
        <v>4760.5555824680496</v>
      </c>
      <c r="AX62" s="451">
        <v>4406.39057229225</v>
      </c>
      <c r="AY62" s="451">
        <f t="shared" si="9"/>
        <v>4760.5555824680496</v>
      </c>
      <c r="AZ62" s="457">
        <f t="shared" si="10"/>
        <v>0</v>
      </c>
      <c r="BA62" s="457">
        <f t="shared" si="11"/>
        <v>-926.57462452985806</v>
      </c>
    </row>
    <row r="63" spans="1:53" s="451" customFormat="1">
      <c r="A63" s="456">
        <v>9.375E-2</v>
      </c>
      <c r="B63" s="457">
        <v>3026.11063562972</v>
      </c>
      <c r="C63" s="457">
        <v>2328.6885187053499</v>
      </c>
      <c r="D63" s="457">
        <v>24.222083262472101</v>
      </c>
      <c r="E63" s="457">
        <v>398.52525310346499</v>
      </c>
      <c r="F63" s="457">
        <v>635.28818690826495</v>
      </c>
      <c r="G63" s="457">
        <v>0</v>
      </c>
      <c r="H63" s="457">
        <v>0</v>
      </c>
      <c r="I63" s="457">
        <v>79.972470681660496</v>
      </c>
      <c r="J63" s="457">
        <v>-964.06860271781898</v>
      </c>
      <c r="K63" s="457">
        <v>-5.0829975228769202</v>
      </c>
      <c r="L63" s="457">
        <v>-409.659899531674</v>
      </c>
      <c r="M63" s="457">
        <v>5523.6555480502402</v>
      </c>
      <c r="N63" s="457">
        <v>5113.9956485185603</v>
      </c>
      <c r="O63" s="457">
        <f t="shared" si="3"/>
        <v>5523.6555480502402</v>
      </c>
      <c r="P63" s="457">
        <f t="shared" si="4"/>
        <v>0</v>
      </c>
      <c r="Q63" s="457">
        <f t="shared" si="5"/>
        <v>-964.06860271781898</v>
      </c>
      <c r="S63" s="456">
        <v>9.375E-2</v>
      </c>
      <c r="T63" s="457">
        <v>3008.3048574804802</v>
      </c>
      <c r="U63" s="457">
        <v>2229.5635891653801</v>
      </c>
      <c r="V63" s="457">
        <v>24.2686576779547</v>
      </c>
      <c r="W63" s="457">
        <v>381.56625452063798</v>
      </c>
      <c r="X63" s="457">
        <v>259.02509935275901</v>
      </c>
      <c r="Y63" s="457">
        <v>0</v>
      </c>
      <c r="Z63" s="457">
        <v>0</v>
      </c>
      <c r="AA63" s="457">
        <v>15.737901031962</v>
      </c>
      <c r="AB63" s="457">
        <v>-1266.58878278153</v>
      </c>
      <c r="AC63" s="457">
        <v>0</v>
      </c>
      <c r="AD63" s="457">
        <v>-430.81482209495499</v>
      </c>
      <c r="AE63" s="457">
        <v>4651.8775764476404</v>
      </c>
      <c r="AF63" s="457">
        <v>4221.0627543526898</v>
      </c>
      <c r="AG63" s="457">
        <f t="shared" si="6"/>
        <v>4651.8775764476404</v>
      </c>
      <c r="AH63" s="457">
        <f t="shared" si="7"/>
        <v>0</v>
      </c>
      <c r="AI63" s="457">
        <f t="shared" si="8"/>
        <v>-1266.58878278153</v>
      </c>
      <c r="AK63" s="456">
        <v>9.375E-2</v>
      </c>
      <c r="AL63" s="451">
        <v>3629.23221306806</v>
      </c>
      <c r="AM63" s="451">
        <v>1431.56360206575</v>
      </c>
      <c r="AN63" s="451">
        <v>2.67725034098912E-2</v>
      </c>
      <c r="AO63" s="451">
        <v>365.05051187436698</v>
      </c>
      <c r="AP63" s="451">
        <v>130.36089779107701</v>
      </c>
      <c r="AQ63" s="451">
        <v>0</v>
      </c>
      <c r="AR63" s="451">
        <v>0</v>
      </c>
      <c r="AS63" s="451">
        <v>127.644097053594</v>
      </c>
      <c r="AT63" s="451">
        <v>-961.70082489161598</v>
      </c>
      <c r="AU63" s="451">
        <v>-4.8617572421156803</v>
      </c>
      <c r="AV63" s="451">
        <v>-353.73771934263601</v>
      </c>
      <c r="AW63" s="451">
        <v>4717.3155122225198</v>
      </c>
      <c r="AX63" s="451">
        <v>4363.5777928798798</v>
      </c>
      <c r="AY63" s="451">
        <f t="shared" si="9"/>
        <v>4717.3155122225198</v>
      </c>
      <c r="AZ63" s="457">
        <f t="shared" si="10"/>
        <v>0</v>
      </c>
      <c r="BA63" s="457">
        <f t="shared" si="11"/>
        <v>-961.70082489161598</v>
      </c>
    </row>
    <row r="64" spans="1:53" s="451" customFormat="1">
      <c r="A64" s="456">
        <v>0.104166666666667</v>
      </c>
      <c r="B64" s="457">
        <v>3028.8178212411799</v>
      </c>
      <c r="C64" s="457">
        <v>2330.6889040636502</v>
      </c>
      <c r="D64" s="457">
        <v>24.201976310088799</v>
      </c>
      <c r="E64" s="457">
        <v>399.36248952071298</v>
      </c>
      <c r="F64" s="457">
        <v>635.15377688235901</v>
      </c>
      <c r="G64" s="457">
        <v>0</v>
      </c>
      <c r="H64" s="457">
        <v>0</v>
      </c>
      <c r="I64" s="457">
        <v>85.972346808227897</v>
      </c>
      <c r="J64" s="457">
        <v>-952.56534227460702</v>
      </c>
      <c r="K64" s="457">
        <v>-4.9957069618861398</v>
      </c>
      <c r="L64" s="457">
        <v>-410.10936451174399</v>
      </c>
      <c r="M64" s="457">
        <v>5546.6362655897301</v>
      </c>
      <c r="N64" s="457">
        <v>5136.5269010779903</v>
      </c>
      <c r="O64" s="457">
        <f t="shared" si="3"/>
        <v>5546.6362655897301</v>
      </c>
      <c r="P64" s="457">
        <f t="shared" si="4"/>
        <v>0</v>
      </c>
      <c r="Q64" s="457">
        <f t="shared" si="5"/>
        <v>-952.56534227460702</v>
      </c>
      <c r="S64" s="456">
        <v>0.104166666666667</v>
      </c>
      <c r="T64" s="457">
        <v>3010.4649634314701</v>
      </c>
      <c r="U64" s="457">
        <v>2246.7985259473498</v>
      </c>
      <c r="V64" s="457">
        <v>24.188142057870401</v>
      </c>
      <c r="W64" s="457">
        <v>377.97090755703999</v>
      </c>
      <c r="X64" s="457">
        <v>258.97909667470498</v>
      </c>
      <c r="Y64" s="457">
        <v>0</v>
      </c>
      <c r="Z64" s="457">
        <v>0</v>
      </c>
      <c r="AA64" s="457">
        <v>17.2502659888452</v>
      </c>
      <c r="AB64" s="457">
        <v>-1280.3376275773001</v>
      </c>
      <c r="AC64" s="457">
        <v>-4.64140078199652</v>
      </c>
      <c r="AD64" s="457">
        <v>-432.520705922285</v>
      </c>
      <c r="AE64" s="457">
        <v>4650.67287329798</v>
      </c>
      <c r="AF64" s="457">
        <v>4218.1521673756897</v>
      </c>
      <c r="AG64" s="457">
        <f t="shared" si="6"/>
        <v>4650.67287329798</v>
      </c>
      <c r="AH64" s="457">
        <f t="shared" si="7"/>
        <v>0</v>
      </c>
      <c r="AI64" s="457">
        <f t="shared" si="8"/>
        <v>-1280.3376275773001</v>
      </c>
      <c r="AK64" s="456">
        <v>0.104166666666667</v>
      </c>
      <c r="AL64" s="451">
        <v>3629.1855255442701</v>
      </c>
      <c r="AM64" s="451">
        <v>1441.0517492782001</v>
      </c>
      <c r="AN64" s="451">
        <v>1.8004507803863601</v>
      </c>
      <c r="AO64" s="451">
        <v>360.00333038897298</v>
      </c>
      <c r="AP64" s="451">
        <v>130.27171677914399</v>
      </c>
      <c r="AQ64" s="451">
        <v>0</v>
      </c>
      <c r="AR64" s="451">
        <v>0</v>
      </c>
      <c r="AS64" s="451">
        <v>124.79805381218399</v>
      </c>
      <c r="AT64" s="451">
        <v>-939.37636789035002</v>
      </c>
      <c r="AU64" s="451">
        <v>-4.9423388756230704</v>
      </c>
      <c r="AV64" s="451">
        <v>-354.22897158902998</v>
      </c>
      <c r="AW64" s="451">
        <v>4742.7921198171798</v>
      </c>
      <c r="AX64" s="451">
        <v>4388.5631482281497</v>
      </c>
      <c r="AY64" s="451">
        <f t="shared" si="9"/>
        <v>4742.7921198171798</v>
      </c>
      <c r="AZ64" s="457">
        <f t="shared" si="10"/>
        <v>0</v>
      </c>
      <c r="BA64" s="457">
        <f t="shared" si="11"/>
        <v>-939.37636789035002</v>
      </c>
    </row>
    <row r="65" spans="1:53" s="451" customFormat="1">
      <c r="A65" s="456">
        <v>0.114583333333333</v>
      </c>
      <c r="B65" s="457">
        <v>3031.0315407618</v>
      </c>
      <c r="C65" s="457">
        <v>2325.8284987413599</v>
      </c>
      <c r="D65" s="457">
        <v>24.168464722783199</v>
      </c>
      <c r="E65" s="457">
        <v>399.84309267203798</v>
      </c>
      <c r="F65" s="457">
        <v>629.78205414238596</v>
      </c>
      <c r="G65" s="457">
        <v>0</v>
      </c>
      <c r="H65" s="457">
        <v>0</v>
      </c>
      <c r="I65" s="457">
        <v>82.775276753636007</v>
      </c>
      <c r="J65" s="457">
        <v>-911.49840594603404</v>
      </c>
      <c r="K65" s="457">
        <v>-5.1568588086618901</v>
      </c>
      <c r="L65" s="457">
        <v>-409.74288207630701</v>
      </c>
      <c r="M65" s="457">
        <v>5576.7736630393101</v>
      </c>
      <c r="N65" s="457">
        <v>5167.0307809630003</v>
      </c>
      <c r="O65" s="457">
        <f t="shared" si="3"/>
        <v>5576.7736630393101</v>
      </c>
      <c r="P65" s="457">
        <f t="shared" si="4"/>
        <v>0</v>
      </c>
      <c r="Q65" s="457">
        <f t="shared" si="5"/>
        <v>-911.49840594603404</v>
      </c>
      <c r="S65" s="456">
        <v>0.114583333333333</v>
      </c>
      <c r="T65" s="457">
        <v>3011.9117021643601</v>
      </c>
      <c r="U65" s="457">
        <v>2248.3776688542198</v>
      </c>
      <c r="V65" s="457">
        <v>24.181432422863299</v>
      </c>
      <c r="W65" s="457">
        <v>378.67664980243597</v>
      </c>
      <c r="X65" s="457">
        <v>258.28456862514003</v>
      </c>
      <c r="Y65" s="457">
        <v>0</v>
      </c>
      <c r="Z65" s="457">
        <v>0</v>
      </c>
      <c r="AA65" s="457">
        <v>17.6075467578695</v>
      </c>
      <c r="AB65" s="457">
        <v>-1250.86766373571</v>
      </c>
      <c r="AC65" s="457">
        <v>-5.27188019608821</v>
      </c>
      <c r="AD65" s="457">
        <v>-432.81082982492802</v>
      </c>
      <c r="AE65" s="457">
        <v>4682.90002469509</v>
      </c>
      <c r="AF65" s="457">
        <v>4250.0891948701601</v>
      </c>
      <c r="AG65" s="457">
        <f t="shared" si="6"/>
        <v>4682.90002469509</v>
      </c>
      <c r="AH65" s="457">
        <f t="shared" si="7"/>
        <v>0</v>
      </c>
      <c r="AI65" s="457">
        <f t="shared" si="8"/>
        <v>-1250.86766373571</v>
      </c>
      <c r="AK65" s="456">
        <v>0.114583333333333</v>
      </c>
      <c r="AL65" s="451">
        <v>3630.0656700172399</v>
      </c>
      <c r="AM65" s="451">
        <v>1445.5412301552699</v>
      </c>
      <c r="AN65" s="451">
        <v>3.9623303590502901</v>
      </c>
      <c r="AO65" s="451">
        <v>360.10946999921299</v>
      </c>
      <c r="AP65" s="451">
        <v>130.063067281862</v>
      </c>
      <c r="AQ65" s="451">
        <v>0</v>
      </c>
      <c r="AR65" s="451">
        <v>0</v>
      </c>
      <c r="AS65" s="451">
        <v>120.932359989011</v>
      </c>
      <c r="AT65" s="451">
        <v>-910.549794263271</v>
      </c>
      <c r="AU65" s="451">
        <v>-6.6748435957788699</v>
      </c>
      <c r="AV65" s="451">
        <v>-354.65604563432998</v>
      </c>
      <c r="AW65" s="451">
        <v>4773.4494899425899</v>
      </c>
      <c r="AX65" s="451">
        <v>4418.7934443082604</v>
      </c>
      <c r="AY65" s="451">
        <f t="shared" si="9"/>
        <v>4773.4494899425899</v>
      </c>
      <c r="AZ65" s="457">
        <f t="shared" si="10"/>
        <v>0</v>
      </c>
      <c r="BA65" s="457">
        <f t="shared" si="11"/>
        <v>-910.549794263271</v>
      </c>
    </row>
    <row r="66" spans="1:53" s="451" customFormat="1">
      <c r="A66" s="456">
        <v>0.125</v>
      </c>
      <c r="B66" s="457">
        <v>3033.5987104775299</v>
      </c>
      <c r="C66" s="457">
        <v>2343.5849095211502</v>
      </c>
      <c r="D66" s="457">
        <v>24.1885716751665</v>
      </c>
      <c r="E66" s="457">
        <v>403.49112217334101</v>
      </c>
      <c r="F66" s="457">
        <v>560.24758476782802</v>
      </c>
      <c r="G66" s="457">
        <v>167.617652529808</v>
      </c>
      <c r="H66" s="457">
        <v>0</v>
      </c>
      <c r="I66" s="457">
        <v>79.488661453575205</v>
      </c>
      <c r="J66" s="457">
        <v>-1056.67598794328</v>
      </c>
      <c r="K66" s="457">
        <v>-2.4575655272536299</v>
      </c>
      <c r="L66" s="457">
        <v>-413.53633509213103</v>
      </c>
      <c r="M66" s="457">
        <v>5553.0836591278603</v>
      </c>
      <c r="N66" s="457">
        <v>5139.5473240357296</v>
      </c>
      <c r="O66" s="457">
        <f t="shared" si="3"/>
        <v>5553.0836591278603</v>
      </c>
      <c r="P66" s="457">
        <f t="shared" si="4"/>
        <v>0</v>
      </c>
      <c r="Q66" s="457">
        <f t="shared" si="5"/>
        <v>-1056.67598794328</v>
      </c>
      <c r="S66" s="456">
        <v>0.125</v>
      </c>
      <c r="T66" s="457">
        <v>3011.8183379285401</v>
      </c>
      <c r="U66" s="457">
        <v>2218.7028760603998</v>
      </c>
      <c r="V66" s="457">
        <v>24.261948042947701</v>
      </c>
      <c r="W66" s="457">
        <v>379.11623329203701</v>
      </c>
      <c r="X66" s="457">
        <v>247.229169343065</v>
      </c>
      <c r="Y66" s="457">
        <v>0</v>
      </c>
      <c r="Z66" s="457">
        <v>0</v>
      </c>
      <c r="AA66" s="457">
        <v>15.623786969259299</v>
      </c>
      <c r="AB66" s="457">
        <v>-1209.1818958670999</v>
      </c>
      <c r="AC66" s="457">
        <v>-5.3456597475847003</v>
      </c>
      <c r="AD66" s="457">
        <v>-429.63866805161399</v>
      </c>
      <c r="AE66" s="457">
        <v>4682.22479602157</v>
      </c>
      <c r="AF66" s="457">
        <v>4252.5861279699602</v>
      </c>
      <c r="AG66" s="457">
        <f t="shared" si="6"/>
        <v>4682.22479602157</v>
      </c>
      <c r="AH66" s="457">
        <f t="shared" si="7"/>
        <v>0</v>
      </c>
      <c r="AI66" s="457">
        <f t="shared" si="8"/>
        <v>-1209.1818958670999</v>
      </c>
      <c r="AK66" s="456">
        <v>0.125</v>
      </c>
      <c r="AL66" s="451">
        <v>3629.40554945343</v>
      </c>
      <c r="AM66" s="451">
        <v>1428.0392302292701</v>
      </c>
      <c r="AN66" s="451">
        <v>4.0627272434713202</v>
      </c>
      <c r="AO66" s="451">
        <v>360.27706145961298</v>
      </c>
      <c r="AP66" s="451">
        <v>129.87210299207601</v>
      </c>
      <c r="AQ66" s="451">
        <v>190.175513741933</v>
      </c>
      <c r="AR66" s="451">
        <v>0</v>
      </c>
      <c r="AS66" s="451">
        <v>116.263175225057</v>
      </c>
      <c r="AT66" s="451">
        <v>-1108.5998180690401</v>
      </c>
      <c r="AU66" s="451">
        <v>0</v>
      </c>
      <c r="AV66" s="451">
        <v>-355.52864228770801</v>
      </c>
      <c r="AW66" s="451">
        <v>4749.4955422758003</v>
      </c>
      <c r="AX66" s="451">
        <v>4393.9668999880996</v>
      </c>
      <c r="AY66" s="451">
        <f t="shared" si="9"/>
        <v>4749.4955422758003</v>
      </c>
      <c r="AZ66" s="457">
        <f t="shared" si="10"/>
        <v>0</v>
      </c>
      <c r="BA66" s="457">
        <f t="shared" si="11"/>
        <v>-1108.5998180690401</v>
      </c>
    </row>
    <row r="67" spans="1:53" s="451" customFormat="1">
      <c r="A67" s="456">
        <v>0.13541666666666699</v>
      </c>
      <c r="B67" s="457">
        <v>3033.3119880067102</v>
      </c>
      <c r="C67" s="457">
        <v>2339.6174623116399</v>
      </c>
      <c r="D67" s="457">
        <v>24.155060087860999</v>
      </c>
      <c r="E67" s="457">
        <v>404.33897148396102</v>
      </c>
      <c r="F67" s="457">
        <v>551.19703005766303</v>
      </c>
      <c r="G67" s="457">
        <v>182.359906577201</v>
      </c>
      <c r="H67" s="457">
        <v>0</v>
      </c>
      <c r="I67" s="457">
        <v>81.813936692545994</v>
      </c>
      <c r="J67" s="457">
        <v>-1075.04684412749</v>
      </c>
      <c r="K67" s="457">
        <v>0</v>
      </c>
      <c r="L67" s="457">
        <v>-413.37615922679402</v>
      </c>
      <c r="M67" s="457">
        <v>5541.7475110900896</v>
      </c>
      <c r="N67" s="457">
        <v>5128.3713518632903</v>
      </c>
      <c r="O67" s="457">
        <f t="shared" si="3"/>
        <v>5541.7475110900896</v>
      </c>
      <c r="P67" s="457">
        <f t="shared" si="4"/>
        <v>0</v>
      </c>
      <c r="Q67" s="457">
        <f t="shared" si="5"/>
        <v>-1075.04684412749</v>
      </c>
      <c r="S67" s="456">
        <v>0.13541666666666699</v>
      </c>
      <c r="T67" s="457">
        <v>3014.3385049430699</v>
      </c>
      <c r="U67" s="457">
        <v>2217.07164457407</v>
      </c>
      <c r="V67" s="457">
        <v>24.261948042947701</v>
      </c>
      <c r="W67" s="457">
        <v>380.64433032190698</v>
      </c>
      <c r="X67" s="457">
        <v>246.077191558538</v>
      </c>
      <c r="Y67" s="457">
        <v>0</v>
      </c>
      <c r="Z67" s="457">
        <v>0</v>
      </c>
      <c r="AA67" s="457">
        <v>16.209050793927499</v>
      </c>
      <c r="AB67" s="457">
        <v>-1218.1654893740599</v>
      </c>
      <c r="AC67" s="457">
        <v>-5.3121235819985602</v>
      </c>
      <c r="AD67" s="457">
        <v>-429.70697739784902</v>
      </c>
      <c r="AE67" s="457">
        <v>4675.1250572784002</v>
      </c>
      <c r="AF67" s="457">
        <v>4245.4180798805601</v>
      </c>
      <c r="AG67" s="457">
        <f t="shared" si="6"/>
        <v>4675.1250572784002</v>
      </c>
      <c r="AH67" s="457">
        <f t="shared" si="7"/>
        <v>0</v>
      </c>
      <c r="AI67" s="457">
        <f t="shared" si="8"/>
        <v>-1218.1654893740599</v>
      </c>
      <c r="AK67" s="456">
        <v>0.13541666666666699</v>
      </c>
      <c r="AL67" s="451">
        <v>3629.4322303639901</v>
      </c>
      <c r="AM67" s="451">
        <v>1436.17577118541</v>
      </c>
      <c r="AN67" s="451">
        <v>4.4308492487609996</v>
      </c>
      <c r="AO67" s="451">
        <v>366.71383693067997</v>
      </c>
      <c r="AP67" s="451">
        <v>129.835566100069</v>
      </c>
      <c r="AQ67" s="451">
        <v>192.00320342294401</v>
      </c>
      <c r="AR67" s="451">
        <v>0</v>
      </c>
      <c r="AS67" s="451">
        <v>111.80272663778899</v>
      </c>
      <c r="AT67" s="451">
        <v>-1141.7554554306801</v>
      </c>
      <c r="AU67" s="451">
        <v>0</v>
      </c>
      <c r="AV67" s="451">
        <v>-356.63698222590102</v>
      </c>
      <c r="AW67" s="451">
        <v>4728.63872845896</v>
      </c>
      <c r="AX67" s="451">
        <v>4372.0017462330497</v>
      </c>
      <c r="AY67" s="451">
        <f t="shared" si="9"/>
        <v>4728.63872845896</v>
      </c>
      <c r="AZ67" s="457">
        <f t="shared" si="10"/>
        <v>0</v>
      </c>
      <c r="BA67" s="457">
        <f t="shared" si="11"/>
        <v>-1141.7554554306801</v>
      </c>
    </row>
    <row r="68" spans="1:53" s="451" customFormat="1">
      <c r="A68" s="456">
        <v>0.14583333333333301</v>
      </c>
      <c r="B68" s="457">
        <v>3032.9052402830998</v>
      </c>
      <c r="C68" s="457">
        <v>2344.4935304813898</v>
      </c>
      <c r="D68" s="457">
        <v>24.268999484699801</v>
      </c>
      <c r="E68" s="457">
        <v>401.60933723896198</v>
      </c>
      <c r="F68" s="457">
        <v>551.21908773627501</v>
      </c>
      <c r="G68" s="457">
        <v>209.19727202320499</v>
      </c>
      <c r="H68" s="457">
        <v>0</v>
      </c>
      <c r="I68" s="457">
        <v>85.164424703136802</v>
      </c>
      <c r="J68" s="457">
        <v>-1137.0973631151201</v>
      </c>
      <c r="K68" s="457">
        <v>0</v>
      </c>
      <c r="L68" s="457">
        <v>-414.05118139471398</v>
      </c>
      <c r="M68" s="457">
        <v>5511.7605288356599</v>
      </c>
      <c r="N68" s="457">
        <v>5097.7093474409403</v>
      </c>
      <c r="O68" s="457">
        <f t="shared" si="3"/>
        <v>5511.7605288356599</v>
      </c>
      <c r="P68" s="457">
        <f t="shared" si="4"/>
        <v>0</v>
      </c>
      <c r="Q68" s="457">
        <f t="shared" si="5"/>
        <v>-1137.0973631151201</v>
      </c>
      <c r="S68" s="456">
        <v>0.14583333333333301</v>
      </c>
      <c r="T68" s="457">
        <v>3014.4251793774602</v>
      </c>
      <c r="U68" s="457">
        <v>2219.92162273537</v>
      </c>
      <c r="V68" s="457">
        <v>24.214980597898499</v>
      </c>
      <c r="W68" s="457">
        <v>377.53986830777097</v>
      </c>
      <c r="X68" s="457">
        <v>246.024726510671</v>
      </c>
      <c r="Y68" s="457">
        <v>0</v>
      </c>
      <c r="Z68" s="457">
        <v>0</v>
      </c>
      <c r="AA68" s="457">
        <v>16.107001445062899</v>
      </c>
      <c r="AB68" s="457">
        <v>-1220.6702153705401</v>
      </c>
      <c r="AC68" s="457">
        <v>-5.2584657234572401</v>
      </c>
      <c r="AD68" s="457">
        <v>-429.81032264452898</v>
      </c>
      <c r="AE68" s="457">
        <v>4672.3046978802404</v>
      </c>
      <c r="AF68" s="457">
        <v>4242.4943752357103</v>
      </c>
      <c r="AG68" s="457">
        <f t="shared" si="6"/>
        <v>4672.3046978802404</v>
      </c>
      <c r="AH68" s="457">
        <f t="shared" si="7"/>
        <v>0</v>
      </c>
      <c r="AI68" s="457">
        <f t="shared" si="8"/>
        <v>-1220.6702153705401</v>
      </c>
      <c r="AK68" s="456">
        <v>0.14583333333333301</v>
      </c>
      <c r="AL68" s="451">
        <v>3629.53224715135</v>
      </c>
      <c r="AM68" s="451">
        <v>1436.029922121</v>
      </c>
      <c r="AN68" s="451">
        <v>4.6383359453562001</v>
      </c>
      <c r="AO68" s="451">
        <v>364.097244406502</v>
      </c>
      <c r="AP68" s="451">
        <v>129.84508818082699</v>
      </c>
      <c r="AQ68" s="451">
        <v>191.44527164006701</v>
      </c>
      <c r="AR68" s="451">
        <v>0</v>
      </c>
      <c r="AS68" s="451">
        <v>106.740045359877</v>
      </c>
      <c r="AT68" s="451">
        <v>-1150.3674591481599</v>
      </c>
      <c r="AU68" s="451">
        <v>0</v>
      </c>
      <c r="AV68" s="451">
        <v>-356.388009378616</v>
      </c>
      <c r="AW68" s="451">
        <v>4711.9606956568196</v>
      </c>
      <c r="AX68" s="451">
        <v>4355.5726862782003</v>
      </c>
      <c r="AY68" s="451">
        <f t="shared" si="9"/>
        <v>4711.9606956568196</v>
      </c>
      <c r="AZ68" s="457">
        <f t="shared" si="10"/>
        <v>0</v>
      </c>
      <c r="BA68" s="457">
        <f t="shared" si="11"/>
        <v>-1150.3674591481599</v>
      </c>
    </row>
    <row r="69" spans="1:53" s="451" customFormat="1">
      <c r="A69" s="456">
        <v>0.15625</v>
      </c>
      <c r="B69" s="457">
        <v>3031.9450545398299</v>
      </c>
      <c r="C69" s="457">
        <v>2339.96223674576</v>
      </c>
      <c r="D69" s="457">
        <v>24.155060087860999</v>
      </c>
      <c r="E69" s="457">
        <v>397.64322250771602</v>
      </c>
      <c r="F69" s="457">
        <v>558.06485329898806</v>
      </c>
      <c r="G69" s="457">
        <v>209.94139602179001</v>
      </c>
      <c r="H69" s="457">
        <v>0</v>
      </c>
      <c r="I69" s="457">
        <v>88.145494340510695</v>
      </c>
      <c r="J69" s="457">
        <v>-1160.77529803981</v>
      </c>
      <c r="K69" s="457">
        <v>0</v>
      </c>
      <c r="L69" s="457">
        <v>-413.44087456026</v>
      </c>
      <c r="M69" s="457">
        <v>5489.0820195026499</v>
      </c>
      <c r="N69" s="457">
        <v>5075.6411449423904</v>
      </c>
      <c r="O69" s="457">
        <f t="shared" si="3"/>
        <v>5489.0820195026499</v>
      </c>
      <c r="P69" s="457">
        <f t="shared" si="4"/>
        <v>0</v>
      </c>
      <c r="Q69" s="457">
        <f t="shared" si="5"/>
        <v>-1160.77529803981</v>
      </c>
      <c r="S69" s="456">
        <v>0.15625</v>
      </c>
      <c r="T69" s="457">
        <v>3013.5850640240301</v>
      </c>
      <c r="U69" s="457">
        <v>2220.4379852554098</v>
      </c>
      <c r="V69" s="457">
        <v>24.2485287729336</v>
      </c>
      <c r="W69" s="457">
        <v>378.09517856352397</v>
      </c>
      <c r="X69" s="457">
        <v>246.471489408867</v>
      </c>
      <c r="Y69" s="457">
        <v>0</v>
      </c>
      <c r="Z69" s="457">
        <v>0</v>
      </c>
      <c r="AA69" s="457">
        <v>16.542658662689998</v>
      </c>
      <c r="AB69" s="457">
        <v>-1167.6512348993499</v>
      </c>
      <c r="AC69" s="457">
        <v>-5.27188019608821</v>
      </c>
      <c r="AD69" s="457">
        <v>-429.860115737309</v>
      </c>
      <c r="AE69" s="457">
        <v>4726.4577895920102</v>
      </c>
      <c r="AF69" s="457">
        <v>4296.5976738546997</v>
      </c>
      <c r="AG69" s="457">
        <f t="shared" si="6"/>
        <v>4726.4577895920102</v>
      </c>
      <c r="AH69" s="457">
        <f t="shared" si="7"/>
        <v>0</v>
      </c>
      <c r="AI69" s="457">
        <f t="shared" si="8"/>
        <v>-1167.6512348993499</v>
      </c>
      <c r="AK69" s="456">
        <v>0.15625</v>
      </c>
      <c r="AL69" s="451">
        <v>3629.06548586492</v>
      </c>
      <c r="AM69" s="451">
        <v>1416.5079699540299</v>
      </c>
      <c r="AN69" s="451">
        <v>4.7186533762962704</v>
      </c>
      <c r="AO69" s="451">
        <v>359.36894192762202</v>
      </c>
      <c r="AP69" s="451">
        <v>129.821400788132</v>
      </c>
      <c r="AQ69" s="451">
        <v>190.69496460269599</v>
      </c>
      <c r="AR69" s="451">
        <v>7.3235588900248203</v>
      </c>
      <c r="AS69" s="451">
        <v>102.825272229915</v>
      </c>
      <c r="AT69" s="451">
        <v>-1094.1025140802701</v>
      </c>
      <c r="AU69" s="451">
        <v>0</v>
      </c>
      <c r="AV69" s="451">
        <v>-354.32575658836799</v>
      </c>
      <c r="AW69" s="451">
        <v>4746.22373355336</v>
      </c>
      <c r="AX69" s="451">
        <v>4391.8979769650005</v>
      </c>
      <c r="AY69" s="451">
        <f t="shared" si="9"/>
        <v>4746.22373355336</v>
      </c>
      <c r="AZ69" s="457">
        <f t="shared" si="10"/>
        <v>0</v>
      </c>
      <c r="BA69" s="457">
        <f t="shared" si="11"/>
        <v>-1094.1025140802701</v>
      </c>
    </row>
    <row r="70" spans="1:53" s="451" customFormat="1">
      <c r="A70" s="456">
        <v>0.16666666666666699</v>
      </c>
      <c r="B70" s="457">
        <v>3033.84543538343</v>
      </c>
      <c r="C70" s="457">
        <v>2318.0016939523198</v>
      </c>
      <c r="D70" s="457">
        <v>24.2354878973943</v>
      </c>
      <c r="E70" s="457">
        <v>395.32733911231003</v>
      </c>
      <c r="F70" s="457">
        <v>648.87170442889396</v>
      </c>
      <c r="G70" s="457">
        <v>12.1988028984997</v>
      </c>
      <c r="H70" s="457">
        <v>0</v>
      </c>
      <c r="I70" s="457">
        <v>87.813695709683302</v>
      </c>
      <c r="J70" s="457">
        <v>-987.72379396343604</v>
      </c>
      <c r="K70" s="457">
        <v>-7.2451182591886401</v>
      </c>
      <c r="L70" s="457">
        <v>-409.27273776508298</v>
      </c>
      <c r="M70" s="457">
        <v>5525.3252471599098</v>
      </c>
      <c r="N70" s="457">
        <v>5116.0525093948299</v>
      </c>
      <c r="O70" s="457">
        <f t="shared" si="3"/>
        <v>5525.3252471599098</v>
      </c>
      <c r="P70" s="457">
        <f t="shared" si="4"/>
        <v>0</v>
      </c>
      <c r="Q70" s="457">
        <f t="shared" si="5"/>
        <v>-987.72379396343604</v>
      </c>
      <c r="S70" s="456">
        <v>0.16666666666666699</v>
      </c>
      <c r="T70" s="457">
        <v>3013.4051067382602</v>
      </c>
      <c r="U70" s="457">
        <v>2221.5868497030501</v>
      </c>
      <c r="V70" s="457">
        <v>24.181432422863299</v>
      </c>
      <c r="W70" s="457">
        <v>382.02973253526699</v>
      </c>
      <c r="X70" s="457">
        <v>254.69157661747599</v>
      </c>
      <c r="Y70" s="457">
        <v>0</v>
      </c>
      <c r="Z70" s="457">
        <v>0</v>
      </c>
      <c r="AA70" s="457">
        <v>15.7017840267427</v>
      </c>
      <c r="AB70" s="457">
        <v>-1118.3983765370699</v>
      </c>
      <c r="AC70" s="457">
        <v>-5.2316368101778599</v>
      </c>
      <c r="AD70" s="457">
        <v>-430.26961402741102</v>
      </c>
      <c r="AE70" s="457">
        <v>4787.9664686964097</v>
      </c>
      <c r="AF70" s="457">
        <v>4357.6968546689995</v>
      </c>
      <c r="AG70" s="457">
        <f t="shared" si="6"/>
        <v>4787.9664686964097</v>
      </c>
      <c r="AH70" s="457">
        <f t="shared" si="7"/>
        <v>0</v>
      </c>
      <c r="AI70" s="457">
        <f t="shared" si="8"/>
        <v>-1118.3983765370699</v>
      </c>
      <c r="AK70" s="456">
        <v>0.16666666666666699</v>
      </c>
      <c r="AL70" s="451">
        <v>3631.7592322686201</v>
      </c>
      <c r="AM70" s="451">
        <v>1439.9711486794399</v>
      </c>
      <c r="AN70" s="451">
        <v>4.7253465274565896</v>
      </c>
      <c r="AO70" s="451">
        <v>360.71627707007502</v>
      </c>
      <c r="AP70" s="451">
        <v>129.82540077001201</v>
      </c>
      <c r="AQ70" s="451">
        <v>11.107198920834</v>
      </c>
      <c r="AR70" s="451">
        <v>21.939360366821301</v>
      </c>
      <c r="AS70" s="451">
        <v>102.152654080795</v>
      </c>
      <c r="AT70" s="451">
        <v>-900.28181301110101</v>
      </c>
      <c r="AU70" s="451">
        <v>-1.3698874174029001</v>
      </c>
      <c r="AV70" s="451">
        <v>-354.37067542083702</v>
      </c>
      <c r="AW70" s="451">
        <v>4800.5449182555503</v>
      </c>
      <c r="AX70" s="451">
        <v>4446.1742428347097</v>
      </c>
      <c r="AY70" s="451">
        <f t="shared" si="9"/>
        <v>4800.5449182555503</v>
      </c>
      <c r="AZ70" s="457">
        <f t="shared" si="10"/>
        <v>0</v>
      </c>
      <c r="BA70" s="457">
        <f t="shared" si="11"/>
        <v>-900.28181301110101</v>
      </c>
    </row>
    <row r="71" spans="1:53" s="451" customFormat="1">
      <c r="A71" s="456">
        <v>0.17708333333333301</v>
      </c>
      <c r="B71" s="457">
        <v>3034.8922743778398</v>
      </c>
      <c r="C71" s="457">
        <v>2316.1808719524101</v>
      </c>
      <c r="D71" s="457">
        <v>24.201976310088799</v>
      </c>
      <c r="E71" s="457">
        <v>398.69132473976703</v>
      </c>
      <c r="F71" s="457">
        <v>660.66020317346602</v>
      </c>
      <c r="G71" s="457">
        <v>0</v>
      </c>
      <c r="H71" s="457">
        <v>0</v>
      </c>
      <c r="I71" s="457">
        <v>81.020590364647106</v>
      </c>
      <c r="J71" s="457">
        <v>-952.73938541759799</v>
      </c>
      <c r="K71" s="457">
        <v>-5.3247254051035204</v>
      </c>
      <c r="L71" s="457">
        <v>-409.19060144895599</v>
      </c>
      <c r="M71" s="457">
        <v>5557.5831300955197</v>
      </c>
      <c r="N71" s="457">
        <v>5148.3925286465601</v>
      </c>
      <c r="O71" s="457">
        <f t="shared" si="3"/>
        <v>5557.5831300955197</v>
      </c>
      <c r="P71" s="457">
        <f t="shared" si="4"/>
        <v>0</v>
      </c>
      <c r="Q71" s="457">
        <f t="shared" si="5"/>
        <v>-952.73938541759799</v>
      </c>
      <c r="S71" s="456">
        <v>0.17708333333333301</v>
      </c>
      <c r="T71" s="457">
        <v>3014.1718133219101</v>
      </c>
      <c r="U71" s="457">
        <v>2219.3443142132901</v>
      </c>
      <c r="V71" s="457">
        <v>24.2686576779547</v>
      </c>
      <c r="W71" s="457">
        <v>385.201243824583</v>
      </c>
      <c r="X71" s="457">
        <v>255.64099291285399</v>
      </c>
      <c r="Y71" s="457">
        <v>0</v>
      </c>
      <c r="Z71" s="457">
        <v>0</v>
      </c>
      <c r="AA71" s="457">
        <v>14.619767226297901</v>
      </c>
      <c r="AB71" s="457">
        <v>-1123.5177454388199</v>
      </c>
      <c r="AC71" s="457">
        <v>-5.3054163616743502</v>
      </c>
      <c r="AD71" s="457">
        <v>-430.27699129808298</v>
      </c>
      <c r="AE71" s="457">
        <v>4784.42362737639</v>
      </c>
      <c r="AF71" s="457">
        <v>4354.1466360782997</v>
      </c>
      <c r="AG71" s="457">
        <f t="shared" si="6"/>
        <v>4784.42362737639</v>
      </c>
      <c r="AH71" s="457">
        <f t="shared" si="7"/>
        <v>0</v>
      </c>
      <c r="AI71" s="457">
        <f t="shared" si="8"/>
        <v>-1123.5177454388199</v>
      </c>
      <c r="AK71" s="456">
        <v>0.17708333333333301</v>
      </c>
      <c r="AL71" s="451">
        <v>3633.5328860879999</v>
      </c>
      <c r="AM71" s="451">
        <v>1452.27488246798</v>
      </c>
      <c r="AN71" s="451">
        <v>4.7186533762962704</v>
      </c>
      <c r="AO71" s="451">
        <v>364.23689444907001</v>
      </c>
      <c r="AP71" s="451">
        <v>129.810838335981</v>
      </c>
      <c r="AQ71" s="451">
        <v>0</v>
      </c>
      <c r="AR71" s="451">
        <v>21.949524169921901</v>
      </c>
      <c r="AS71" s="451">
        <v>99.079937390316104</v>
      </c>
      <c r="AT71" s="451">
        <v>-919.98305431148003</v>
      </c>
      <c r="AU71" s="451">
        <v>-5.2176594807885301</v>
      </c>
      <c r="AV71" s="451">
        <v>-355.597347321168</v>
      </c>
      <c r="AW71" s="451">
        <v>4780.4029024852898</v>
      </c>
      <c r="AX71" s="451">
        <v>4424.8055551641301</v>
      </c>
      <c r="AY71" s="451">
        <f t="shared" si="9"/>
        <v>4780.4029024852898</v>
      </c>
      <c r="AZ71" s="457">
        <f t="shared" si="10"/>
        <v>0</v>
      </c>
      <c r="BA71" s="457">
        <f t="shared" si="11"/>
        <v>-919.98305431148003</v>
      </c>
    </row>
    <row r="72" spans="1:53" s="451" customFormat="1">
      <c r="A72" s="456">
        <v>0.1875</v>
      </c>
      <c r="B72" s="457">
        <v>3035.1789968486601</v>
      </c>
      <c r="C72" s="457">
        <v>2317.4429937903701</v>
      </c>
      <c r="D72" s="457">
        <v>24.222083262472101</v>
      </c>
      <c r="E72" s="457">
        <v>397.955703338636</v>
      </c>
      <c r="F72" s="457">
        <v>660.96029324154199</v>
      </c>
      <c r="G72" s="457">
        <v>0</v>
      </c>
      <c r="H72" s="457">
        <v>0</v>
      </c>
      <c r="I72" s="457">
        <v>79.304313823154899</v>
      </c>
      <c r="J72" s="457">
        <v>-972.26021182280294</v>
      </c>
      <c r="K72" s="457">
        <v>-5.3180107514916104</v>
      </c>
      <c r="L72" s="457">
        <v>-409.26196554987501</v>
      </c>
      <c r="M72" s="457">
        <v>5537.4861617305296</v>
      </c>
      <c r="N72" s="457">
        <v>5128.2241961806603</v>
      </c>
      <c r="O72" s="457">
        <f t="shared" si="3"/>
        <v>5537.4861617305296</v>
      </c>
      <c r="P72" s="457">
        <f t="shared" si="4"/>
        <v>0</v>
      </c>
      <c r="Q72" s="457">
        <f t="shared" si="5"/>
        <v>-972.26021182280294</v>
      </c>
      <c r="S72" s="456">
        <v>0.1875</v>
      </c>
      <c r="T72" s="457">
        <v>3016.4786065973599</v>
      </c>
      <c r="U72" s="457">
        <v>2220.1560134626502</v>
      </c>
      <c r="V72" s="457">
        <v>24.221690232905502</v>
      </c>
      <c r="W72" s="457">
        <v>384.99916487027701</v>
      </c>
      <c r="X72" s="457">
        <v>255.58469083291001</v>
      </c>
      <c r="Y72" s="457">
        <v>0</v>
      </c>
      <c r="Z72" s="457">
        <v>14.9552618891398</v>
      </c>
      <c r="AA72" s="457">
        <v>15.757746345383801</v>
      </c>
      <c r="AB72" s="457">
        <v>-1133.3453666517501</v>
      </c>
      <c r="AC72" s="457">
        <v>-5.1913934562500597</v>
      </c>
      <c r="AD72" s="457">
        <v>-430.60010740452702</v>
      </c>
      <c r="AE72" s="457">
        <v>4793.61641412263</v>
      </c>
      <c r="AF72" s="457">
        <v>4363.0163067181102</v>
      </c>
      <c r="AG72" s="457">
        <f t="shared" si="6"/>
        <v>4793.61641412263</v>
      </c>
      <c r="AH72" s="457">
        <f t="shared" si="7"/>
        <v>0</v>
      </c>
      <c r="AI72" s="457">
        <f t="shared" si="8"/>
        <v>-1133.3453666517501</v>
      </c>
      <c r="AK72" s="456">
        <v>0.1875</v>
      </c>
      <c r="AL72" s="451">
        <v>3635.2598686623701</v>
      </c>
      <c r="AM72" s="451">
        <v>1455.82314441166</v>
      </c>
      <c r="AN72" s="451">
        <v>4.7186533762962704</v>
      </c>
      <c r="AO72" s="451">
        <v>365.55291101580002</v>
      </c>
      <c r="AP72" s="451">
        <v>129.81868066771099</v>
      </c>
      <c r="AQ72" s="451">
        <v>0</v>
      </c>
      <c r="AR72" s="451">
        <v>21.918198491414401</v>
      </c>
      <c r="AS72" s="451">
        <v>96.085923840921396</v>
      </c>
      <c r="AT72" s="451">
        <v>-1019.22257759277</v>
      </c>
      <c r="AU72" s="451">
        <v>-5.2243746089090797</v>
      </c>
      <c r="AV72" s="451">
        <v>-356.052219344847</v>
      </c>
      <c r="AW72" s="451">
        <v>4684.7304282645</v>
      </c>
      <c r="AX72" s="451">
        <v>4328.6782089196504</v>
      </c>
      <c r="AY72" s="451">
        <f t="shared" si="9"/>
        <v>4684.7304282645</v>
      </c>
      <c r="AZ72" s="457">
        <f t="shared" si="10"/>
        <v>0</v>
      </c>
      <c r="BA72" s="457">
        <f t="shared" si="11"/>
        <v>-1019.22257759277</v>
      </c>
    </row>
    <row r="73" spans="1:53" s="451" customFormat="1">
      <c r="A73" s="456">
        <v>0.19791666666666699</v>
      </c>
      <c r="B73" s="457">
        <v>3036.1991870788102</v>
      </c>
      <c r="C73" s="457">
        <v>2317.46268422717</v>
      </c>
      <c r="D73" s="457">
        <v>24.181869357705398</v>
      </c>
      <c r="E73" s="457">
        <v>399.621261728712</v>
      </c>
      <c r="F73" s="457">
        <v>659.28432245784995</v>
      </c>
      <c r="G73" s="457">
        <v>0</v>
      </c>
      <c r="H73" s="457">
        <v>0</v>
      </c>
      <c r="I73" s="457">
        <v>81.245674177924698</v>
      </c>
      <c r="J73" s="457">
        <v>-1007.02398975688</v>
      </c>
      <c r="K73" s="457">
        <v>-5.2575787729304704</v>
      </c>
      <c r="L73" s="457">
        <v>-409.42768350550801</v>
      </c>
      <c r="M73" s="457">
        <v>5505.7134304983701</v>
      </c>
      <c r="N73" s="457">
        <v>5096.2857469928604</v>
      </c>
      <c r="O73" s="457">
        <f t="shared" si="3"/>
        <v>5505.7134304983701</v>
      </c>
      <c r="P73" s="457">
        <f t="shared" si="4"/>
        <v>0</v>
      </c>
      <c r="Q73" s="457">
        <f t="shared" si="5"/>
        <v>-1007.02398975688</v>
      </c>
      <c r="S73" s="456">
        <v>0.19791666666666699</v>
      </c>
      <c r="T73" s="457">
        <v>3016.9852898778099</v>
      </c>
      <c r="U73" s="457">
        <v>2224.21561294718</v>
      </c>
      <c r="V73" s="457">
        <v>24.275367312961698</v>
      </c>
      <c r="W73" s="457">
        <v>384.27212939081898</v>
      </c>
      <c r="X73" s="457">
        <v>255.590300406979</v>
      </c>
      <c r="Y73" s="457">
        <v>0</v>
      </c>
      <c r="Z73" s="457">
        <v>22.42006884257</v>
      </c>
      <c r="AA73" s="457">
        <v>17.818866086343998</v>
      </c>
      <c r="AB73" s="457">
        <v>-1160.89146982794</v>
      </c>
      <c r="AC73" s="457">
        <v>-5.3255380226469802</v>
      </c>
      <c r="AD73" s="457">
        <v>-431.084199124451</v>
      </c>
      <c r="AE73" s="457">
        <v>4779.3606270140699</v>
      </c>
      <c r="AF73" s="457">
        <v>4348.2764278896202</v>
      </c>
      <c r="AG73" s="457">
        <f t="shared" si="6"/>
        <v>4779.3606270140699</v>
      </c>
      <c r="AH73" s="457">
        <f t="shared" si="7"/>
        <v>0</v>
      </c>
      <c r="AI73" s="457">
        <f t="shared" si="8"/>
        <v>-1160.89146982794</v>
      </c>
      <c r="AK73" s="456">
        <v>0.19791666666666699</v>
      </c>
      <c r="AL73" s="451">
        <v>3637.7269656959002</v>
      </c>
      <c r="AM73" s="451">
        <v>1442.4309561816799</v>
      </c>
      <c r="AN73" s="451">
        <v>4.7788917686544297</v>
      </c>
      <c r="AO73" s="451">
        <v>358.60951495593503</v>
      </c>
      <c r="AP73" s="451">
        <v>129.97130608250299</v>
      </c>
      <c r="AQ73" s="451">
        <v>0</v>
      </c>
      <c r="AR73" s="451">
        <v>22.054537420908598</v>
      </c>
      <c r="AS73" s="451">
        <v>92.077467338434602</v>
      </c>
      <c r="AT73" s="451">
        <v>-917.52761860213798</v>
      </c>
      <c r="AU73" s="451">
        <v>-172.14918738552001</v>
      </c>
      <c r="AV73" s="451">
        <v>-354.50466237916402</v>
      </c>
      <c r="AW73" s="451">
        <v>4597.9728334563497</v>
      </c>
      <c r="AX73" s="451">
        <v>4243.4681710771902</v>
      </c>
      <c r="AY73" s="451">
        <f t="shared" si="9"/>
        <v>4597.9728334563497</v>
      </c>
      <c r="AZ73" s="457">
        <f t="shared" si="10"/>
        <v>0</v>
      </c>
      <c r="BA73" s="457">
        <f t="shared" si="11"/>
        <v>-917.52761860213798</v>
      </c>
    </row>
    <row r="74" spans="1:53" s="451" customFormat="1">
      <c r="A74" s="456">
        <v>0.20833333333333301</v>
      </c>
      <c r="B74" s="457">
        <v>3037.4860765787898</v>
      </c>
      <c r="C74" s="457">
        <v>2387.5905904668298</v>
      </c>
      <c r="D74" s="457">
        <v>24.1282508180166</v>
      </c>
      <c r="E74" s="457">
        <v>403.30757629591898</v>
      </c>
      <c r="F74" s="457">
        <v>637.09601551639196</v>
      </c>
      <c r="G74" s="457">
        <v>0</v>
      </c>
      <c r="H74" s="457">
        <v>13.590085744857801</v>
      </c>
      <c r="I74" s="457">
        <v>84.415161126263897</v>
      </c>
      <c r="J74" s="457">
        <v>-1004.73404299386</v>
      </c>
      <c r="K74" s="457">
        <v>-5.2172907872230301</v>
      </c>
      <c r="L74" s="457">
        <v>-416.12766348183101</v>
      </c>
      <c r="M74" s="457">
        <v>5577.6624227659804</v>
      </c>
      <c r="N74" s="457">
        <v>5161.5347592841499</v>
      </c>
      <c r="O74" s="457">
        <f t="shared" si="3"/>
        <v>5577.6624227659804</v>
      </c>
      <c r="P74" s="457">
        <f t="shared" si="4"/>
        <v>0</v>
      </c>
      <c r="Q74" s="457">
        <f t="shared" si="5"/>
        <v>-1004.73404299386</v>
      </c>
      <c r="S74" s="456">
        <v>0.20833333333333301</v>
      </c>
      <c r="T74" s="457">
        <v>3018.6253817761899</v>
      </c>
      <c r="U74" s="457">
        <v>2248.3233737993801</v>
      </c>
      <c r="V74" s="457">
        <v>24.214980597898499</v>
      </c>
      <c r="W74" s="457">
        <v>387.17612658504402</v>
      </c>
      <c r="X74" s="457">
        <v>254.60098600231501</v>
      </c>
      <c r="Y74" s="457">
        <v>0</v>
      </c>
      <c r="Z74" s="457">
        <v>22.835866783142102</v>
      </c>
      <c r="AA74" s="457">
        <v>20.522321805595801</v>
      </c>
      <c r="AB74" s="457">
        <v>-1197.89433454509</v>
      </c>
      <c r="AC74" s="457">
        <v>-5.29200188904339</v>
      </c>
      <c r="AD74" s="457">
        <v>-433.89520396959102</v>
      </c>
      <c r="AE74" s="457">
        <v>4773.1127009154297</v>
      </c>
      <c r="AF74" s="457">
        <v>4339.2174969458401</v>
      </c>
      <c r="AG74" s="457">
        <f t="shared" si="6"/>
        <v>4773.1127009154297</v>
      </c>
      <c r="AH74" s="457">
        <f t="shared" si="7"/>
        <v>0</v>
      </c>
      <c r="AI74" s="457">
        <f t="shared" si="8"/>
        <v>-1197.89433454509</v>
      </c>
      <c r="AK74" s="456">
        <v>0.20833333333333301</v>
      </c>
      <c r="AL74" s="451">
        <v>3636.7201072462399</v>
      </c>
      <c r="AM74" s="451">
        <v>1436.2635338703999</v>
      </c>
      <c r="AN74" s="451">
        <v>10.407810415476799</v>
      </c>
      <c r="AO74" s="451">
        <v>361.17666837326698</v>
      </c>
      <c r="AP74" s="451">
        <v>130.19823204566299</v>
      </c>
      <c r="AQ74" s="451">
        <v>0</v>
      </c>
      <c r="AR74" s="451">
        <v>23.969598529815698</v>
      </c>
      <c r="AS74" s="451">
        <v>92.260108316070003</v>
      </c>
      <c r="AT74" s="451">
        <v>-768.41827867019197</v>
      </c>
      <c r="AU74" s="451">
        <v>-318.01533794715601</v>
      </c>
      <c r="AV74" s="451">
        <v>-354.16167013030503</v>
      </c>
      <c r="AW74" s="451">
        <v>4604.5624421795901</v>
      </c>
      <c r="AX74" s="451">
        <v>4250.40077204929</v>
      </c>
      <c r="AY74" s="451">
        <f t="shared" si="9"/>
        <v>4604.5624421795901</v>
      </c>
      <c r="AZ74" s="457">
        <f t="shared" si="10"/>
        <v>0</v>
      </c>
      <c r="BA74" s="457">
        <f t="shared" si="11"/>
        <v>-768.41827867019197</v>
      </c>
    </row>
    <row r="75" spans="1:53" s="451" customFormat="1">
      <c r="A75" s="456">
        <v>0.21875</v>
      </c>
      <c r="B75" s="457">
        <v>3039.0597536656901</v>
      </c>
      <c r="C75" s="457">
        <v>2364.5944617537202</v>
      </c>
      <c r="D75" s="457">
        <v>24.155060087860999</v>
      </c>
      <c r="E75" s="457">
        <v>401.65030749475397</v>
      </c>
      <c r="F75" s="457">
        <v>634.16456134727105</v>
      </c>
      <c r="G75" s="457">
        <v>0</v>
      </c>
      <c r="H75" s="457">
        <v>15.4486850897471</v>
      </c>
      <c r="I75" s="457">
        <v>82.658086011737694</v>
      </c>
      <c r="J75" s="457">
        <v>-1021.32939315876</v>
      </c>
      <c r="K75" s="457">
        <v>-5.2575787729304704</v>
      </c>
      <c r="L75" s="457">
        <v>-413.98943085469</v>
      </c>
      <c r="M75" s="457">
        <v>5535.1439435190896</v>
      </c>
      <c r="N75" s="457">
        <v>5121.1545126643996</v>
      </c>
      <c r="O75" s="457">
        <f t="shared" si="3"/>
        <v>5535.1439435190896</v>
      </c>
      <c r="P75" s="457">
        <f t="shared" si="4"/>
        <v>0</v>
      </c>
      <c r="Q75" s="457">
        <f t="shared" si="5"/>
        <v>-1021.32939315876</v>
      </c>
      <c r="S75" s="456">
        <v>0.21875</v>
      </c>
      <c r="T75" s="457">
        <v>3019.8387750270999</v>
      </c>
      <c r="U75" s="457">
        <v>2250.9523892121201</v>
      </c>
      <c r="V75" s="457">
        <v>24.275367312961698</v>
      </c>
      <c r="W75" s="457">
        <v>389.57721686355302</v>
      </c>
      <c r="X75" s="457">
        <v>253.738739261175</v>
      </c>
      <c r="Y75" s="457">
        <v>0</v>
      </c>
      <c r="Z75" s="457">
        <v>22.910514358520501</v>
      </c>
      <c r="AA75" s="457">
        <v>22.304925067934999</v>
      </c>
      <c r="AB75" s="457">
        <v>-1344.92620658536</v>
      </c>
      <c r="AC75" s="457">
        <v>-5.3322452749537401</v>
      </c>
      <c r="AD75" s="457">
        <v>-434.40488699349697</v>
      </c>
      <c r="AE75" s="457">
        <v>4633.3394752430604</v>
      </c>
      <c r="AF75" s="457">
        <v>4198.93458824956</v>
      </c>
      <c r="AG75" s="457">
        <f t="shared" si="6"/>
        <v>4633.3394752430604</v>
      </c>
      <c r="AH75" s="457">
        <f t="shared" si="7"/>
        <v>0</v>
      </c>
      <c r="AI75" s="457">
        <f t="shared" si="8"/>
        <v>-1344.92620658536</v>
      </c>
      <c r="AK75" s="456">
        <v>0.21875</v>
      </c>
      <c r="AL75" s="451">
        <v>3639.3071788440302</v>
      </c>
      <c r="AM75" s="451">
        <v>1435.5903874247499</v>
      </c>
      <c r="AN75" s="451">
        <v>12.1480233979276</v>
      </c>
      <c r="AO75" s="451">
        <v>368.233478116941</v>
      </c>
      <c r="AP75" s="451">
        <v>130.39448889996899</v>
      </c>
      <c r="AQ75" s="451">
        <v>0</v>
      </c>
      <c r="AR75" s="451">
        <v>32.730288740793902</v>
      </c>
      <c r="AS75" s="451">
        <v>89.5683618215796</v>
      </c>
      <c r="AT75" s="451">
        <v>-816.79391832425404</v>
      </c>
      <c r="AU75" s="451">
        <v>-318.35781431636298</v>
      </c>
      <c r="AV75" s="451">
        <v>-354.75919077951301</v>
      </c>
      <c r="AW75" s="451">
        <v>4572.8204746053798</v>
      </c>
      <c r="AX75" s="451">
        <v>4218.0612838258603</v>
      </c>
      <c r="AY75" s="451">
        <f t="shared" si="9"/>
        <v>4572.8204746053798</v>
      </c>
      <c r="AZ75" s="457">
        <f t="shared" si="10"/>
        <v>0</v>
      </c>
      <c r="BA75" s="457">
        <f t="shared" si="11"/>
        <v>-816.79391832425404</v>
      </c>
    </row>
    <row r="76" spans="1:53" s="451" customFormat="1">
      <c r="A76" s="456">
        <v>0.22916666666666699</v>
      </c>
      <c r="B76" s="457">
        <v>3041.3401357944999</v>
      </c>
      <c r="C76" s="457">
        <v>2355.6687963377599</v>
      </c>
      <c r="D76" s="457">
        <v>24.134953135477701</v>
      </c>
      <c r="E76" s="457">
        <v>401.60015017418402</v>
      </c>
      <c r="F76" s="457">
        <v>634.14578602167899</v>
      </c>
      <c r="G76" s="457">
        <v>0</v>
      </c>
      <c r="H76" s="457">
        <v>14.648470560709599</v>
      </c>
      <c r="I76" s="457">
        <v>80.418703635922</v>
      </c>
      <c r="J76" s="457">
        <v>-1057.02485196315</v>
      </c>
      <c r="K76" s="457">
        <v>-5.2307201264648402</v>
      </c>
      <c r="L76" s="457">
        <v>-413.26383924660701</v>
      </c>
      <c r="M76" s="457">
        <v>5489.7014235706201</v>
      </c>
      <c r="N76" s="457">
        <v>5076.4375843240095</v>
      </c>
      <c r="O76" s="457">
        <f t="shared" si="3"/>
        <v>5489.7014235706201</v>
      </c>
      <c r="P76" s="457">
        <f t="shared" si="4"/>
        <v>0</v>
      </c>
      <c r="Q76" s="457">
        <f t="shared" si="5"/>
        <v>-1057.02485196315</v>
      </c>
      <c r="S76" s="456">
        <v>0.22916666666666699</v>
      </c>
      <c r="T76" s="457">
        <v>3020.6388004027099</v>
      </c>
      <c r="U76" s="457">
        <v>2259.3690841042599</v>
      </c>
      <c r="V76" s="457">
        <v>24.2082709628915</v>
      </c>
      <c r="W76" s="457">
        <v>389.90508090908497</v>
      </c>
      <c r="X76" s="457">
        <v>253.16863268396199</v>
      </c>
      <c r="Y76" s="457">
        <v>0</v>
      </c>
      <c r="Z76" s="457">
        <v>25.283081910451301</v>
      </c>
      <c r="AA76" s="457">
        <v>23.360481768178801</v>
      </c>
      <c r="AB76" s="457">
        <v>-1400.6295279404601</v>
      </c>
      <c r="AC76" s="457">
        <v>-5.27188019608821</v>
      </c>
      <c r="AD76" s="457">
        <v>-435.37067200228898</v>
      </c>
      <c r="AE76" s="457">
        <v>4590.0320246049796</v>
      </c>
      <c r="AF76" s="457">
        <v>4154.6613526026904</v>
      </c>
      <c r="AG76" s="457">
        <f t="shared" si="6"/>
        <v>4590.0320246049796</v>
      </c>
      <c r="AH76" s="457">
        <f t="shared" si="7"/>
        <v>0</v>
      </c>
      <c r="AI76" s="457">
        <f t="shared" si="8"/>
        <v>-1400.6295279404601</v>
      </c>
      <c r="AK76" s="456">
        <v>0.22916666666666699</v>
      </c>
      <c r="AL76" s="451">
        <v>3638.6204424847601</v>
      </c>
      <c r="AM76" s="451">
        <v>1381.8292714577799</v>
      </c>
      <c r="AN76" s="451">
        <v>12.0944781886451</v>
      </c>
      <c r="AO76" s="451">
        <v>355.53784026416997</v>
      </c>
      <c r="AP76" s="451">
        <v>130.625357323147</v>
      </c>
      <c r="AQ76" s="451">
        <v>0</v>
      </c>
      <c r="AR76" s="451">
        <v>51.338004666646299</v>
      </c>
      <c r="AS76" s="451">
        <v>89.512326388484496</v>
      </c>
      <c r="AT76" s="451">
        <v>-750.89283975991395</v>
      </c>
      <c r="AU76" s="451">
        <v>-317.80716631773703</v>
      </c>
      <c r="AV76" s="451">
        <v>-349.28980835882402</v>
      </c>
      <c r="AW76" s="451">
        <v>4590.8577146959797</v>
      </c>
      <c r="AX76" s="451">
        <v>4241.5679063371499</v>
      </c>
      <c r="AY76" s="451">
        <f t="shared" si="9"/>
        <v>4590.8577146959797</v>
      </c>
      <c r="AZ76" s="457">
        <f t="shared" si="10"/>
        <v>0</v>
      </c>
      <c r="BA76" s="457">
        <f t="shared" si="11"/>
        <v>-750.89283975991395</v>
      </c>
    </row>
    <row r="77" spans="1:53" s="451" customFormat="1">
      <c r="A77" s="456">
        <v>0.23958333333333301</v>
      </c>
      <c r="B77" s="457">
        <v>3042.07361983286</v>
      </c>
      <c r="C77" s="457">
        <v>2355.1140758176698</v>
      </c>
      <c r="D77" s="457">
        <v>24.2354878973943</v>
      </c>
      <c r="E77" s="457">
        <v>406.43394553760299</v>
      </c>
      <c r="F77" s="457">
        <v>633.68230179622799</v>
      </c>
      <c r="G77" s="457">
        <v>0</v>
      </c>
      <c r="H77" s="457">
        <v>15.298145771026601</v>
      </c>
      <c r="I77" s="457">
        <v>82.178033490524001</v>
      </c>
      <c r="J77" s="457">
        <v>-1123.0427365799901</v>
      </c>
      <c r="K77" s="457">
        <v>-5.2777227657841799</v>
      </c>
      <c r="L77" s="457">
        <v>-413.55769965762101</v>
      </c>
      <c r="M77" s="457">
        <v>5430.69515079753</v>
      </c>
      <c r="N77" s="457">
        <v>5017.1374511399099</v>
      </c>
      <c r="O77" s="457">
        <f t="shared" si="3"/>
        <v>5430.69515079753</v>
      </c>
      <c r="P77" s="457">
        <f t="shared" si="4"/>
        <v>0</v>
      </c>
      <c r="Q77" s="457">
        <f t="shared" si="5"/>
        <v>-1123.0427365799901</v>
      </c>
      <c r="S77" s="456">
        <v>0.23958333333333301</v>
      </c>
      <c r="T77" s="457">
        <v>3021.7588945253601</v>
      </c>
      <c r="U77" s="457">
        <v>2254.0647645774602</v>
      </c>
      <c r="V77" s="457">
        <v>24.161303517842299</v>
      </c>
      <c r="W77" s="457">
        <v>388.15810458724599</v>
      </c>
      <c r="X77" s="457">
        <v>252.83887072783401</v>
      </c>
      <c r="Y77" s="457">
        <v>0</v>
      </c>
      <c r="Z77" s="457">
        <v>38.840042037963897</v>
      </c>
      <c r="AA77" s="457">
        <v>21.140736573377101</v>
      </c>
      <c r="AB77" s="457">
        <v>-1450.37460283826</v>
      </c>
      <c r="AC77" s="457">
        <v>-5.3523669679089103</v>
      </c>
      <c r="AD77" s="457">
        <v>-434.84197100536102</v>
      </c>
      <c r="AE77" s="457">
        <v>4545.2357467409101</v>
      </c>
      <c r="AF77" s="457">
        <v>4110.3937757355498</v>
      </c>
      <c r="AG77" s="457">
        <f t="shared" si="6"/>
        <v>4545.2357467409101</v>
      </c>
      <c r="AH77" s="457">
        <f t="shared" si="7"/>
        <v>0</v>
      </c>
      <c r="AI77" s="457">
        <f t="shared" si="8"/>
        <v>-1450.37460283826</v>
      </c>
      <c r="AK77" s="456">
        <v>0.23958333333333301</v>
      </c>
      <c r="AL77" s="451">
        <v>3638.7270847331301</v>
      </c>
      <c r="AM77" s="451">
        <v>1372.3083945580399</v>
      </c>
      <c r="AN77" s="451">
        <v>12.0409329793626</v>
      </c>
      <c r="AO77" s="451">
        <v>358.332667873996</v>
      </c>
      <c r="AP77" s="451">
        <v>130.737440333102</v>
      </c>
      <c r="AQ77" s="451">
        <v>0</v>
      </c>
      <c r="AR77" s="451">
        <v>71.939848615010604</v>
      </c>
      <c r="AS77" s="451">
        <v>87.115936467146298</v>
      </c>
      <c r="AT77" s="451">
        <v>-755.57396450811098</v>
      </c>
      <c r="AU77" s="451">
        <v>-317.65943253847797</v>
      </c>
      <c r="AV77" s="451">
        <v>-348.76182728254099</v>
      </c>
      <c r="AW77" s="451">
        <v>4597.9689085131904</v>
      </c>
      <c r="AX77" s="451">
        <v>4249.2070812306501</v>
      </c>
      <c r="AY77" s="451">
        <f t="shared" si="9"/>
        <v>4597.9689085131904</v>
      </c>
      <c r="AZ77" s="457">
        <f t="shared" si="10"/>
        <v>0</v>
      </c>
      <c r="BA77" s="457">
        <f t="shared" si="11"/>
        <v>-755.57396450811098</v>
      </c>
    </row>
    <row r="78" spans="1:53" s="451" customFormat="1">
      <c r="A78" s="456">
        <v>0.25</v>
      </c>
      <c r="B78" s="457">
        <v>3042.96709413087</v>
      </c>
      <c r="C78" s="457">
        <v>2265.6030602118499</v>
      </c>
      <c r="D78" s="457">
        <v>24.235487769558201</v>
      </c>
      <c r="E78" s="457">
        <v>429.83110517287599</v>
      </c>
      <c r="F78" s="457">
        <v>630.58675660776498</v>
      </c>
      <c r="G78" s="457">
        <v>69.850345443344096</v>
      </c>
      <c r="H78" s="457">
        <v>21.648173173268599</v>
      </c>
      <c r="I78" s="457">
        <v>87.928115202665595</v>
      </c>
      <c r="J78" s="457">
        <v>-1020.84365200441</v>
      </c>
      <c r="K78" s="457">
        <v>-5.15014415504998</v>
      </c>
      <c r="L78" s="457">
        <v>-407.828291440383</v>
      </c>
      <c r="M78" s="457">
        <v>5546.6563415527398</v>
      </c>
      <c r="N78" s="457">
        <v>5138.82805011235</v>
      </c>
      <c r="O78" s="457">
        <f t="shared" si="3"/>
        <v>5546.6563415527398</v>
      </c>
      <c r="P78" s="457">
        <f t="shared" si="4"/>
        <v>0</v>
      </c>
      <c r="Q78" s="457">
        <f t="shared" si="5"/>
        <v>-1020.84365200441</v>
      </c>
      <c r="S78" s="456">
        <v>0.25</v>
      </c>
      <c r="T78" s="457">
        <v>3022.81894320416</v>
      </c>
      <c r="U78" s="457">
        <v>2241.8571243386</v>
      </c>
      <c r="V78" s="457">
        <v>24.214980597898499</v>
      </c>
      <c r="W78" s="457">
        <v>417.537086106331</v>
      </c>
      <c r="X78" s="457">
        <v>264.87531657629</v>
      </c>
      <c r="Y78" s="457">
        <v>0</v>
      </c>
      <c r="Z78" s="457">
        <v>62.627525477091503</v>
      </c>
      <c r="AA78" s="457">
        <v>22.696747203093999</v>
      </c>
      <c r="AB78" s="457">
        <v>-1375.7446252463401</v>
      </c>
      <c r="AC78" s="457">
        <v>-5.29200188904339</v>
      </c>
      <c r="AD78" s="457">
        <v>-435.76697072462798</v>
      </c>
      <c r="AE78" s="457">
        <v>4675.5910963680799</v>
      </c>
      <c r="AF78" s="457">
        <v>4239.8241256434503</v>
      </c>
      <c r="AG78" s="457">
        <f t="shared" si="6"/>
        <v>4675.5910963680799</v>
      </c>
      <c r="AH78" s="457">
        <f t="shared" si="7"/>
        <v>0</v>
      </c>
      <c r="AI78" s="457">
        <f t="shared" si="8"/>
        <v>-1375.7446252463401</v>
      </c>
      <c r="AK78" s="456">
        <v>0.25</v>
      </c>
      <c r="AL78" s="451">
        <v>3640.0539838793002</v>
      </c>
      <c r="AM78" s="451">
        <v>1396.41407371436</v>
      </c>
      <c r="AN78" s="451">
        <v>12.067705520173201</v>
      </c>
      <c r="AO78" s="451">
        <v>390.82131978438099</v>
      </c>
      <c r="AP78" s="451">
        <v>135.18656398358499</v>
      </c>
      <c r="AQ78" s="451">
        <v>0</v>
      </c>
      <c r="AR78" s="451">
        <v>97.347463592529294</v>
      </c>
      <c r="AS78" s="451">
        <v>86.709745580269299</v>
      </c>
      <c r="AT78" s="451">
        <v>-788.06579371329303</v>
      </c>
      <c r="AU78" s="451">
        <v>-316.90735099707803</v>
      </c>
      <c r="AV78" s="451">
        <v>-353.29789946890401</v>
      </c>
      <c r="AW78" s="451">
        <v>4653.6277113442202</v>
      </c>
      <c r="AX78" s="451">
        <v>4300.32981187532</v>
      </c>
      <c r="AY78" s="451">
        <f t="shared" si="9"/>
        <v>4653.6277113442202</v>
      </c>
      <c r="AZ78" s="457">
        <f t="shared" si="10"/>
        <v>0</v>
      </c>
      <c r="BA78" s="457">
        <f t="shared" si="11"/>
        <v>-788.06579371329303</v>
      </c>
    </row>
    <row r="79" spans="1:53" s="451" customFormat="1">
      <c r="A79" s="456">
        <v>0.26041666666666702</v>
      </c>
      <c r="B79" s="457">
        <v>3044.1806466223302</v>
      </c>
      <c r="C79" s="457">
        <v>2184.1350286550501</v>
      </c>
      <c r="D79" s="457">
        <v>24.215380945010999</v>
      </c>
      <c r="E79" s="457">
        <v>437.66301275652</v>
      </c>
      <c r="F79" s="457">
        <v>629.52749978713496</v>
      </c>
      <c r="G79" s="457">
        <v>68.691458935312895</v>
      </c>
      <c r="H79" s="457">
        <v>39.322894414266003</v>
      </c>
      <c r="I79" s="457">
        <v>90.253679379749897</v>
      </c>
      <c r="J79" s="457">
        <v>-908.53799615613798</v>
      </c>
      <c r="K79" s="457">
        <v>-5.1702881479036904</v>
      </c>
      <c r="L79" s="457">
        <v>-401.034156985967</v>
      </c>
      <c r="M79" s="457">
        <v>5604.2813171913303</v>
      </c>
      <c r="N79" s="457">
        <v>5203.2471602053602</v>
      </c>
      <c r="O79" s="457">
        <f t="shared" si="3"/>
        <v>5604.2813171913303</v>
      </c>
      <c r="P79" s="457">
        <f t="shared" si="4"/>
        <v>0</v>
      </c>
      <c r="Q79" s="457">
        <f t="shared" si="5"/>
        <v>-908.53799615613798</v>
      </c>
      <c r="S79" s="456">
        <v>0.26041666666666702</v>
      </c>
      <c r="T79" s="457">
        <v>3022.47226174346</v>
      </c>
      <c r="U79" s="457">
        <v>2234.6598223034998</v>
      </c>
      <c r="V79" s="457">
        <v>24.214980597898499</v>
      </c>
      <c r="W79" s="457">
        <v>414.38392792528703</v>
      </c>
      <c r="X79" s="457">
        <v>265.31297530369801</v>
      </c>
      <c r="Y79" s="457">
        <v>0</v>
      </c>
      <c r="Z79" s="457">
        <v>93.507274655659998</v>
      </c>
      <c r="AA79" s="457">
        <v>22.6060400030353</v>
      </c>
      <c r="AB79" s="457">
        <v>-1321.03460998222</v>
      </c>
      <c r="AC79" s="457">
        <v>-5.3121235819985602</v>
      </c>
      <c r="AD79" s="457">
        <v>-435.02481905107902</v>
      </c>
      <c r="AE79" s="457">
        <v>4750.8105489683303</v>
      </c>
      <c r="AF79" s="457">
        <v>4315.7857299172501</v>
      </c>
      <c r="AG79" s="457">
        <f t="shared" si="6"/>
        <v>4750.8105489683303</v>
      </c>
      <c r="AH79" s="457">
        <f t="shared" si="7"/>
        <v>0</v>
      </c>
      <c r="AI79" s="457">
        <f t="shared" si="8"/>
        <v>-1321.03460998222</v>
      </c>
      <c r="AK79" s="456">
        <v>0.26041666666666702</v>
      </c>
      <c r="AL79" s="451">
        <v>3638.0136674633</v>
      </c>
      <c r="AM79" s="451">
        <v>1429.98663860899</v>
      </c>
      <c r="AN79" s="451">
        <v>12.127943944446701</v>
      </c>
      <c r="AO79" s="451">
        <v>403.51637829737899</v>
      </c>
      <c r="AP79" s="451">
        <v>135.16633011506801</v>
      </c>
      <c r="AQ79" s="451">
        <v>0</v>
      </c>
      <c r="AR79" s="451">
        <v>131.29414008077001</v>
      </c>
      <c r="AS79" s="451">
        <v>83.587027874222102</v>
      </c>
      <c r="AT79" s="451">
        <v>-778.77235032470401</v>
      </c>
      <c r="AU79" s="451">
        <v>-316.54473004401598</v>
      </c>
      <c r="AV79" s="451">
        <v>-357.19240303951602</v>
      </c>
      <c r="AW79" s="451">
        <v>4738.3750460154497</v>
      </c>
      <c r="AX79" s="451">
        <v>4381.1826429759303</v>
      </c>
      <c r="AY79" s="451">
        <f t="shared" si="9"/>
        <v>4738.3750460154497</v>
      </c>
      <c r="AZ79" s="457">
        <f t="shared" si="10"/>
        <v>0</v>
      </c>
      <c r="BA79" s="457">
        <f t="shared" si="11"/>
        <v>-778.77235032470401</v>
      </c>
    </row>
    <row r="80" spans="1:53" s="451" customFormat="1">
      <c r="A80" s="456">
        <v>0.27083333333333298</v>
      </c>
      <c r="B80" s="457">
        <v>3043.9072729521699</v>
      </c>
      <c r="C80" s="457">
        <v>2184.0125387949001</v>
      </c>
      <c r="D80" s="457">
        <v>24.161762405322101</v>
      </c>
      <c r="E80" s="457">
        <v>441.45328735742902</v>
      </c>
      <c r="F80" s="457">
        <v>629.63032465537799</v>
      </c>
      <c r="G80" s="457">
        <v>68.606068152648703</v>
      </c>
      <c r="H80" s="457">
        <v>67.226569811503097</v>
      </c>
      <c r="I80" s="457">
        <v>94.629750411862005</v>
      </c>
      <c r="J80" s="457">
        <v>-891.01554287065005</v>
      </c>
      <c r="K80" s="457">
        <v>-5.1635734942917901</v>
      </c>
      <c r="L80" s="457">
        <v>-401.49403157364799</v>
      </c>
      <c r="M80" s="457">
        <v>5657.4484581762699</v>
      </c>
      <c r="N80" s="457">
        <v>5255.9544266026296</v>
      </c>
      <c r="O80" s="457">
        <f t="shared" si="3"/>
        <v>5657.4484581762699</v>
      </c>
      <c r="P80" s="457">
        <f t="shared" si="4"/>
        <v>0</v>
      </c>
      <c r="Q80" s="457">
        <f t="shared" si="5"/>
        <v>-891.01554287065005</v>
      </c>
      <c r="S80" s="456">
        <v>0.27083333333333298</v>
      </c>
      <c r="T80" s="457">
        <v>3021.3855352434398</v>
      </c>
      <c r="U80" s="457">
        <v>2232.3173019580399</v>
      </c>
      <c r="V80" s="457">
        <v>24.275367312961698</v>
      </c>
      <c r="W80" s="457">
        <v>413.62311301512301</v>
      </c>
      <c r="X80" s="457">
        <v>265.19173562653799</v>
      </c>
      <c r="Y80" s="457">
        <v>0</v>
      </c>
      <c r="Z80" s="457">
        <v>129.65539282735199</v>
      </c>
      <c r="AA80" s="457">
        <v>22.7031947553352</v>
      </c>
      <c r="AB80" s="457">
        <v>-1229.29314639481</v>
      </c>
      <c r="AC80" s="457">
        <v>-5.3188308023227702</v>
      </c>
      <c r="AD80" s="457">
        <v>-434.93386791447801</v>
      </c>
      <c r="AE80" s="457">
        <v>4874.53966354166</v>
      </c>
      <c r="AF80" s="457">
        <v>4439.6057956271798</v>
      </c>
      <c r="AG80" s="457">
        <f t="shared" si="6"/>
        <v>4874.53966354166</v>
      </c>
      <c r="AH80" s="457">
        <f t="shared" si="7"/>
        <v>0</v>
      </c>
      <c r="AI80" s="457">
        <f t="shared" si="8"/>
        <v>-1229.29314639481</v>
      </c>
      <c r="AK80" s="456">
        <v>0.27083333333333298</v>
      </c>
      <c r="AL80" s="451">
        <v>3636.9001179289498</v>
      </c>
      <c r="AM80" s="451">
        <v>1437.6443035283</v>
      </c>
      <c r="AN80" s="451">
        <v>12.1413302467673</v>
      </c>
      <c r="AO80" s="451">
        <v>397.34327594998598</v>
      </c>
      <c r="AP80" s="451">
        <v>135.13785347415799</v>
      </c>
      <c r="AQ80" s="451">
        <v>0</v>
      </c>
      <c r="AR80" s="451">
        <v>181.611987365723</v>
      </c>
      <c r="AS80" s="451">
        <v>81.132838980198798</v>
      </c>
      <c r="AT80" s="451">
        <v>-717.555650687818</v>
      </c>
      <c r="AU80" s="451">
        <v>-316.33655636530102</v>
      </c>
      <c r="AV80" s="451">
        <v>-357.75496786984701</v>
      </c>
      <c r="AW80" s="451">
        <v>4848.01950042096</v>
      </c>
      <c r="AX80" s="451">
        <v>4490.2645325511103</v>
      </c>
      <c r="AY80" s="451">
        <f t="shared" si="9"/>
        <v>4848.01950042096</v>
      </c>
      <c r="AZ80" s="457">
        <f t="shared" si="10"/>
        <v>0</v>
      </c>
      <c r="BA80" s="457">
        <f t="shared" si="11"/>
        <v>-717.555650687818</v>
      </c>
    </row>
    <row r="81" spans="1:53" s="451" customFormat="1">
      <c r="A81" s="456">
        <v>0.28125</v>
      </c>
      <c r="B81" s="457">
        <v>3042.5936695718401</v>
      </c>
      <c r="C81" s="457">
        <v>2158.7197411865</v>
      </c>
      <c r="D81" s="457">
        <v>24.161762405322101</v>
      </c>
      <c r="E81" s="457">
        <v>439.21658690663202</v>
      </c>
      <c r="F81" s="457">
        <v>627.92781985362797</v>
      </c>
      <c r="G81" s="457">
        <v>22.842257962093299</v>
      </c>
      <c r="H81" s="457">
        <v>111.450625101725</v>
      </c>
      <c r="I81" s="457">
        <v>95.198729390726101</v>
      </c>
      <c r="J81" s="457">
        <v>-781.16880755413399</v>
      </c>
      <c r="K81" s="457">
        <v>-5.1300002262322497</v>
      </c>
      <c r="L81" s="457">
        <v>-398.68603261466802</v>
      </c>
      <c r="M81" s="457">
        <v>5735.8123845980999</v>
      </c>
      <c r="N81" s="457">
        <v>5337.1263519834301</v>
      </c>
      <c r="O81" s="457">
        <f t="shared" si="3"/>
        <v>5735.8123845980999</v>
      </c>
      <c r="P81" s="457">
        <f t="shared" si="4"/>
        <v>0</v>
      </c>
      <c r="Q81" s="457">
        <f t="shared" si="5"/>
        <v>-781.16880755413399</v>
      </c>
      <c r="S81" s="456">
        <v>0.28125</v>
      </c>
      <c r="T81" s="457">
        <v>3021.06551532706</v>
      </c>
      <c r="U81" s="457">
        <v>2232.6715200588801</v>
      </c>
      <c r="V81" s="457">
        <v>24.1948516928774</v>
      </c>
      <c r="W81" s="457">
        <v>412.118004727428</v>
      </c>
      <c r="X81" s="457">
        <v>265.193190976805</v>
      </c>
      <c r="Y81" s="457">
        <v>0</v>
      </c>
      <c r="Z81" s="457">
        <v>172.613616312663</v>
      </c>
      <c r="AA81" s="457">
        <v>23.770441480180899</v>
      </c>
      <c r="AB81" s="457">
        <v>-1199.66632275605</v>
      </c>
      <c r="AC81" s="457">
        <v>-5.2584657234572401</v>
      </c>
      <c r="AD81" s="457">
        <v>-435.17856151273003</v>
      </c>
      <c r="AE81" s="457">
        <v>4946.7023520963903</v>
      </c>
      <c r="AF81" s="457">
        <v>4511.5237905836602</v>
      </c>
      <c r="AG81" s="457">
        <f t="shared" si="6"/>
        <v>4946.7023520963903</v>
      </c>
      <c r="AH81" s="457">
        <f t="shared" si="7"/>
        <v>0</v>
      </c>
      <c r="AI81" s="457">
        <f t="shared" si="8"/>
        <v>-1199.66632275605</v>
      </c>
      <c r="AK81" s="456">
        <v>0.28125</v>
      </c>
      <c r="AL81" s="451">
        <v>3637.6202420536601</v>
      </c>
      <c r="AM81" s="451">
        <v>1438.4424222422199</v>
      </c>
      <c r="AN81" s="451">
        <v>12.134637095606999</v>
      </c>
      <c r="AO81" s="451">
        <v>395.87057396240101</v>
      </c>
      <c r="AP81" s="451">
        <v>135.11828276635401</v>
      </c>
      <c r="AQ81" s="451">
        <v>0</v>
      </c>
      <c r="AR81" s="451">
        <v>251.99913744099899</v>
      </c>
      <c r="AS81" s="451">
        <v>80.297013541036605</v>
      </c>
      <c r="AT81" s="451">
        <v>-704.152166785894</v>
      </c>
      <c r="AU81" s="451">
        <v>-315.84634826613097</v>
      </c>
      <c r="AV81" s="451">
        <v>-358.29270878967498</v>
      </c>
      <c r="AW81" s="451">
        <v>4931.4837940502503</v>
      </c>
      <c r="AX81" s="451">
        <v>4573.1910852605797</v>
      </c>
      <c r="AY81" s="451">
        <f t="shared" si="9"/>
        <v>4931.4837940502503</v>
      </c>
      <c r="AZ81" s="457">
        <f t="shared" si="10"/>
        <v>0</v>
      </c>
      <c r="BA81" s="457">
        <f t="shared" si="11"/>
        <v>-704.152166785894</v>
      </c>
    </row>
    <row r="82" spans="1:53" s="451" customFormat="1">
      <c r="A82" s="456">
        <v>0.29166666666666702</v>
      </c>
      <c r="B82" s="457">
        <v>3041.1467735331898</v>
      </c>
      <c r="C82" s="457">
        <v>2088.1979462981799</v>
      </c>
      <c r="D82" s="457">
        <v>24.148357770399901</v>
      </c>
      <c r="E82" s="457">
        <v>436.42371680163001</v>
      </c>
      <c r="F82" s="457">
        <v>603.36011989462702</v>
      </c>
      <c r="G82" s="457">
        <v>0</v>
      </c>
      <c r="H82" s="457">
        <v>166.67414283752399</v>
      </c>
      <c r="I82" s="457">
        <v>88.2583147016678</v>
      </c>
      <c r="J82" s="457">
        <v>-583.92496810646799</v>
      </c>
      <c r="K82" s="457">
        <v>-5.1367148158081699</v>
      </c>
      <c r="L82" s="457">
        <v>-391.86340331903602</v>
      </c>
      <c r="M82" s="457">
        <v>5859.1476889149399</v>
      </c>
      <c r="N82" s="457">
        <v>5467.2842855959098</v>
      </c>
      <c r="O82" s="457">
        <f t="shared" si="3"/>
        <v>5859.1476889149399</v>
      </c>
      <c r="P82" s="457">
        <f t="shared" si="4"/>
        <v>0</v>
      </c>
      <c r="Q82" s="457">
        <f t="shared" si="5"/>
        <v>-583.92496810646799</v>
      </c>
      <c r="S82" s="456">
        <v>0.29166666666666702</v>
      </c>
      <c r="T82" s="457">
        <v>3020.3054497141702</v>
      </c>
      <c r="U82" s="457">
        <v>2236.6911980996101</v>
      </c>
      <c r="V82" s="457">
        <v>24.168013152849301</v>
      </c>
      <c r="W82" s="457">
        <v>421.27085243128499</v>
      </c>
      <c r="X82" s="457">
        <v>280.891176269531</v>
      </c>
      <c r="Y82" s="457">
        <v>0</v>
      </c>
      <c r="Z82" s="457">
        <v>222.94856459554001</v>
      </c>
      <c r="AA82" s="457">
        <v>22.854905200820301</v>
      </c>
      <c r="AB82" s="457">
        <v>-1122.2298225242801</v>
      </c>
      <c r="AC82" s="457">
        <v>-5.2987091093675902</v>
      </c>
      <c r="AD82" s="457">
        <v>-436.60429916144699</v>
      </c>
      <c r="AE82" s="457">
        <v>5101.6016278301504</v>
      </c>
      <c r="AF82" s="457">
        <v>4664.99732866871</v>
      </c>
      <c r="AG82" s="457">
        <f t="shared" si="6"/>
        <v>5101.6016278301504</v>
      </c>
      <c r="AH82" s="457">
        <f t="shared" si="7"/>
        <v>0</v>
      </c>
      <c r="AI82" s="457">
        <f t="shared" si="8"/>
        <v>-1122.2298225242801</v>
      </c>
      <c r="AK82" s="456">
        <v>0.29166666666666702</v>
      </c>
      <c r="AL82" s="451">
        <v>3637.72693313835</v>
      </c>
      <c r="AM82" s="451">
        <v>1425.75110933106</v>
      </c>
      <c r="AN82" s="451">
        <v>12.0743987351642</v>
      </c>
      <c r="AO82" s="451">
        <v>381.54687852049398</v>
      </c>
      <c r="AP82" s="451">
        <v>135.888243327054</v>
      </c>
      <c r="AQ82" s="451">
        <v>0</v>
      </c>
      <c r="AR82" s="451">
        <v>342.19162064615898</v>
      </c>
      <c r="AS82" s="451">
        <v>79.243759231074307</v>
      </c>
      <c r="AT82" s="451">
        <v>-632.49384757514304</v>
      </c>
      <c r="AU82" s="451">
        <v>-315.52402057937201</v>
      </c>
      <c r="AV82" s="451">
        <v>-356.92198573033897</v>
      </c>
      <c r="AW82" s="451">
        <v>5066.4050747748397</v>
      </c>
      <c r="AX82" s="451">
        <v>4709.4830890445</v>
      </c>
      <c r="AY82" s="451">
        <f t="shared" si="9"/>
        <v>5066.4050747748397</v>
      </c>
      <c r="AZ82" s="457">
        <f t="shared" si="10"/>
        <v>0</v>
      </c>
      <c r="BA82" s="457">
        <f t="shared" si="11"/>
        <v>-632.49384757514304</v>
      </c>
    </row>
    <row r="83" spans="1:53" s="451" customFormat="1">
      <c r="A83" s="456">
        <v>0.30208333333333298</v>
      </c>
      <c r="B83" s="457">
        <v>3041.0734365246699</v>
      </c>
      <c r="C83" s="457">
        <v>2092.2910319198299</v>
      </c>
      <c r="D83" s="457">
        <v>24.155060087860999</v>
      </c>
      <c r="E83" s="457">
        <v>436.908358594351</v>
      </c>
      <c r="F83" s="457">
        <v>599.94020987315605</v>
      </c>
      <c r="G83" s="457">
        <v>0</v>
      </c>
      <c r="H83" s="457">
        <v>228.777473449707</v>
      </c>
      <c r="I83" s="457">
        <v>81.890827982824206</v>
      </c>
      <c r="J83" s="457">
        <v>-548.27892562674401</v>
      </c>
      <c r="K83" s="457">
        <v>-5.1300001942142597</v>
      </c>
      <c r="L83" s="457">
        <v>-392.65092799069799</v>
      </c>
      <c r="M83" s="457">
        <v>5951.6274726114398</v>
      </c>
      <c r="N83" s="457">
        <v>5558.9765446207402</v>
      </c>
      <c r="O83" s="457">
        <f t="shared" si="3"/>
        <v>5951.6274726114398</v>
      </c>
      <c r="P83" s="457">
        <f t="shared" si="4"/>
        <v>0</v>
      </c>
      <c r="Q83" s="457">
        <f t="shared" si="5"/>
        <v>-548.27892562674401</v>
      </c>
      <c r="S83" s="456">
        <v>0.30208333333333298</v>
      </c>
      <c r="T83" s="457">
        <v>3020.3321763660501</v>
      </c>
      <c r="U83" s="457">
        <v>2239.82469258642</v>
      </c>
      <c r="V83" s="457">
        <v>24.161303517842299</v>
      </c>
      <c r="W83" s="457">
        <v>424.87112183778999</v>
      </c>
      <c r="X83" s="457">
        <v>280.94751347105</v>
      </c>
      <c r="Y83" s="457">
        <v>0</v>
      </c>
      <c r="Z83" s="457">
        <v>276.17298896280897</v>
      </c>
      <c r="AA83" s="457">
        <v>25.491548053544498</v>
      </c>
      <c r="AB83" s="457">
        <v>-1074.6370926255399</v>
      </c>
      <c r="AC83" s="457">
        <v>-5.3121235819985602</v>
      </c>
      <c r="AD83" s="457">
        <v>-437.57394743296499</v>
      </c>
      <c r="AE83" s="457">
        <v>5211.8521285879697</v>
      </c>
      <c r="AF83" s="457">
        <v>4774.2781811550003</v>
      </c>
      <c r="AG83" s="457">
        <f t="shared" si="6"/>
        <v>5211.8521285879697</v>
      </c>
      <c r="AH83" s="457">
        <f t="shared" si="7"/>
        <v>0</v>
      </c>
      <c r="AI83" s="457">
        <f t="shared" si="8"/>
        <v>-1074.6370926255399</v>
      </c>
      <c r="AK83" s="456">
        <v>0.30208333333333298</v>
      </c>
      <c r="AL83" s="451">
        <v>3636.40005027095</v>
      </c>
      <c r="AM83" s="451">
        <v>1414.61824724746</v>
      </c>
      <c r="AN83" s="451">
        <v>12.0476261305229</v>
      </c>
      <c r="AO83" s="451">
        <v>380.77352837871302</v>
      </c>
      <c r="AP83" s="451">
        <v>135.53959501707399</v>
      </c>
      <c r="AQ83" s="451">
        <v>0</v>
      </c>
      <c r="AR83" s="451">
        <v>447.07985968017601</v>
      </c>
      <c r="AS83" s="451">
        <v>78.598610285820399</v>
      </c>
      <c r="AT83" s="451">
        <v>-625.82251362799104</v>
      </c>
      <c r="AU83" s="451">
        <v>-315.302419910482</v>
      </c>
      <c r="AV83" s="451">
        <v>-356.60021973920499</v>
      </c>
      <c r="AW83" s="451">
        <v>5163.9325834722404</v>
      </c>
      <c r="AX83" s="451">
        <v>4807.3323637330404</v>
      </c>
      <c r="AY83" s="451">
        <f t="shared" si="9"/>
        <v>5163.9325834722404</v>
      </c>
      <c r="AZ83" s="457">
        <f t="shared" si="10"/>
        <v>0</v>
      </c>
      <c r="BA83" s="457">
        <f t="shared" si="11"/>
        <v>-625.82251362799104</v>
      </c>
    </row>
    <row r="84" spans="1:53" s="451" customFormat="1">
      <c r="A84" s="456">
        <v>0.3125</v>
      </c>
      <c r="B84" s="457">
        <v>3039.7264937007399</v>
      </c>
      <c r="C84" s="457">
        <v>2087.7499089482899</v>
      </c>
      <c r="D84" s="457">
        <v>24.148357770399901</v>
      </c>
      <c r="E84" s="457">
        <v>436.97800223902999</v>
      </c>
      <c r="F84" s="457">
        <v>600.15909998700397</v>
      </c>
      <c r="G84" s="457">
        <v>0</v>
      </c>
      <c r="H84" s="457">
        <v>308.84713745117199</v>
      </c>
      <c r="I84" s="457">
        <v>78.085052771421303</v>
      </c>
      <c r="J84" s="457">
        <v>-523.62556330800203</v>
      </c>
      <c r="K84" s="457">
        <v>-5.1568588086618901</v>
      </c>
      <c r="L84" s="457">
        <v>-392.74647391633999</v>
      </c>
      <c r="M84" s="457">
        <v>6046.9116307513896</v>
      </c>
      <c r="N84" s="457">
        <v>5654.1651568350499</v>
      </c>
      <c r="O84" s="457">
        <f t="shared" si="3"/>
        <v>6046.9116307513896</v>
      </c>
      <c r="P84" s="457">
        <f t="shared" si="4"/>
        <v>0</v>
      </c>
      <c r="Q84" s="457">
        <f t="shared" si="5"/>
        <v>-523.62556330800203</v>
      </c>
      <c r="S84" s="456">
        <v>0.3125</v>
      </c>
      <c r="T84" s="457">
        <v>3021.2321743944399</v>
      </c>
      <c r="U84" s="457">
        <v>2239.44755866273</v>
      </c>
      <c r="V84" s="457">
        <v>24.235109502919599</v>
      </c>
      <c r="W84" s="457">
        <v>418.52797386359498</v>
      </c>
      <c r="X84" s="457">
        <v>280.67908366294603</v>
      </c>
      <c r="Y84" s="457">
        <v>0</v>
      </c>
      <c r="Z84" s="457">
        <v>334.88154111735003</v>
      </c>
      <c r="AA84" s="457">
        <v>30.226760064400999</v>
      </c>
      <c r="AB84" s="457">
        <v>-991.97885000690701</v>
      </c>
      <c r="AC84" s="457">
        <v>-5.1981006445917197</v>
      </c>
      <c r="AD84" s="457">
        <v>-437.66361226764297</v>
      </c>
      <c r="AE84" s="457">
        <v>5352.0532506168802</v>
      </c>
      <c r="AF84" s="457">
        <v>4914.3896383492402</v>
      </c>
      <c r="AG84" s="457">
        <f t="shared" si="6"/>
        <v>5352.0532506168802</v>
      </c>
      <c r="AH84" s="457">
        <f t="shared" si="7"/>
        <v>0</v>
      </c>
      <c r="AI84" s="457">
        <f t="shared" si="8"/>
        <v>-991.97885000690701</v>
      </c>
      <c r="AK84" s="456">
        <v>0.3125</v>
      </c>
      <c r="AL84" s="451">
        <v>3637.1268649717699</v>
      </c>
      <c r="AM84" s="451">
        <v>1398.80340499964</v>
      </c>
      <c r="AN84" s="451">
        <v>12.0610124328435</v>
      </c>
      <c r="AO84" s="451">
        <v>379.62122410453401</v>
      </c>
      <c r="AP84" s="451">
        <v>135.294043032096</v>
      </c>
      <c r="AQ84" s="451">
        <v>0</v>
      </c>
      <c r="AR84" s="451">
        <v>559.35900262451196</v>
      </c>
      <c r="AS84" s="451">
        <v>79.035777745595297</v>
      </c>
      <c r="AT84" s="451">
        <v>-581.730879841861</v>
      </c>
      <c r="AU84" s="451">
        <v>-315.36285980993699</v>
      </c>
      <c r="AV84" s="451">
        <v>-356.02576352716301</v>
      </c>
      <c r="AW84" s="451">
        <v>5304.2075902591796</v>
      </c>
      <c r="AX84" s="451">
        <v>4948.1818267320205</v>
      </c>
      <c r="AY84" s="451">
        <f t="shared" si="9"/>
        <v>5304.2075902591796</v>
      </c>
      <c r="AZ84" s="457">
        <f t="shared" si="10"/>
        <v>0</v>
      </c>
      <c r="BA84" s="457">
        <f t="shared" si="11"/>
        <v>-581.730879841861</v>
      </c>
    </row>
    <row r="85" spans="1:53" s="451" customFormat="1">
      <c r="A85" s="456">
        <v>0.32291666666666702</v>
      </c>
      <c r="B85" s="457">
        <v>3038.4529367223899</v>
      </c>
      <c r="C85" s="457">
        <v>2074.77666008081</v>
      </c>
      <c r="D85" s="457">
        <v>24.181869357705398</v>
      </c>
      <c r="E85" s="457">
        <v>437.45117950133499</v>
      </c>
      <c r="F85" s="457">
        <v>599.98501321512504</v>
      </c>
      <c r="G85" s="457">
        <v>0</v>
      </c>
      <c r="H85" s="457">
        <v>381.07385253906301</v>
      </c>
      <c r="I85" s="457">
        <v>72.095698083347699</v>
      </c>
      <c r="J85" s="457">
        <v>-474.26931354369901</v>
      </c>
      <c r="K85" s="457">
        <v>-5.0829975228769202</v>
      </c>
      <c r="L85" s="457">
        <v>-392.00950886699297</v>
      </c>
      <c r="M85" s="457">
        <v>6148.6648984332096</v>
      </c>
      <c r="N85" s="457">
        <v>5756.65538956622</v>
      </c>
      <c r="O85" s="457">
        <f t="shared" si="3"/>
        <v>6148.6648984332096</v>
      </c>
      <c r="P85" s="457">
        <f t="shared" si="4"/>
        <v>0</v>
      </c>
      <c r="Q85" s="457">
        <f t="shared" si="5"/>
        <v>-474.26931354369901</v>
      </c>
      <c r="S85" s="456">
        <v>0.32291666666666702</v>
      </c>
      <c r="T85" s="457">
        <v>3019.6254338418098</v>
      </c>
      <c r="U85" s="457">
        <v>2241.6156098479501</v>
      </c>
      <c r="V85" s="457">
        <v>24.168013152849301</v>
      </c>
      <c r="W85" s="457">
        <v>428.96388899415803</v>
      </c>
      <c r="X85" s="457">
        <v>280.36510117197003</v>
      </c>
      <c r="Y85" s="457">
        <v>0</v>
      </c>
      <c r="Z85" s="457">
        <v>399.59963472493502</v>
      </c>
      <c r="AA85" s="457">
        <v>29.5195309221249</v>
      </c>
      <c r="AB85" s="457">
        <v>-936.20236829594899</v>
      </c>
      <c r="AC85" s="457">
        <v>-5.2584657234572498</v>
      </c>
      <c r="AD85" s="457">
        <v>-438.91184311617502</v>
      </c>
      <c r="AE85" s="457">
        <v>5482.3963786363902</v>
      </c>
      <c r="AF85" s="457">
        <v>5043.4845355202096</v>
      </c>
      <c r="AG85" s="457">
        <f t="shared" si="6"/>
        <v>5482.3963786363902</v>
      </c>
      <c r="AH85" s="457">
        <f t="shared" si="7"/>
        <v>0</v>
      </c>
      <c r="AI85" s="457">
        <f t="shared" si="8"/>
        <v>-936.20236829594899</v>
      </c>
      <c r="AK85" s="456">
        <v>0.32291666666666702</v>
      </c>
      <c r="AL85" s="451">
        <v>3636.8801113157301</v>
      </c>
      <c r="AM85" s="451">
        <v>1402.13546988797</v>
      </c>
      <c r="AN85" s="451">
        <v>12.0476261943535</v>
      </c>
      <c r="AO85" s="451">
        <v>375.610295121832</v>
      </c>
      <c r="AP85" s="451">
        <v>135.248403858313</v>
      </c>
      <c r="AQ85" s="451">
        <v>0</v>
      </c>
      <c r="AR85" s="451">
        <v>681.12852697753897</v>
      </c>
      <c r="AS85" s="451">
        <v>77.490352213423094</v>
      </c>
      <c r="AT85" s="451">
        <v>-578.99558471645696</v>
      </c>
      <c r="AU85" s="451">
        <v>-315.01367199494001</v>
      </c>
      <c r="AV85" s="451">
        <v>-356.94910141432803</v>
      </c>
      <c r="AW85" s="451">
        <v>5426.5315288577503</v>
      </c>
      <c r="AX85" s="451">
        <v>5069.5824274434299</v>
      </c>
      <c r="AY85" s="451">
        <f t="shared" si="9"/>
        <v>5426.5315288577503</v>
      </c>
      <c r="AZ85" s="457">
        <f t="shared" si="10"/>
        <v>0</v>
      </c>
      <c r="BA85" s="457">
        <f t="shared" si="11"/>
        <v>-578.99558471645696</v>
      </c>
    </row>
    <row r="86" spans="1:53" s="451" customFormat="1">
      <c r="A86" s="456">
        <v>0.33333333333333298</v>
      </c>
      <c r="B86" s="457">
        <v>3038.27293954078</v>
      </c>
      <c r="C86" s="457">
        <v>2058.4444496452102</v>
      </c>
      <c r="D86" s="457">
        <v>24.155060087860999</v>
      </c>
      <c r="E86" s="457">
        <v>439.26258736989797</v>
      </c>
      <c r="F86" s="457">
        <v>602.057236579647</v>
      </c>
      <c r="G86" s="457">
        <v>81.488004525346597</v>
      </c>
      <c r="H86" s="457">
        <v>462.56435394287098</v>
      </c>
      <c r="I86" s="457">
        <v>76.479991322522395</v>
      </c>
      <c r="J86" s="457">
        <v>-475.0980393721</v>
      </c>
      <c r="K86" s="457">
        <v>-4.9084163368593696</v>
      </c>
      <c r="L86" s="457">
        <v>-392.43056565622499</v>
      </c>
      <c r="M86" s="457">
        <v>6302.71816730517</v>
      </c>
      <c r="N86" s="457">
        <v>5910.2876016489499</v>
      </c>
      <c r="O86" s="457">
        <f t="shared" si="3"/>
        <v>6302.71816730517</v>
      </c>
      <c r="P86" s="457">
        <f t="shared" si="4"/>
        <v>0</v>
      </c>
      <c r="Q86" s="457">
        <f t="shared" si="5"/>
        <v>-475.0980393721</v>
      </c>
      <c r="S86" s="456">
        <v>0.33333333333333298</v>
      </c>
      <c r="T86" s="457">
        <v>3019.55210645646</v>
      </c>
      <c r="U86" s="457">
        <v>2154.9753911544399</v>
      </c>
      <c r="V86" s="457">
        <v>24.181432422863299</v>
      </c>
      <c r="W86" s="457">
        <v>410.59503824374201</v>
      </c>
      <c r="X86" s="457">
        <v>272.63232362243298</v>
      </c>
      <c r="Y86" s="457">
        <v>0</v>
      </c>
      <c r="Z86" s="457">
        <v>466.24217934163403</v>
      </c>
      <c r="AA86" s="457">
        <v>33.080067079221898</v>
      </c>
      <c r="AB86" s="457">
        <v>-641.98635830901799</v>
      </c>
      <c r="AC86" s="457">
        <v>-5.27188019608821</v>
      </c>
      <c r="AD86" s="457">
        <v>-429.19291560672701</v>
      </c>
      <c r="AE86" s="457">
        <v>5734.0002998156997</v>
      </c>
      <c r="AF86" s="457">
        <v>5304.8073842089698</v>
      </c>
      <c r="AG86" s="457">
        <f t="shared" si="6"/>
        <v>5734.0002998156997</v>
      </c>
      <c r="AH86" s="457">
        <f t="shared" si="7"/>
        <v>0</v>
      </c>
      <c r="AI86" s="457">
        <f t="shared" si="8"/>
        <v>-641.98635830901799</v>
      </c>
      <c r="AK86" s="456">
        <v>0.33333333333333298</v>
      </c>
      <c r="AL86" s="451">
        <v>3637.6736038747799</v>
      </c>
      <c r="AM86" s="451">
        <v>1410.58983502104</v>
      </c>
      <c r="AN86" s="451">
        <v>12.0610124328435</v>
      </c>
      <c r="AO86" s="451">
        <v>363.42987160911599</v>
      </c>
      <c r="AP86" s="451">
        <v>126.959842401625</v>
      </c>
      <c r="AQ86" s="451">
        <v>0</v>
      </c>
      <c r="AR86" s="451">
        <v>813.00020686848995</v>
      </c>
      <c r="AS86" s="451">
        <v>78.165907693336806</v>
      </c>
      <c r="AT86" s="451">
        <v>-540.44948420267394</v>
      </c>
      <c r="AU86" s="451">
        <v>-314.08026870587901</v>
      </c>
      <c r="AV86" s="451">
        <v>-357.89673256326398</v>
      </c>
      <c r="AW86" s="451">
        <v>5587.35052699268</v>
      </c>
      <c r="AX86" s="451">
        <v>5229.4537944294198</v>
      </c>
      <c r="AY86" s="451">
        <f t="shared" si="9"/>
        <v>5587.35052699268</v>
      </c>
      <c r="AZ86" s="457">
        <f t="shared" si="10"/>
        <v>0</v>
      </c>
      <c r="BA86" s="457">
        <f t="shared" si="11"/>
        <v>-540.44948420267394</v>
      </c>
    </row>
    <row r="87" spans="1:53" s="451" customFormat="1">
      <c r="A87" s="456">
        <v>0.34375</v>
      </c>
      <c r="B87" s="457">
        <v>3039.3464761365099</v>
      </c>
      <c r="C87" s="457">
        <v>2057.48738573532</v>
      </c>
      <c r="D87" s="457">
        <v>24.201976310088799</v>
      </c>
      <c r="E87" s="457">
        <v>440.37168659742599</v>
      </c>
      <c r="F87" s="457">
        <v>602.22259704180601</v>
      </c>
      <c r="G87" s="457">
        <v>73.113525451366499</v>
      </c>
      <c r="H87" s="457">
        <v>545.94887034098304</v>
      </c>
      <c r="I87" s="457">
        <v>70.166214363533797</v>
      </c>
      <c r="J87" s="457">
        <v>-444.123634809164</v>
      </c>
      <c r="K87" s="457">
        <v>-5.1098561693425504</v>
      </c>
      <c r="L87" s="457">
        <v>-392.93099581246298</v>
      </c>
      <c r="M87" s="457">
        <v>6403.62524099852</v>
      </c>
      <c r="N87" s="457">
        <v>6010.6942451860596</v>
      </c>
      <c r="O87" s="457">
        <f t="shared" si="3"/>
        <v>6403.62524099852</v>
      </c>
      <c r="P87" s="457">
        <f t="shared" si="4"/>
        <v>0</v>
      </c>
      <c r="Q87" s="457">
        <f t="shared" si="5"/>
        <v>-444.123634809164</v>
      </c>
      <c r="S87" s="456">
        <v>0.34375</v>
      </c>
      <c r="T87" s="457">
        <v>3019.7654476417501</v>
      </c>
      <c r="U87" s="457">
        <v>2160.85479696741</v>
      </c>
      <c r="V87" s="457">
        <v>24.221690232905502</v>
      </c>
      <c r="W87" s="457">
        <v>416.08810967572401</v>
      </c>
      <c r="X87" s="457">
        <v>271.867104622635</v>
      </c>
      <c r="Y87" s="457">
        <v>0</v>
      </c>
      <c r="Z87" s="457">
        <v>525.68569826253201</v>
      </c>
      <c r="AA87" s="457">
        <v>33.452201795270199</v>
      </c>
      <c r="AB87" s="457">
        <v>-597.19983628856596</v>
      </c>
      <c r="AC87" s="457">
        <v>-5.2450512828088298</v>
      </c>
      <c r="AD87" s="457">
        <v>-430.59275701696299</v>
      </c>
      <c r="AE87" s="457">
        <v>5849.4901616268498</v>
      </c>
      <c r="AF87" s="457">
        <v>5418.8974046098901</v>
      </c>
      <c r="AG87" s="457">
        <f t="shared" si="6"/>
        <v>5849.4901616268498</v>
      </c>
      <c r="AH87" s="457">
        <f t="shared" si="7"/>
        <v>0</v>
      </c>
      <c r="AI87" s="457">
        <f t="shared" si="8"/>
        <v>-597.19983628856596</v>
      </c>
      <c r="AK87" s="456">
        <v>0.34375</v>
      </c>
      <c r="AL87" s="451">
        <v>3638.68042976689</v>
      </c>
      <c r="AM87" s="451">
        <v>1400.1282040071701</v>
      </c>
      <c r="AN87" s="451">
        <v>12.1480233979276</v>
      </c>
      <c r="AO87" s="451">
        <v>360.89893389999099</v>
      </c>
      <c r="AP87" s="451">
        <v>126.73017364115501</v>
      </c>
      <c r="AQ87" s="451">
        <v>0</v>
      </c>
      <c r="AR87" s="451">
        <v>939.76975109863304</v>
      </c>
      <c r="AS87" s="451">
        <v>81.998759741152099</v>
      </c>
      <c r="AT87" s="451">
        <v>-486.95801434224899</v>
      </c>
      <c r="AU87" s="451">
        <v>-314.07355521079103</v>
      </c>
      <c r="AV87" s="451">
        <v>-357.876634691253</v>
      </c>
      <c r="AW87" s="451">
        <v>5759.3227059998799</v>
      </c>
      <c r="AX87" s="451">
        <v>5401.4460713086301</v>
      </c>
      <c r="AY87" s="451">
        <f t="shared" si="9"/>
        <v>5759.3227059998799</v>
      </c>
      <c r="AZ87" s="457">
        <f t="shared" si="10"/>
        <v>0</v>
      </c>
      <c r="BA87" s="457">
        <f t="shared" si="11"/>
        <v>-486.95801434224899</v>
      </c>
    </row>
    <row r="88" spans="1:53" s="451" customFormat="1">
      <c r="A88" s="456">
        <v>0.35416666666666702</v>
      </c>
      <c r="B88" s="457">
        <v>3038.2795976620801</v>
      </c>
      <c r="C88" s="457">
        <v>2039.8670339559701</v>
      </c>
      <c r="D88" s="457">
        <v>24.222083262472101</v>
      </c>
      <c r="E88" s="457">
        <v>438.684212425721</v>
      </c>
      <c r="F88" s="457">
        <v>602.29717458804703</v>
      </c>
      <c r="G88" s="457">
        <v>69.5392758298281</v>
      </c>
      <c r="H88" s="457">
        <v>636.36711374918605</v>
      </c>
      <c r="I88" s="457">
        <v>74.9890665652308</v>
      </c>
      <c r="J88" s="457">
        <v>-423.332559420937</v>
      </c>
      <c r="K88" s="457">
        <v>-5.0024216154980499</v>
      </c>
      <c r="L88" s="457">
        <v>-391.87259425488099</v>
      </c>
      <c r="M88" s="457">
        <v>6495.9105770021097</v>
      </c>
      <c r="N88" s="457">
        <v>6104.0379827472298</v>
      </c>
      <c r="O88" s="457">
        <f t="shared" si="3"/>
        <v>6495.9105770021097</v>
      </c>
      <c r="P88" s="457">
        <f t="shared" si="4"/>
        <v>0</v>
      </c>
      <c r="Q88" s="457">
        <f t="shared" si="5"/>
        <v>-423.332559420937</v>
      </c>
      <c r="S88" s="456">
        <v>0.35416666666666702</v>
      </c>
      <c r="T88" s="457">
        <v>3019.65876891066</v>
      </c>
      <c r="U88" s="457">
        <v>2165.7023918515201</v>
      </c>
      <c r="V88" s="457">
        <v>24.241819137926601</v>
      </c>
      <c r="W88" s="457">
        <v>419.02976155719898</v>
      </c>
      <c r="X88" s="457">
        <v>271.66435545257002</v>
      </c>
      <c r="Y88" s="457">
        <v>0</v>
      </c>
      <c r="Z88" s="457">
        <v>576.38922353108705</v>
      </c>
      <c r="AA88" s="457">
        <v>30.527722760157602</v>
      </c>
      <c r="AB88" s="457">
        <v>-475.98649586902002</v>
      </c>
      <c r="AC88" s="457">
        <v>-5.27188019608821</v>
      </c>
      <c r="AD88" s="457">
        <v>-431.60969206484998</v>
      </c>
      <c r="AE88" s="457">
        <v>6025.9556671360197</v>
      </c>
      <c r="AF88" s="457">
        <v>5594.34597507117</v>
      </c>
      <c r="AG88" s="457">
        <f t="shared" si="6"/>
        <v>6025.9556671360197</v>
      </c>
      <c r="AH88" s="457">
        <f t="shared" si="7"/>
        <v>0</v>
      </c>
      <c r="AI88" s="457">
        <f t="shared" si="8"/>
        <v>-475.98649586902002</v>
      </c>
      <c r="AK88" s="456">
        <v>0.35416666666666702</v>
      </c>
      <c r="AL88" s="451">
        <v>3638.5137351213002</v>
      </c>
      <c r="AM88" s="451">
        <v>1407.8663147151799</v>
      </c>
      <c r="AN88" s="451">
        <v>12.0677055840038</v>
      </c>
      <c r="AO88" s="451">
        <v>364.476718296684</v>
      </c>
      <c r="AP88" s="451">
        <v>126.712282682379</v>
      </c>
      <c r="AQ88" s="451">
        <v>0</v>
      </c>
      <c r="AR88" s="451">
        <v>1047.2681821696001</v>
      </c>
      <c r="AS88" s="451">
        <v>84.476311903925605</v>
      </c>
      <c r="AT88" s="451">
        <v>-480.53618025666901</v>
      </c>
      <c r="AU88" s="451">
        <v>-313.67736473299601</v>
      </c>
      <c r="AV88" s="451">
        <v>-359.63118872428998</v>
      </c>
      <c r="AW88" s="451">
        <v>5887.1677054833999</v>
      </c>
      <c r="AX88" s="451">
        <v>5527.5365167591099</v>
      </c>
      <c r="AY88" s="451">
        <f t="shared" si="9"/>
        <v>5887.1677054833999</v>
      </c>
      <c r="AZ88" s="457">
        <f t="shared" si="10"/>
        <v>0</v>
      </c>
      <c r="BA88" s="457">
        <f t="shared" si="11"/>
        <v>-480.53618025666901</v>
      </c>
    </row>
    <row r="89" spans="1:53" s="451" customFormat="1">
      <c r="A89" s="456">
        <v>0.36458333333333298</v>
      </c>
      <c r="B89" s="457">
        <v>3037.8661755381499</v>
      </c>
      <c r="C89" s="457">
        <v>2059.6561786688299</v>
      </c>
      <c r="D89" s="457">
        <v>24.242190214855398</v>
      </c>
      <c r="E89" s="457">
        <v>425.22298156347802</v>
      </c>
      <c r="F89" s="457">
        <v>599.397403226037</v>
      </c>
      <c r="G89" s="457">
        <v>32.454915018389002</v>
      </c>
      <c r="H89" s="457">
        <v>707.98255920410202</v>
      </c>
      <c r="I89" s="457">
        <v>76.382182447004794</v>
      </c>
      <c r="J89" s="457">
        <v>-349.142210847819</v>
      </c>
      <c r="K89" s="457">
        <v>-4.9218456440831799</v>
      </c>
      <c r="L89" s="457">
        <v>-392.92479666193702</v>
      </c>
      <c r="M89" s="457">
        <v>6609.1405293889402</v>
      </c>
      <c r="N89" s="457">
        <v>6216.2157327269997</v>
      </c>
      <c r="O89" s="457">
        <f t="shared" si="3"/>
        <v>6609.1405293889402</v>
      </c>
      <c r="P89" s="457">
        <f t="shared" si="4"/>
        <v>0</v>
      </c>
      <c r="Q89" s="457">
        <f t="shared" si="5"/>
        <v>-349.142210847819</v>
      </c>
      <c r="S89" s="456">
        <v>0.36458333333333298</v>
      </c>
      <c r="T89" s="457">
        <v>3018.6987254384198</v>
      </c>
      <c r="U89" s="457">
        <v>2150.6396197552999</v>
      </c>
      <c r="V89" s="457">
        <v>24.288786582975799</v>
      </c>
      <c r="W89" s="457">
        <v>420.81627216575902</v>
      </c>
      <c r="X89" s="457">
        <v>273.66542255817399</v>
      </c>
      <c r="Y89" s="457">
        <v>51.285130203160001</v>
      </c>
      <c r="Z89" s="457">
        <v>624.03355826822894</v>
      </c>
      <c r="AA89" s="457">
        <v>32.3409361697504</v>
      </c>
      <c r="AB89" s="457">
        <v>-485.86044944142299</v>
      </c>
      <c r="AC89" s="457">
        <v>-5.1981006445917197</v>
      </c>
      <c r="AD89" s="457">
        <v>-431.14776694509101</v>
      </c>
      <c r="AE89" s="457">
        <v>6104.7099010557604</v>
      </c>
      <c r="AF89" s="457">
        <v>5673.5621341106698</v>
      </c>
      <c r="AG89" s="457">
        <f t="shared" si="6"/>
        <v>6104.7099010557604</v>
      </c>
      <c r="AH89" s="457">
        <f t="shared" si="7"/>
        <v>0</v>
      </c>
      <c r="AI89" s="457">
        <f t="shared" si="8"/>
        <v>-485.86044944142299</v>
      </c>
      <c r="AK89" s="456">
        <v>0.36458333333333298</v>
      </c>
      <c r="AL89" s="451">
        <v>3638.5203931398601</v>
      </c>
      <c r="AM89" s="451">
        <v>1398.2372230829401</v>
      </c>
      <c r="AN89" s="451">
        <v>12.0476261305229</v>
      </c>
      <c r="AO89" s="451">
        <v>354.83888774446802</v>
      </c>
      <c r="AP89" s="451">
        <v>126.702619009342</v>
      </c>
      <c r="AQ89" s="451">
        <v>0</v>
      </c>
      <c r="AR89" s="451">
        <v>1152.3643658854201</v>
      </c>
      <c r="AS89" s="451">
        <v>87.617431626905997</v>
      </c>
      <c r="AT89" s="451">
        <v>-461.84658092330301</v>
      </c>
      <c r="AU89" s="451">
        <v>-313.18045133592301</v>
      </c>
      <c r="AV89" s="451">
        <v>-358.99343589925599</v>
      </c>
      <c r="AW89" s="451">
        <v>5995.3015143602297</v>
      </c>
      <c r="AX89" s="451">
        <v>5636.3080784609701</v>
      </c>
      <c r="AY89" s="451">
        <f t="shared" si="9"/>
        <v>5995.3015143602297</v>
      </c>
      <c r="AZ89" s="457">
        <f t="shared" si="10"/>
        <v>0</v>
      </c>
      <c r="BA89" s="457">
        <f t="shared" si="11"/>
        <v>-461.84658092330301</v>
      </c>
    </row>
    <row r="90" spans="1:53" s="451" customFormat="1">
      <c r="A90" s="456">
        <v>0.375</v>
      </c>
      <c r="B90" s="457">
        <v>3034.31218759392</v>
      </c>
      <c r="C90" s="457">
        <v>2072.8381429699798</v>
      </c>
      <c r="D90" s="457">
        <v>24.215380945010999</v>
      </c>
      <c r="E90" s="457">
        <v>427.97201045494501</v>
      </c>
      <c r="F90" s="457">
        <v>557.68222059678101</v>
      </c>
      <c r="G90" s="457">
        <v>0</v>
      </c>
      <c r="H90" s="457">
        <v>778.78994242350302</v>
      </c>
      <c r="I90" s="457">
        <v>78.965936608445702</v>
      </c>
      <c r="J90" s="457">
        <v>-274.68145367186497</v>
      </c>
      <c r="K90" s="457">
        <v>-4.9487042905488101</v>
      </c>
      <c r="L90" s="457">
        <v>-393.95361254472601</v>
      </c>
      <c r="M90" s="457">
        <v>6695.14566363017</v>
      </c>
      <c r="N90" s="457">
        <v>6301.1920510854497</v>
      </c>
      <c r="O90" s="457">
        <f t="shared" si="3"/>
        <v>6695.14566363017</v>
      </c>
      <c r="P90" s="457">
        <f t="shared" si="4"/>
        <v>0</v>
      </c>
      <c r="Q90" s="457">
        <f t="shared" si="5"/>
        <v>-274.68145367186497</v>
      </c>
      <c r="S90" s="456">
        <v>0.375</v>
      </c>
      <c r="T90" s="457">
        <v>3020.0721530628598</v>
      </c>
      <c r="U90" s="457">
        <v>2094.6255629963998</v>
      </c>
      <c r="V90" s="457">
        <v>24.221690232905502</v>
      </c>
      <c r="W90" s="457">
        <v>407.09294956231599</v>
      </c>
      <c r="X90" s="457">
        <v>287.698994212983</v>
      </c>
      <c r="Y90" s="457">
        <v>192.81111804141199</v>
      </c>
      <c r="Z90" s="457">
        <v>687.51746364339203</v>
      </c>
      <c r="AA90" s="457">
        <v>33.241660374260597</v>
      </c>
      <c r="AB90" s="457">
        <v>-518.00456511805305</v>
      </c>
      <c r="AC90" s="457">
        <v>-5.2316368101778599</v>
      </c>
      <c r="AD90" s="457">
        <v>-426.94592068553601</v>
      </c>
      <c r="AE90" s="457">
        <v>6224.0453901982901</v>
      </c>
      <c r="AF90" s="457">
        <v>5797.0994695127602</v>
      </c>
      <c r="AG90" s="457">
        <f t="shared" si="6"/>
        <v>6224.0453901982901</v>
      </c>
      <c r="AH90" s="457">
        <f t="shared" si="7"/>
        <v>0</v>
      </c>
      <c r="AI90" s="457">
        <f t="shared" si="8"/>
        <v>-518.00456511805305</v>
      </c>
      <c r="AK90" s="456">
        <v>0.375</v>
      </c>
      <c r="AL90" s="451">
        <v>3636.7267489860301</v>
      </c>
      <c r="AM90" s="451">
        <v>1412.30178038844</v>
      </c>
      <c r="AN90" s="451">
        <v>12.0677055840038</v>
      </c>
      <c r="AO90" s="451">
        <v>354.54500781964703</v>
      </c>
      <c r="AP90" s="451">
        <v>126.689610218715</v>
      </c>
      <c r="AQ90" s="451">
        <v>0</v>
      </c>
      <c r="AR90" s="451">
        <v>1257.07457885742</v>
      </c>
      <c r="AS90" s="451">
        <v>93.086764386740597</v>
      </c>
      <c r="AT90" s="451">
        <v>-451.82187177649701</v>
      </c>
      <c r="AU90" s="451">
        <v>-312.62980948518702</v>
      </c>
      <c r="AV90" s="451">
        <v>-360.98424548051503</v>
      </c>
      <c r="AW90" s="451">
        <v>6128.0405149793096</v>
      </c>
      <c r="AX90" s="451">
        <v>5767.0562694987902</v>
      </c>
      <c r="AY90" s="451">
        <f t="shared" si="9"/>
        <v>6128.0405149793096</v>
      </c>
      <c r="AZ90" s="457">
        <f t="shared" si="10"/>
        <v>0</v>
      </c>
      <c r="BA90" s="457">
        <f t="shared" si="11"/>
        <v>-451.82187177649701</v>
      </c>
    </row>
    <row r="91" spans="1:53" s="451" customFormat="1">
      <c r="A91" s="456">
        <v>0.38541666666666702</v>
      </c>
      <c r="B91" s="457">
        <v>3036.9326711171698</v>
      </c>
      <c r="C91" s="457">
        <v>2025.2762924206399</v>
      </c>
      <c r="D91" s="457">
        <v>24.155060087860999</v>
      </c>
      <c r="E91" s="457">
        <v>423.17464247888898</v>
      </c>
      <c r="F91" s="457">
        <v>552.72559900031695</v>
      </c>
      <c r="G91" s="457">
        <v>0</v>
      </c>
      <c r="H91" s="457">
        <v>864.21379597981797</v>
      </c>
      <c r="I91" s="457">
        <v>85.008829739085698</v>
      </c>
      <c r="J91" s="457">
        <v>-165.64559106058201</v>
      </c>
      <c r="K91" s="457">
        <v>-4.9017016832474596</v>
      </c>
      <c r="L91" s="457">
        <v>-390.16894293085397</v>
      </c>
      <c r="M91" s="457">
        <v>6840.93959807995</v>
      </c>
      <c r="N91" s="457">
        <v>6450.7706551491001</v>
      </c>
      <c r="O91" s="457">
        <f t="shared" si="3"/>
        <v>6840.93959807995</v>
      </c>
      <c r="P91" s="457">
        <f t="shared" si="4"/>
        <v>0</v>
      </c>
      <c r="Q91" s="457">
        <f t="shared" si="5"/>
        <v>-165.64559106058201</v>
      </c>
      <c r="S91" s="456">
        <v>0.38541666666666702</v>
      </c>
      <c r="T91" s="457">
        <v>3018.7987143680998</v>
      </c>
      <c r="U91" s="457">
        <v>2085.1596733015499</v>
      </c>
      <c r="V91" s="457">
        <v>24.2149804699228</v>
      </c>
      <c r="W91" s="457">
        <v>392.43383454429801</v>
      </c>
      <c r="X91" s="457">
        <v>290.70194485693202</v>
      </c>
      <c r="Y91" s="457">
        <v>202.55813783536999</v>
      </c>
      <c r="Z91" s="457">
        <v>724.19845723470098</v>
      </c>
      <c r="AA91" s="457">
        <v>35.615792656699298</v>
      </c>
      <c r="AB91" s="457">
        <v>-461.06492546406599</v>
      </c>
      <c r="AC91" s="457">
        <v>-5.27188019608821</v>
      </c>
      <c r="AD91" s="457">
        <v>-425.40510336582599</v>
      </c>
      <c r="AE91" s="457">
        <v>6307.34472960741</v>
      </c>
      <c r="AF91" s="457">
        <v>5881.9396262415803</v>
      </c>
      <c r="AG91" s="457">
        <f t="shared" si="6"/>
        <v>6307.34472960741</v>
      </c>
      <c r="AH91" s="457">
        <f t="shared" si="7"/>
        <v>0</v>
      </c>
      <c r="AI91" s="457">
        <f t="shared" si="8"/>
        <v>-461.06492546406599</v>
      </c>
      <c r="AK91" s="456">
        <v>0.38541666666666702</v>
      </c>
      <c r="AL91" s="451">
        <v>3637.0268156268698</v>
      </c>
      <c r="AM91" s="451">
        <v>1401.15286601208</v>
      </c>
      <c r="AN91" s="451">
        <v>12.107864490965699</v>
      </c>
      <c r="AO91" s="451">
        <v>351.35922094031997</v>
      </c>
      <c r="AP91" s="451">
        <v>126.697173790647</v>
      </c>
      <c r="AQ91" s="451">
        <v>0</v>
      </c>
      <c r="AR91" s="451">
        <v>1329.36451513672</v>
      </c>
      <c r="AS91" s="451">
        <v>97.447453170220598</v>
      </c>
      <c r="AT91" s="451">
        <v>-429.60730388678701</v>
      </c>
      <c r="AU91" s="451">
        <v>-312.891697272491</v>
      </c>
      <c r="AV91" s="451">
        <v>-360.41616296167098</v>
      </c>
      <c r="AW91" s="451">
        <v>6212.6569080085401</v>
      </c>
      <c r="AX91" s="451">
        <v>5852.24074504687</v>
      </c>
      <c r="AY91" s="451">
        <f t="shared" si="9"/>
        <v>6212.6569080085401</v>
      </c>
      <c r="AZ91" s="457">
        <f t="shared" si="10"/>
        <v>0</v>
      </c>
      <c r="BA91" s="457">
        <f t="shared" si="11"/>
        <v>-429.60730388678701</v>
      </c>
    </row>
    <row r="92" spans="1:53" s="451" customFormat="1">
      <c r="A92" s="456">
        <v>0.39583333333333298</v>
      </c>
      <c r="B92" s="457">
        <v>3036.97266868208</v>
      </c>
      <c r="C92" s="457">
        <v>2000.8732244605401</v>
      </c>
      <c r="D92" s="457">
        <v>24.242190214855398</v>
      </c>
      <c r="E92" s="457">
        <v>420.97938997265197</v>
      </c>
      <c r="F92" s="457">
        <v>552.55397787698701</v>
      </c>
      <c r="G92" s="457">
        <v>0</v>
      </c>
      <c r="H92" s="457">
        <v>911.38876342773403</v>
      </c>
      <c r="I92" s="457">
        <v>88.547031381271395</v>
      </c>
      <c r="J92" s="457">
        <v>-104.09506026439399</v>
      </c>
      <c r="K92" s="457">
        <v>-4.8546990759461197</v>
      </c>
      <c r="L92" s="457">
        <v>-388.21839636776502</v>
      </c>
      <c r="M92" s="457">
        <v>6926.6074866757899</v>
      </c>
      <c r="N92" s="457">
        <v>6538.3890903080201</v>
      </c>
      <c r="O92" s="457">
        <f t="shared" si="3"/>
        <v>6926.6074866757899</v>
      </c>
      <c r="P92" s="457">
        <f t="shared" si="4"/>
        <v>0</v>
      </c>
      <c r="Q92" s="457">
        <f t="shared" si="5"/>
        <v>-104.09506026439399</v>
      </c>
      <c r="S92" s="456">
        <v>0.39583333333333298</v>
      </c>
      <c r="T92" s="457">
        <v>3017.6186724629301</v>
      </c>
      <c r="U92" s="457">
        <v>2120.2397633917799</v>
      </c>
      <c r="V92" s="457">
        <v>24.221690104929898</v>
      </c>
      <c r="W92" s="457">
        <v>401.70651772004101</v>
      </c>
      <c r="X92" s="457">
        <v>291.05662008283002</v>
      </c>
      <c r="Y92" s="457">
        <v>201.723234912088</v>
      </c>
      <c r="Z92" s="457">
        <v>753.95400016276005</v>
      </c>
      <c r="AA92" s="457">
        <v>38.526069336804099</v>
      </c>
      <c r="AB92" s="457">
        <v>-447.19752952419401</v>
      </c>
      <c r="AC92" s="457">
        <v>-5.6273631930967598</v>
      </c>
      <c r="AD92" s="457">
        <v>-429.81421704570101</v>
      </c>
      <c r="AE92" s="457">
        <v>6396.2216754568699</v>
      </c>
      <c r="AF92" s="457">
        <v>5966.4074584111704</v>
      </c>
      <c r="AG92" s="457">
        <f t="shared" si="6"/>
        <v>6396.2216754568699</v>
      </c>
      <c r="AH92" s="457">
        <f t="shared" si="7"/>
        <v>0</v>
      </c>
      <c r="AI92" s="457">
        <f t="shared" si="8"/>
        <v>-447.19752952419401</v>
      </c>
      <c r="AK92" s="456">
        <v>0.39583333333333298</v>
      </c>
      <c r="AL92" s="451">
        <v>3635.4199215681701</v>
      </c>
      <c r="AM92" s="451">
        <v>1395.8524919055201</v>
      </c>
      <c r="AN92" s="451">
        <v>12.0610124328435</v>
      </c>
      <c r="AO92" s="451">
        <v>346.119518636436</v>
      </c>
      <c r="AP92" s="451">
        <v>126.707628942399</v>
      </c>
      <c r="AQ92" s="451">
        <v>0</v>
      </c>
      <c r="AR92" s="451">
        <v>1414.57705948893</v>
      </c>
      <c r="AS92" s="451">
        <v>95.789453644386796</v>
      </c>
      <c r="AT92" s="451">
        <v>-397.54370609952599</v>
      </c>
      <c r="AU92" s="451">
        <v>-312.50221619118997</v>
      </c>
      <c r="AV92" s="451">
        <v>-360.14294611396099</v>
      </c>
      <c r="AW92" s="451">
        <v>6316.48116432798</v>
      </c>
      <c r="AX92" s="451">
        <v>5956.3382182140203</v>
      </c>
      <c r="AY92" s="451">
        <f t="shared" si="9"/>
        <v>6316.48116432798</v>
      </c>
      <c r="AZ92" s="457">
        <f t="shared" si="10"/>
        <v>0</v>
      </c>
      <c r="BA92" s="457">
        <f t="shared" si="11"/>
        <v>-397.54370609952599</v>
      </c>
    </row>
    <row r="93" spans="1:53" s="451" customFormat="1">
      <c r="A93" s="456">
        <v>0.40625</v>
      </c>
      <c r="B93" s="457">
        <v>3034.9923089876802</v>
      </c>
      <c r="C93" s="457">
        <v>1988.2300141645801</v>
      </c>
      <c r="D93" s="457">
        <v>24.2019763100887</v>
      </c>
      <c r="E93" s="457">
        <v>402.69512380710302</v>
      </c>
      <c r="F93" s="457">
        <v>541.20217855827104</v>
      </c>
      <c r="G93" s="457">
        <v>0</v>
      </c>
      <c r="H93" s="457">
        <v>994.01146952311205</v>
      </c>
      <c r="I93" s="457">
        <v>96.725699305536907</v>
      </c>
      <c r="J93" s="457">
        <v>-35.182275581838397</v>
      </c>
      <c r="K93" s="457">
        <v>-4.8076964046087802</v>
      </c>
      <c r="L93" s="457">
        <v>-386.55302122765403</v>
      </c>
      <c r="M93" s="457">
        <v>7042.0687986699204</v>
      </c>
      <c r="N93" s="457">
        <v>6655.5157774422696</v>
      </c>
      <c r="O93" s="457">
        <f t="shared" si="3"/>
        <v>7042.0687986699204</v>
      </c>
      <c r="P93" s="457">
        <f t="shared" si="4"/>
        <v>0</v>
      </c>
      <c r="Q93" s="457">
        <f t="shared" si="5"/>
        <v>-35.182275581838397</v>
      </c>
      <c r="S93" s="456">
        <v>0.40625</v>
      </c>
      <c r="T93" s="457">
        <v>3014.3051698742102</v>
      </c>
      <c r="U93" s="457">
        <v>2136.20797841985</v>
      </c>
      <c r="V93" s="457">
        <v>24.2082709628915</v>
      </c>
      <c r="W93" s="457">
        <v>407.413253856099</v>
      </c>
      <c r="X93" s="457">
        <v>288.39990012107199</v>
      </c>
      <c r="Y93" s="457">
        <v>199.91103951948699</v>
      </c>
      <c r="Z93" s="457">
        <v>804.08880562337197</v>
      </c>
      <c r="AA93" s="457">
        <v>41.034490571943302</v>
      </c>
      <c r="AB93" s="457">
        <v>-421.29073170603499</v>
      </c>
      <c r="AC93" s="457">
        <v>-5.1310283454019903</v>
      </c>
      <c r="AD93" s="457">
        <v>-431.99360143734202</v>
      </c>
      <c r="AE93" s="457">
        <v>6489.1471488974903</v>
      </c>
      <c r="AF93" s="457">
        <v>6057.1535474601396</v>
      </c>
      <c r="AG93" s="457">
        <f t="shared" si="6"/>
        <v>6489.1471488974903</v>
      </c>
      <c r="AH93" s="457">
        <f t="shared" si="7"/>
        <v>0</v>
      </c>
      <c r="AI93" s="457">
        <f t="shared" si="8"/>
        <v>-421.29073170603499</v>
      </c>
      <c r="AK93" s="456">
        <v>0.40625</v>
      </c>
      <c r="AL93" s="451">
        <v>3634.9997989692101</v>
      </c>
      <c r="AM93" s="451">
        <v>1396.92898125806</v>
      </c>
      <c r="AN93" s="451">
        <v>12.0677055840038</v>
      </c>
      <c r="AO93" s="451">
        <v>346.291541982718</v>
      </c>
      <c r="AP93" s="451">
        <v>126.688869624725</v>
      </c>
      <c r="AQ93" s="451">
        <v>0</v>
      </c>
      <c r="AR93" s="451">
        <v>1489.1951493326801</v>
      </c>
      <c r="AS93" s="451">
        <v>103.906557482972</v>
      </c>
      <c r="AT93" s="451">
        <v>-392.90260048878702</v>
      </c>
      <c r="AU93" s="451">
        <v>-311.877707450824</v>
      </c>
      <c r="AV93" s="451">
        <v>-360.89951167599901</v>
      </c>
      <c r="AW93" s="451">
        <v>6405.2982962947499</v>
      </c>
      <c r="AX93" s="451">
        <v>6044.3987846187501</v>
      </c>
      <c r="AY93" s="451">
        <f t="shared" si="9"/>
        <v>6405.2982962947499</v>
      </c>
      <c r="AZ93" s="457">
        <f t="shared" si="10"/>
        <v>0</v>
      </c>
      <c r="BA93" s="457">
        <f t="shared" si="11"/>
        <v>-392.90260048878702</v>
      </c>
    </row>
    <row r="94" spans="1:53" s="451" customFormat="1">
      <c r="A94" s="456">
        <v>0.41666666666666702</v>
      </c>
      <c r="B94" s="457">
        <v>3032.5251901608199</v>
      </c>
      <c r="C94" s="457">
        <v>2029.26034544496</v>
      </c>
      <c r="D94" s="457">
        <v>24.155060087860999</v>
      </c>
      <c r="E94" s="457">
        <v>387.37800694440602</v>
      </c>
      <c r="F94" s="457">
        <v>377.81426187022203</v>
      </c>
      <c r="G94" s="457">
        <v>0</v>
      </c>
      <c r="H94" s="457">
        <v>1041.9966583252001</v>
      </c>
      <c r="I94" s="457">
        <v>96.122357146951103</v>
      </c>
      <c r="J94" s="457">
        <v>82.364665440091301</v>
      </c>
      <c r="K94" s="457">
        <v>-0.63117801584317601</v>
      </c>
      <c r="L94" s="457">
        <v>-388.57578572452297</v>
      </c>
      <c r="M94" s="457">
        <v>7070.9853674046699</v>
      </c>
      <c r="N94" s="457">
        <v>6682.40958168014</v>
      </c>
      <c r="O94" s="457">
        <f t="shared" si="3"/>
        <v>7070.9853674046699</v>
      </c>
      <c r="P94" s="457">
        <f t="shared" si="4"/>
        <v>82.364665440091301</v>
      </c>
      <c r="Q94" s="457">
        <f t="shared" si="5"/>
        <v>0</v>
      </c>
      <c r="S94" s="456">
        <v>0.41666666666666702</v>
      </c>
      <c r="T94" s="457">
        <v>3012.5784035414399</v>
      </c>
      <c r="U94" s="457">
        <v>2122.6877532602998</v>
      </c>
      <c r="V94" s="457">
        <v>24.2485287729336</v>
      </c>
      <c r="W94" s="457">
        <v>388.42757698753599</v>
      </c>
      <c r="X94" s="457">
        <v>233.728971488138</v>
      </c>
      <c r="Y94" s="457">
        <v>0</v>
      </c>
      <c r="Z94" s="457">
        <v>880.77123612467403</v>
      </c>
      <c r="AA94" s="457">
        <v>40.726402871573498</v>
      </c>
      <c r="AB94" s="457">
        <v>41.870263595384898</v>
      </c>
      <c r="AC94" s="457">
        <v>-5.1310283454019903</v>
      </c>
      <c r="AD94" s="457">
        <v>-426.82332934430502</v>
      </c>
      <c r="AE94" s="457">
        <v>6739.9081082965704</v>
      </c>
      <c r="AF94" s="457">
        <v>6313.0847789522704</v>
      </c>
      <c r="AG94" s="457">
        <f t="shared" si="6"/>
        <v>6739.9081082965704</v>
      </c>
      <c r="AH94" s="457">
        <f t="shared" si="7"/>
        <v>41.870263595384898</v>
      </c>
      <c r="AI94" s="457">
        <f t="shared" si="8"/>
        <v>0</v>
      </c>
      <c r="AK94" s="456">
        <v>0.41666666666666702</v>
      </c>
      <c r="AL94" s="451">
        <v>3633.8796239738499</v>
      </c>
      <c r="AM94" s="451">
        <v>1399.19782818517</v>
      </c>
      <c r="AN94" s="451">
        <v>12.0476261305229</v>
      </c>
      <c r="AO94" s="451">
        <v>334.70380334157102</v>
      </c>
      <c r="AP94" s="451">
        <v>127.766529565863</v>
      </c>
      <c r="AQ94" s="451">
        <v>0</v>
      </c>
      <c r="AR94" s="451">
        <v>1522.92162036133</v>
      </c>
      <c r="AS94" s="451">
        <v>106.928661105906</v>
      </c>
      <c r="AT94" s="451">
        <v>-324.22923574402103</v>
      </c>
      <c r="AU94" s="451">
        <v>-310.71598794849001</v>
      </c>
      <c r="AV94" s="451">
        <v>-360.58756432708901</v>
      </c>
      <c r="AW94" s="451">
        <v>6502.5004689716998</v>
      </c>
      <c r="AX94" s="451">
        <v>6141.9129046446096</v>
      </c>
      <c r="AY94" s="451">
        <f t="shared" si="9"/>
        <v>6502.5004689716998</v>
      </c>
      <c r="AZ94" s="457">
        <f t="shared" si="10"/>
        <v>0</v>
      </c>
      <c r="BA94" s="457">
        <f t="shared" si="11"/>
        <v>-324.22923574402103</v>
      </c>
    </row>
    <row r="95" spans="1:53" s="451" customFormat="1">
      <c r="A95" s="456">
        <v>0.42708333333333298</v>
      </c>
      <c r="B95" s="457">
        <v>3032.1584562811499</v>
      </c>
      <c r="C95" s="457">
        <v>2023.2984104186801</v>
      </c>
      <c r="D95" s="457">
        <v>24.195273992627602</v>
      </c>
      <c r="E95" s="457">
        <v>383.78618548805798</v>
      </c>
      <c r="F95" s="457">
        <v>370.22515764267598</v>
      </c>
      <c r="G95" s="457">
        <v>0</v>
      </c>
      <c r="H95" s="457">
        <v>1079.1916097005201</v>
      </c>
      <c r="I95" s="457">
        <v>96.065881763523905</v>
      </c>
      <c r="J95" s="457">
        <v>143.960485383095</v>
      </c>
      <c r="K95" s="457">
        <v>0</v>
      </c>
      <c r="L95" s="457">
        <v>-388.04129922412301</v>
      </c>
      <c r="M95" s="457">
        <v>7152.8814606703399</v>
      </c>
      <c r="N95" s="457">
        <v>6764.84016144622</v>
      </c>
      <c r="O95" s="457">
        <f t="shared" si="3"/>
        <v>7152.8814606703399</v>
      </c>
      <c r="P95" s="457">
        <f t="shared" si="4"/>
        <v>143.960485383095</v>
      </c>
      <c r="Q95" s="457">
        <f t="shared" si="5"/>
        <v>0</v>
      </c>
      <c r="S95" s="456">
        <v>0.42708333333333298</v>
      </c>
      <c r="T95" s="457">
        <v>3010.8049876445298</v>
      </c>
      <c r="U95" s="457">
        <v>2123.4271116383502</v>
      </c>
      <c r="V95" s="457">
        <v>24.1948516928774</v>
      </c>
      <c r="W95" s="457">
        <v>387.75730167698498</v>
      </c>
      <c r="X95" s="457">
        <v>228.600109709782</v>
      </c>
      <c r="Y95" s="457">
        <v>0</v>
      </c>
      <c r="Z95" s="457">
        <v>931.77479992675796</v>
      </c>
      <c r="AA95" s="457">
        <v>39.676989371961298</v>
      </c>
      <c r="AB95" s="457">
        <v>281.154422305016</v>
      </c>
      <c r="AC95" s="457">
        <v>-134.131123523784</v>
      </c>
      <c r="AD95" s="457">
        <v>-427.07339876640299</v>
      </c>
      <c r="AE95" s="457">
        <v>6893.2594504424796</v>
      </c>
      <c r="AF95" s="457">
        <v>6466.1860516760798</v>
      </c>
      <c r="AG95" s="457">
        <f t="shared" si="6"/>
        <v>6893.2594504424796</v>
      </c>
      <c r="AH95" s="457">
        <f t="shared" si="7"/>
        <v>281.154422305016</v>
      </c>
      <c r="AI95" s="457">
        <f t="shared" si="8"/>
        <v>0</v>
      </c>
      <c r="AK95" s="456">
        <v>0.42708333333333298</v>
      </c>
      <c r="AL95" s="451">
        <v>3632.2193518152699</v>
      </c>
      <c r="AM95" s="451">
        <v>1384.14985757715</v>
      </c>
      <c r="AN95" s="451">
        <v>12.0476261305229</v>
      </c>
      <c r="AO95" s="451">
        <v>337.10568899610797</v>
      </c>
      <c r="AP95" s="451">
        <v>127.76371210075</v>
      </c>
      <c r="AQ95" s="451">
        <v>0</v>
      </c>
      <c r="AR95" s="451">
        <v>1572.3282098795601</v>
      </c>
      <c r="AS95" s="451">
        <v>106.67006966501199</v>
      </c>
      <c r="AT95" s="451">
        <v>-276.78030236340101</v>
      </c>
      <c r="AU95" s="451">
        <v>-311.28677438308102</v>
      </c>
      <c r="AV95" s="451">
        <v>-359.69490947265001</v>
      </c>
      <c r="AW95" s="451">
        <v>6584.2174394178801</v>
      </c>
      <c r="AX95" s="451">
        <v>6224.5225299452304</v>
      </c>
      <c r="AY95" s="451">
        <f t="shared" si="9"/>
        <v>6584.2174394178801</v>
      </c>
      <c r="AZ95" s="457">
        <f t="shared" si="10"/>
        <v>0</v>
      </c>
      <c r="BA95" s="457">
        <f t="shared" si="11"/>
        <v>-276.78030236340101</v>
      </c>
    </row>
    <row r="96" spans="1:53" s="451" customFormat="1">
      <c r="A96" s="456">
        <v>0.4375</v>
      </c>
      <c r="B96" s="457">
        <v>3030.74483457001</v>
      </c>
      <c r="C96" s="457">
        <v>2035.04338837772</v>
      </c>
      <c r="D96" s="457">
        <v>24.2354878973943</v>
      </c>
      <c r="E96" s="457">
        <v>403.96949369784897</v>
      </c>
      <c r="F96" s="457">
        <v>369.35896487632999</v>
      </c>
      <c r="G96" s="457">
        <v>0</v>
      </c>
      <c r="H96" s="457">
        <v>1062.51295979818</v>
      </c>
      <c r="I96" s="457">
        <v>86.314635171065902</v>
      </c>
      <c r="J96" s="457">
        <v>150.94829138106499</v>
      </c>
      <c r="K96" s="457">
        <v>0</v>
      </c>
      <c r="L96" s="457">
        <v>-389.96196560712502</v>
      </c>
      <c r="M96" s="457">
        <v>7163.12805576961</v>
      </c>
      <c r="N96" s="457">
        <v>6773.16609016249</v>
      </c>
      <c r="O96" s="457">
        <f t="shared" si="3"/>
        <v>7163.12805576961</v>
      </c>
      <c r="P96" s="457">
        <f t="shared" si="4"/>
        <v>150.94829138106499</v>
      </c>
      <c r="Q96" s="457">
        <f t="shared" si="5"/>
        <v>0</v>
      </c>
      <c r="S96" s="456">
        <v>0.4375</v>
      </c>
      <c r="T96" s="457">
        <v>3010.63167132952</v>
      </c>
      <c r="U96" s="457">
        <v>2144.6335464951098</v>
      </c>
      <c r="V96" s="457">
        <v>24.2082709628915</v>
      </c>
      <c r="W96" s="457">
        <v>391.23882815381103</v>
      </c>
      <c r="X96" s="457">
        <v>228.730246120928</v>
      </c>
      <c r="Y96" s="457">
        <v>0</v>
      </c>
      <c r="Z96" s="457">
        <v>984.89119600423203</v>
      </c>
      <c r="AA96" s="457">
        <v>38.329602557496401</v>
      </c>
      <c r="AB96" s="457">
        <v>798.12632833543</v>
      </c>
      <c r="AC96" s="457">
        <v>-570.878896744739</v>
      </c>
      <c r="AD96" s="457">
        <v>-429.86115336460199</v>
      </c>
      <c r="AE96" s="457">
        <v>7049.9107932146799</v>
      </c>
      <c r="AF96" s="457">
        <v>6620.04963985007</v>
      </c>
      <c r="AG96" s="457">
        <f t="shared" si="6"/>
        <v>7049.9107932146799</v>
      </c>
      <c r="AH96" s="457">
        <f t="shared" si="7"/>
        <v>798.12632833543</v>
      </c>
      <c r="AI96" s="457">
        <f t="shared" si="8"/>
        <v>0</v>
      </c>
      <c r="AK96" s="456">
        <v>0.4375</v>
      </c>
      <c r="AL96" s="451">
        <v>3629.5789183963602</v>
      </c>
      <c r="AM96" s="451">
        <v>1387.99215777419</v>
      </c>
      <c r="AN96" s="451">
        <v>12.0743987351642</v>
      </c>
      <c r="AO96" s="451">
        <v>336.36838342277599</v>
      </c>
      <c r="AP96" s="451">
        <v>127.766478681137</v>
      </c>
      <c r="AQ96" s="451">
        <v>0</v>
      </c>
      <c r="AR96" s="451">
        <v>1588.7908728841101</v>
      </c>
      <c r="AS96" s="451">
        <v>111.99905631345899</v>
      </c>
      <c r="AT96" s="451">
        <v>-298.23954133314601</v>
      </c>
      <c r="AU96" s="451">
        <v>-310.91072848914001</v>
      </c>
      <c r="AV96" s="451">
        <v>-360.03565953181698</v>
      </c>
      <c r="AW96" s="451">
        <v>6585.4199963849096</v>
      </c>
      <c r="AX96" s="451">
        <v>6225.3843368530897</v>
      </c>
      <c r="AY96" s="451">
        <f t="shared" si="9"/>
        <v>6585.4199963849096</v>
      </c>
      <c r="AZ96" s="457">
        <f t="shared" si="10"/>
        <v>0</v>
      </c>
      <c r="BA96" s="457">
        <f t="shared" si="11"/>
        <v>-298.23954133314601</v>
      </c>
    </row>
    <row r="97" spans="1:53" s="451" customFormat="1">
      <c r="A97" s="456">
        <v>0.44791666666666702</v>
      </c>
      <c r="B97" s="457">
        <v>3026.41738130153</v>
      </c>
      <c r="C97" s="457">
        <v>1957.05251694864</v>
      </c>
      <c r="D97" s="457">
        <v>24.195273992627602</v>
      </c>
      <c r="E97" s="457">
        <v>391.080765585542</v>
      </c>
      <c r="F97" s="457">
        <v>369.74296910941302</v>
      </c>
      <c r="G97" s="457">
        <v>0</v>
      </c>
      <c r="H97" s="457">
        <v>1051.3809509277301</v>
      </c>
      <c r="I97" s="457">
        <v>86.107046688414997</v>
      </c>
      <c r="J97" s="457">
        <v>320.99094100651399</v>
      </c>
      <c r="K97" s="457">
        <v>0</v>
      </c>
      <c r="L97" s="457">
        <v>-381.74813766388098</v>
      </c>
      <c r="M97" s="457">
        <v>7226.9678455604198</v>
      </c>
      <c r="N97" s="457">
        <v>6845.2197078965401</v>
      </c>
      <c r="O97" s="457">
        <f t="shared" si="3"/>
        <v>7226.9678455604198</v>
      </c>
      <c r="P97" s="457">
        <f t="shared" si="4"/>
        <v>320.99094100651399</v>
      </c>
      <c r="Q97" s="457">
        <f t="shared" si="5"/>
        <v>0</v>
      </c>
      <c r="S97" s="456">
        <v>0.44791666666666702</v>
      </c>
      <c r="T97" s="457">
        <v>3009.4448907922701</v>
      </c>
      <c r="U97" s="457">
        <v>2128.9757037500099</v>
      </c>
      <c r="V97" s="457">
        <v>24.255238407940599</v>
      </c>
      <c r="W97" s="457">
        <v>385.20188681035</v>
      </c>
      <c r="X97" s="457">
        <v>228.19085006847101</v>
      </c>
      <c r="Y97" s="457">
        <v>4.8411507463201797</v>
      </c>
      <c r="Z97" s="457">
        <v>1033.77297717285</v>
      </c>
      <c r="AA97" s="457">
        <v>37.616634703596397</v>
      </c>
      <c r="AB97" s="457">
        <v>893.75997875144003</v>
      </c>
      <c r="AC97" s="457">
        <v>-628.836045294727</v>
      </c>
      <c r="AD97" s="457">
        <v>-428.18814186789501</v>
      </c>
      <c r="AE97" s="457">
        <v>7117.2232659085203</v>
      </c>
      <c r="AF97" s="457">
        <v>6689.0351240406299</v>
      </c>
      <c r="AG97" s="457">
        <f t="shared" si="6"/>
        <v>7117.2232659085203</v>
      </c>
      <c r="AH97" s="457">
        <f t="shared" si="7"/>
        <v>893.75997875144003</v>
      </c>
      <c r="AI97" s="457">
        <f t="shared" si="8"/>
        <v>0</v>
      </c>
      <c r="AK97" s="456">
        <v>0.44791666666666702</v>
      </c>
      <c r="AL97" s="451">
        <v>3627.25186765541</v>
      </c>
      <c r="AM97" s="451">
        <v>1390.2285074236499</v>
      </c>
      <c r="AN97" s="451">
        <v>12.0610124328435</v>
      </c>
      <c r="AO97" s="451">
        <v>338.90944499936597</v>
      </c>
      <c r="AP97" s="451">
        <v>127.77453561366499</v>
      </c>
      <c r="AQ97" s="451">
        <v>0</v>
      </c>
      <c r="AR97" s="451">
        <v>1636.7003231608101</v>
      </c>
      <c r="AS97" s="451">
        <v>118.161102756042</v>
      </c>
      <c r="AT97" s="451">
        <v>-163.36358668303899</v>
      </c>
      <c r="AU97" s="451">
        <v>-431.03777983639401</v>
      </c>
      <c r="AV97" s="451">
        <v>-360.71452990926298</v>
      </c>
      <c r="AW97" s="451">
        <v>6656.6854275223404</v>
      </c>
      <c r="AX97" s="451">
        <v>6295.9708976130796</v>
      </c>
      <c r="AY97" s="451">
        <f t="shared" si="9"/>
        <v>6656.6854275223404</v>
      </c>
      <c r="AZ97" s="457">
        <f t="shared" si="10"/>
        <v>0</v>
      </c>
      <c r="BA97" s="457">
        <f t="shared" si="11"/>
        <v>-163.36358668303899</v>
      </c>
    </row>
    <row r="98" spans="1:53" s="451" customFormat="1">
      <c r="A98" s="456">
        <v>0.45833333333333298</v>
      </c>
      <c r="B98" s="457">
        <v>3023.9569205959801</v>
      </c>
      <c r="C98" s="457">
        <v>1917.49032189782</v>
      </c>
      <c r="D98" s="457">
        <v>24.215380945010999</v>
      </c>
      <c r="E98" s="457">
        <v>388.676611096101</v>
      </c>
      <c r="F98" s="457">
        <v>517.95212695457701</v>
      </c>
      <c r="G98" s="457">
        <v>0</v>
      </c>
      <c r="H98" s="457">
        <v>1053.47678629557</v>
      </c>
      <c r="I98" s="457">
        <v>76.887262122804501</v>
      </c>
      <c r="J98" s="457">
        <v>389.28020046381101</v>
      </c>
      <c r="K98" s="457">
        <v>-128.26115829154901</v>
      </c>
      <c r="L98" s="457">
        <v>-378.73602556307901</v>
      </c>
      <c r="M98" s="457">
        <v>7263.6744520801303</v>
      </c>
      <c r="N98" s="457">
        <v>6884.9384265170502</v>
      </c>
      <c r="O98" s="457">
        <f t="shared" si="3"/>
        <v>7263.6744520801303</v>
      </c>
      <c r="P98" s="457">
        <f t="shared" si="4"/>
        <v>389.28020046381101</v>
      </c>
      <c r="Q98" s="457">
        <f t="shared" si="5"/>
        <v>0</v>
      </c>
      <c r="S98" s="456">
        <v>0.45833333333333298</v>
      </c>
      <c r="T98" s="457">
        <v>3007.7381613099601</v>
      </c>
      <c r="U98" s="457">
        <v>2124.74713553316</v>
      </c>
      <c r="V98" s="457">
        <v>24.261948042947701</v>
      </c>
      <c r="W98" s="457">
        <v>380.20706264826498</v>
      </c>
      <c r="X98" s="457">
        <v>206.30716077934801</v>
      </c>
      <c r="Y98" s="457">
        <v>4.8670388569015204</v>
      </c>
      <c r="Z98" s="457">
        <v>1042.15359741211</v>
      </c>
      <c r="AA98" s="457">
        <v>35.639807333017202</v>
      </c>
      <c r="AB98" s="457">
        <v>1099.94277726101</v>
      </c>
      <c r="AC98" s="457">
        <v>-672.51667918768806</v>
      </c>
      <c r="AD98" s="457">
        <v>-427.20663029546898</v>
      </c>
      <c r="AE98" s="457">
        <v>7253.3480099890303</v>
      </c>
      <c r="AF98" s="457">
        <v>6826.1413796935603</v>
      </c>
      <c r="AG98" s="457">
        <f t="shared" si="6"/>
        <v>7253.3480099890303</v>
      </c>
      <c r="AH98" s="457">
        <f t="shared" si="7"/>
        <v>1099.94277726101</v>
      </c>
      <c r="AI98" s="457">
        <f t="shared" si="8"/>
        <v>0</v>
      </c>
      <c r="AK98" s="456">
        <v>0.45833333333333298</v>
      </c>
      <c r="AL98" s="451">
        <v>3624.81143525366</v>
      </c>
      <c r="AM98" s="451">
        <v>1342.3968182920601</v>
      </c>
      <c r="AN98" s="451">
        <v>12.054319281683201</v>
      </c>
      <c r="AO98" s="451">
        <v>329.81534193859898</v>
      </c>
      <c r="AP98" s="451">
        <v>124.367213659681</v>
      </c>
      <c r="AQ98" s="451">
        <v>0</v>
      </c>
      <c r="AR98" s="451">
        <v>1629.4249614257801</v>
      </c>
      <c r="AS98" s="451">
        <v>121.470175246626</v>
      </c>
      <c r="AT98" s="451">
        <v>262.56400089180801</v>
      </c>
      <c r="AU98" s="451">
        <v>-681.82592192894697</v>
      </c>
      <c r="AV98" s="451">
        <v>-355.72766742764799</v>
      </c>
      <c r="AW98" s="451">
        <v>6765.0783440609603</v>
      </c>
      <c r="AX98" s="451">
        <v>6409.3506766333103</v>
      </c>
      <c r="AY98" s="451">
        <f t="shared" si="9"/>
        <v>6765.0783440609603</v>
      </c>
      <c r="AZ98" s="457">
        <f t="shared" si="10"/>
        <v>262.56400089180801</v>
      </c>
      <c r="BA98" s="457">
        <f t="shared" si="11"/>
        <v>0</v>
      </c>
    </row>
    <row r="99" spans="1:53" s="451" customFormat="1">
      <c r="A99" s="456">
        <v>0.46875</v>
      </c>
      <c r="B99" s="457">
        <v>3023.4635033422201</v>
      </c>
      <c r="C99" s="457">
        <v>1927.2932426228499</v>
      </c>
      <c r="D99" s="457">
        <v>24.181869357705398</v>
      </c>
      <c r="E99" s="457">
        <v>405.830455744598</v>
      </c>
      <c r="F99" s="457">
        <v>541.07976831788301</v>
      </c>
      <c r="G99" s="457">
        <v>0</v>
      </c>
      <c r="H99" s="457">
        <v>1097.2325592041</v>
      </c>
      <c r="I99" s="457">
        <v>69.130501120610504</v>
      </c>
      <c r="J99" s="457">
        <v>540.88631518494105</v>
      </c>
      <c r="K99" s="457">
        <v>-365.42802322633702</v>
      </c>
      <c r="L99" s="457">
        <v>-381.00489668711202</v>
      </c>
      <c r="M99" s="457">
        <v>7263.6701916685797</v>
      </c>
      <c r="N99" s="457">
        <v>6882.6652949814697</v>
      </c>
      <c r="O99" s="457">
        <f t="shared" si="3"/>
        <v>7263.6701916685797</v>
      </c>
      <c r="P99" s="457">
        <f t="shared" si="4"/>
        <v>540.88631518494105</v>
      </c>
      <c r="Q99" s="457">
        <f t="shared" si="5"/>
        <v>0</v>
      </c>
      <c r="S99" s="456">
        <v>0.46875</v>
      </c>
      <c r="T99" s="457">
        <v>3008.4915371214402</v>
      </c>
      <c r="U99" s="457">
        <v>2131.1846062508098</v>
      </c>
      <c r="V99" s="457">
        <v>24.255238407940599</v>
      </c>
      <c r="W99" s="457">
        <v>376.67035011706599</v>
      </c>
      <c r="X99" s="457">
        <v>200.23944222667001</v>
      </c>
      <c r="Y99" s="457">
        <v>0</v>
      </c>
      <c r="Z99" s="457">
        <v>1062.5418723144501</v>
      </c>
      <c r="AA99" s="457">
        <v>33.847027035748098</v>
      </c>
      <c r="AB99" s="457">
        <v>1125.92521553906</v>
      </c>
      <c r="AC99" s="457">
        <v>-677.38678733956499</v>
      </c>
      <c r="AD99" s="457">
        <v>-427.71431196354899</v>
      </c>
      <c r="AE99" s="457">
        <v>7285.7685016736204</v>
      </c>
      <c r="AF99" s="457">
        <v>6858.0541897100702</v>
      </c>
      <c r="AG99" s="457">
        <f t="shared" si="6"/>
        <v>7285.7685016736204</v>
      </c>
      <c r="AH99" s="457">
        <f t="shared" si="7"/>
        <v>1125.92521553906</v>
      </c>
      <c r="AI99" s="457">
        <f t="shared" si="8"/>
        <v>0</v>
      </c>
      <c r="AK99" s="456">
        <v>0.46875</v>
      </c>
      <c r="AL99" s="451">
        <v>3623.6112663629501</v>
      </c>
      <c r="AM99" s="451">
        <v>1318.0389346159</v>
      </c>
      <c r="AN99" s="451">
        <v>12.0476261305229</v>
      </c>
      <c r="AO99" s="451">
        <v>321.03796659420402</v>
      </c>
      <c r="AP99" s="451">
        <v>124.909582884128</v>
      </c>
      <c r="AQ99" s="451">
        <v>0</v>
      </c>
      <c r="AR99" s="451">
        <v>1635.0710406087201</v>
      </c>
      <c r="AS99" s="451">
        <v>124.63198232637301</v>
      </c>
      <c r="AT99" s="451">
        <v>412.38957265736298</v>
      </c>
      <c r="AU99" s="451">
        <v>-727.07059988751701</v>
      </c>
      <c r="AV99" s="451">
        <v>-353.027908268788</v>
      </c>
      <c r="AW99" s="451">
        <v>6844.6673722926398</v>
      </c>
      <c r="AX99" s="451">
        <v>6491.6394640238505</v>
      </c>
      <c r="AY99" s="451">
        <f t="shared" si="9"/>
        <v>6844.6673722926398</v>
      </c>
      <c r="AZ99" s="457">
        <f t="shared" si="10"/>
        <v>412.38957265736298</v>
      </c>
      <c r="BA99" s="457">
        <f t="shared" si="11"/>
        <v>0</v>
      </c>
    </row>
    <row r="100" spans="1:53" s="451" customFormat="1">
      <c r="A100" s="456">
        <v>0.47916666666666702</v>
      </c>
      <c r="B100" s="457">
        <v>3021.5831782576602</v>
      </c>
      <c r="C100" s="457">
        <v>1927.92353638195</v>
      </c>
      <c r="D100" s="457">
        <v>24.195273992627602</v>
      </c>
      <c r="E100" s="457">
        <v>406.95808350613203</v>
      </c>
      <c r="F100" s="457">
        <v>540.791318507813</v>
      </c>
      <c r="G100" s="457">
        <v>0</v>
      </c>
      <c r="H100" s="457">
        <v>1102.5640360514301</v>
      </c>
      <c r="I100" s="457">
        <v>68.7790132750727</v>
      </c>
      <c r="J100" s="457">
        <v>523.54548694041898</v>
      </c>
      <c r="K100" s="457">
        <v>-385.66268437932098</v>
      </c>
      <c r="L100" s="457">
        <v>-381.05945267366002</v>
      </c>
      <c r="M100" s="457">
        <v>7230.6772425337904</v>
      </c>
      <c r="N100" s="457">
        <v>6849.61778986013</v>
      </c>
      <c r="O100" s="457">
        <f t="shared" si="3"/>
        <v>7230.6772425337904</v>
      </c>
      <c r="P100" s="457">
        <f t="shared" si="4"/>
        <v>523.54548694041898</v>
      </c>
      <c r="Q100" s="457">
        <f t="shared" si="5"/>
        <v>0</v>
      </c>
      <c r="S100" s="456">
        <v>0.47916666666666702</v>
      </c>
      <c r="T100" s="457">
        <v>3008.8982314722198</v>
      </c>
      <c r="U100" s="457">
        <v>2151.3306878436501</v>
      </c>
      <c r="V100" s="457">
        <v>24.241819137926601</v>
      </c>
      <c r="W100" s="457">
        <v>383.98074078063001</v>
      </c>
      <c r="X100" s="457">
        <v>200.19725792235701</v>
      </c>
      <c r="Y100" s="457">
        <v>0</v>
      </c>
      <c r="Z100" s="457">
        <v>1115.68595662435</v>
      </c>
      <c r="AA100" s="457">
        <v>37.878156988926598</v>
      </c>
      <c r="AB100" s="457">
        <v>1166.5586161081201</v>
      </c>
      <c r="AC100" s="457">
        <v>-810.20194073910397</v>
      </c>
      <c r="AD100" s="457">
        <v>-430.72485122532498</v>
      </c>
      <c r="AE100" s="457">
        <v>7278.5695261390701</v>
      </c>
      <c r="AF100" s="457">
        <v>6847.8446749137502</v>
      </c>
      <c r="AG100" s="457">
        <f t="shared" si="6"/>
        <v>7278.5695261390701</v>
      </c>
      <c r="AH100" s="457">
        <f t="shared" si="7"/>
        <v>1166.5586161081201</v>
      </c>
      <c r="AI100" s="457">
        <f t="shared" si="8"/>
        <v>0</v>
      </c>
      <c r="AK100" s="456">
        <v>0.47916666666666702</v>
      </c>
      <c r="AL100" s="451">
        <v>3621.04411998451</v>
      </c>
      <c r="AM100" s="451">
        <v>1354.27424870504</v>
      </c>
      <c r="AN100" s="451">
        <v>12.054319281683201</v>
      </c>
      <c r="AO100" s="451">
        <v>325.23180975030903</v>
      </c>
      <c r="AP100" s="451">
        <v>124.813044604639</v>
      </c>
      <c r="AQ100" s="451">
        <v>0</v>
      </c>
      <c r="AR100" s="451">
        <v>1617.52635099284</v>
      </c>
      <c r="AS100" s="451">
        <v>127.458165518559</v>
      </c>
      <c r="AT100" s="451">
        <v>380.36284278310598</v>
      </c>
      <c r="AU100" s="451">
        <v>-787.40280061820704</v>
      </c>
      <c r="AV100" s="451">
        <v>-356.26153778553299</v>
      </c>
      <c r="AW100" s="451">
        <v>6775.3621010024899</v>
      </c>
      <c r="AX100" s="451">
        <v>6419.1005632169499</v>
      </c>
      <c r="AY100" s="451">
        <f t="shared" si="9"/>
        <v>6775.3621010024899</v>
      </c>
      <c r="AZ100" s="457">
        <f t="shared" si="10"/>
        <v>380.36284278310598</v>
      </c>
      <c r="BA100" s="457">
        <f t="shared" si="11"/>
        <v>0</v>
      </c>
    </row>
    <row r="101" spans="1:53" s="451" customFormat="1">
      <c r="A101" s="456">
        <v>0.48958333333333298</v>
      </c>
      <c r="B101" s="457">
        <v>3019.9829012435898</v>
      </c>
      <c r="C101" s="457">
        <v>1932.38294883549</v>
      </c>
      <c r="D101" s="457">
        <v>24.161762405322101</v>
      </c>
      <c r="E101" s="457">
        <v>409.55390699460997</v>
      </c>
      <c r="F101" s="457">
        <v>545.16169942676095</v>
      </c>
      <c r="G101" s="457">
        <v>0</v>
      </c>
      <c r="H101" s="457">
        <v>1099.8720296224001</v>
      </c>
      <c r="I101" s="457">
        <v>70.3115205737666</v>
      </c>
      <c r="J101" s="457">
        <v>768.68566688813405</v>
      </c>
      <c r="K101" s="457">
        <v>-678.37240478113199</v>
      </c>
      <c r="L101" s="457">
        <v>-381.55422899049199</v>
      </c>
      <c r="M101" s="457">
        <v>7191.7400312089303</v>
      </c>
      <c r="N101" s="457">
        <v>6810.1858022184397</v>
      </c>
      <c r="O101" s="457">
        <f t="shared" si="3"/>
        <v>7191.7400312089303</v>
      </c>
      <c r="P101" s="457">
        <f t="shared" si="4"/>
        <v>768.68566688813405</v>
      </c>
      <c r="Q101" s="457">
        <f t="shared" si="5"/>
        <v>0</v>
      </c>
      <c r="S101" s="456">
        <v>0.48958333333333298</v>
      </c>
      <c r="T101" s="457">
        <v>3009.8782792411498</v>
      </c>
      <c r="U101" s="457">
        <v>2142.8915814658899</v>
      </c>
      <c r="V101" s="457">
        <v>24.241819137926601</v>
      </c>
      <c r="W101" s="457">
        <v>386.67075844787303</v>
      </c>
      <c r="X101" s="457">
        <v>200.02903216304199</v>
      </c>
      <c r="Y101" s="457">
        <v>0</v>
      </c>
      <c r="Z101" s="457">
        <v>1162.24099092611</v>
      </c>
      <c r="AA101" s="457">
        <v>37.695393275493501</v>
      </c>
      <c r="AB101" s="457">
        <v>1238.6194555484101</v>
      </c>
      <c r="AC101" s="457">
        <v>-953.484645808756</v>
      </c>
      <c r="AD101" s="457">
        <v>-430.40538563343</v>
      </c>
      <c r="AE101" s="457">
        <v>7248.7826643971403</v>
      </c>
      <c r="AF101" s="457">
        <v>6818.3772787637099</v>
      </c>
      <c r="AG101" s="457">
        <f t="shared" si="6"/>
        <v>7248.7826643971403</v>
      </c>
      <c r="AH101" s="457">
        <f t="shared" si="7"/>
        <v>1238.6194555484101</v>
      </c>
      <c r="AI101" s="457">
        <f t="shared" si="8"/>
        <v>0</v>
      </c>
      <c r="AK101" s="456">
        <v>0.48958333333333298</v>
      </c>
      <c r="AL101" s="451">
        <v>3617.5168840740798</v>
      </c>
      <c r="AM101" s="451">
        <v>1336.09235443998</v>
      </c>
      <c r="AN101" s="451">
        <v>12.0743987351642</v>
      </c>
      <c r="AO101" s="451">
        <v>324.19624687745602</v>
      </c>
      <c r="AP101" s="451">
        <v>124.651641574743</v>
      </c>
      <c r="AQ101" s="451">
        <v>0</v>
      </c>
      <c r="AR101" s="451">
        <v>1687.8340061035201</v>
      </c>
      <c r="AS101" s="451">
        <v>132.91671060298401</v>
      </c>
      <c r="AT101" s="451">
        <v>297.04386664679902</v>
      </c>
      <c r="AU101" s="451">
        <v>-747.394476686958</v>
      </c>
      <c r="AV101" s="451">
        <v>-354.99836399789598</v>
      </c>
      <c r="AW101" s="451">
        <v>6784.9316323677604</v>
      </c>
      <c r="AX101" s="451">
        <v>6429.9332683698603</v>
      </c>
      <c r="AY101" s="451">
        <f t="shared" si="9"/>
        <v>6784.9316323677604</v>
      </c>
      <c r="AZ101" s="457">
        <f t="shared" si="10"/>
        <v>297.04386664679902</v>
      </c>
      <c r="BA101" s="457">
        <f t="shared" si="11"/>
        <v>0</v>
      </c>
    </row>
    <row r="102" spans="1:53" s="451" customFormat="1">
      <c r="A102" s="456">
        <v>0.5</v>
      </c>
      <c r="B102" s="457">
        <v>3018.34926850689</v>
      </c>
      <c r="C102" s="457">
        <v>1919.0016428353899</v>
      </c>
      <c r="D102" s="457">
        <v>24.181869357705398</v>
      </c>
      <c r="E102" s="457">
        <v>420.74493405296499</v>
      </c>
      <c r="F102" s="457">
        <v>609.87396832728803</v>
      </c>
      <c r="G102" s="457">
        <v>0</v>
      </c>
      <c r="H102" s="457">
        <v>1081.8767903645801</v>
      </c>
      <c r="I102" s="457">
        <v>68.411613121794304</v>
      </c>
      <c r="J102" s="457">
        <v>651.71814919773794</v>
      </c>
      <c r="K102" s="457">
        <v>-684.87844886721405</v>
      </c>
      <c r="L102" s="457">
        <v>-381.15149541547697</v>
      </c>
      <c r="M102" s="457">
        <v>7109.2797868971302</v>
      </c>
      <c r="N102" s="457">
        <v>6728.1282914816602</v>
      </c>
      <c r="O102" s="457">
        <f t="shared" si="3"/>
        <v>7109.2797868971302</v>
      </c>
      <c r="P102" s="457">
        <f t="shared" si="4"/>
        <v>651.71814919773794</v>
      </c>
      <c r="Q102" s="457">
        <f t="shared" si="5"/>
        <v>0</v>
      </c>
      <c r="S102" s="456">
        <v>0.5</v>
      </c>
      <c r="T102" s="457">
        <v>3008.04485045417</v>
      </c>
      <c r="U102" s="457">
        <v>2182.01300457662</v>
      </c>
      <c r="V102" s="457">
        <v>24.208270962891401</v>
      </c>
      <c r="W102" s="457">
        <v>401.930749001425</v>
      </c>
      <c r="X102" s="457">
        <v>210.789393751246</v>
      </c>
      <c r="Y102" s="457">
        <v>0</v>
      </c>
      <c r="Z102" s="457">
        <v>1230.2216890055299</v>
      </c>
      <c r="AA102" s="457">
        <v>38.659522752204701</v>
      </c>
      <c r="AB102" s="457">
        <v>1116.1559934500301</v>
      </c>
      <c r="AC102" s="457">
        <v>-1032.0775901628199</v>
      </c>
      <c r="AD102" s="457">
        <v>-435.91983083755798</v>
      </c>
      <c r="AE102" s="457">
        <v>7179.9458837913098</v>
      </c>
      <c r="AF102" s="457">
        <v>6744.02605295376</v>
      </c>
      <c r="AG102" s="457">
        <f t="shared" si="6"/>
        <v>7179.9458837913098</v>
      </c>
      <c r="AH102" s="457">
        <f t="shared" si="7"/>
        <v>1116.1559934500301</v>
      </c>
      <c r="AI102" s="457">
        <f t="shared" si="8"/>
        <v>0</v>
      </c>
      <c r="AK102" s="456">
        <v>0.5</v>
      </c>
      <c r="AL102" s="451">
        <v>3615.3965086476201</v>
      </c>
      <c r="AM102" s="451">
        <v>1367.97054092963</v>
      </c>
      <c r="AN102" s="451">
        <v>12.054319281683201</v>
      </c>
      <c r="AO102" s="451">
        <v>323.28496442919601</v>
      </c>
      <c r="AP102" s="451">
        <v>122.149789523344</v>
      </c>
      <c r="AQ102" s="451">
        <v>0</v>
      </c>
      <c r="AR102" s="451">
        <v>1643.0958062337199</v>
      </c>
      <c r="AS102" s="451">
        <v>128.368322595374</v>
      </c>
      <c r="AT102" s="451">
        <v>190.56862935800899</v>
      </c>
      <c r="AU102" s="451">
        <v>-744.54725800908898</v>
      </c>
      <c r="AV102" s="451">
        <v>-357.21815980934502</v>
      </c>
      <c r="AW102" s="451">
        <v>6658.3416229895001</v>
      </c>
      <c r="AX102" s="451">
        <v>6301.1234631801499</v>
      </c>
      <c r="AY102" s="451">
        <f t="shared" si="9"/>
        <v>6658.3416229895001</v>
      </c>
      <c r="AZ102" s="457">
        <f t="shared" si="10"/>
        <v>190.56862935800899</v>
      </c>
      <c r="BA102" s="457">
        <f t="shared" si="11"/>
        <v>0</v>
      </c>
    </row>
    <row r="103" spans="1:53" s="451" customFormat="1">
      <c r="A103" s="456">
        <v>0.51041666666666696</v>
      </c>
      <c r="B103" s="457">
        <v>3015.4820275196798</v>
      </c>
      <c r="C103" s="457">
        <v>1898.12381834647</v>
      </c>
      <c r="D103" s="457">
        <v>24.181869357705398</v>
      </c>
      <c r="E103" s="457">
        <v>407.09284240247899</v>
      </c>
      <c r="F103" s="457">
        <v>618.56711274368104</v>
      </c>
      <c r="G103" s="457">
        <v>0</v>
      </c>
      <c r="H103" s="457">
        <v>1072.7847391764301</v>
      </c>
      <c r="I103" s="457">
        <v>73.669422787491698</v>
      </c>
      <c r="J103" s="457">
        <v>651.41739184702897</v>
      </c>
      <c r="K103" s="457">
        <v>-684.73045094089503</v>
      </c>
      <c r="L103" s="457">
        <v>-378.33579750105997</v>
      </c>
      <c r="M103" s="457">
        <v>7076.5887732400697</v>
      </c>
      <c r="N103" s="457">
        <v>6698.2529757390103</v>
      </c>
      <c r="O103" s="457">
        <f t="shared" si="3"/>
        <v>7076.5887732400697</v>
      </c>
      <c r="P103" s="457">
        <f t="shared" si="4"/>
        <v>651.41739184702897</v>
      </c>
      <c r="Q103" s="457">
        <f t="shared" si="5"/>
        <v>0</v>
      </c>
      <c r="S103" s="456">
        <v>0.51041666666666696</v>
      </c>
      <c r="T103" s="457">
        <v>3007.4248149181099</v>
      </c>
      <c r="U103" s="457">
        <v>2116.6066755977999</v>
      </c>
      <c r="V103" s="457">
        <v>24.221690232905502</v>
      </c>
      <c r="W103" s="457">
        <v>414.177932360581</v>
      </c>
      <c r="X103" s="457">
        <v>241.31911922374499</v>
      </c>
      <c r="Y103" s="457">
        <v>0</v>
      </c>
      <c r="Z103" s="457">
        <v>1240.1314407145201</v>
      </c>
      <c r="AA103" s="457">
        <v>42.214487305137801</v>
      </c>
      <c r="AB103" s="457">
        <v>989.22448552892297</v>
      </c>
      <c r="AC103" s="457">
        <v>-993.25750138363696</v>
      </c>
      <c r="AD103" s="457">
        <v>-430.19332263243001</v>
      </c>
      <c r="AE103" s="457">
        <v>7082.06314449808</v>
      </c>
      <c r="AF103" s="457">
        <v>6651.86982186565</v>
      </c>
      <c r="AG103" s="457">
        <f t="shared" si="6"/>
        <v>7082.06314449808</v>
      </c>
      <c r="AH103" s="457">
        <f t="shared" si="7"/>
        <v>989.22448552892297</v>
      </c>
      <c r="AI103" s="457">
        <f t="shared" si="8"/>
        <v>0</v>
      </c>
      <c r="AK103" s="456">
        <v>0.51041666666666696</v>
      </c>
      <c r="AL103" s="451">
        <v>3614.6163972407799</v>
      </c>
      <c r="AM103" s="451">
        <v>1373.2171482702599</v>
      </c>
      <c r="AN103" s="451">
        <v>12.0476261305229</v>
      </c>
      <c r="AO103" s="451">
        <v>323.95357577134899</v>
      </c>
      <c r="AP103" s="451">
        <v>121.780930021736</v>
      </c>
      <c r="AQ103" s="451">
        <v>0</v>
      </c>
      <c r="AR103" s="451">
        <v>1672.24670109049</v>
      </c>
      <c r="AS103" s="451">
        <v>123.27492720075099</v>
      </c>
      <c r="AT103" s="451">
        <v>153.38684602093099</v>
      </c>
      <c r="AU103" s="451">
        <v>-744.56068499926403</v>
      </c>
      <c r="AV103" s="451">
        <v>-357.83310810268398</v>
      </c>
      <c r="AW103" s="451">
        <v>6649.9634667475602</v>
      </c>
      <c r="AX103" s="451">
        <v>6292.1303586448803</v>
      </c>
      <c r="AY103" s="451">
        <f t="shared" si="9"/>
        <v>6649.9634667475602</v>
      </c>
      <c r="AZ103" s="457">
        <f t="shared" si="10"/>
        <v>153.38684602093099</v>
      </c>
      <c r="BA103" s="457">
        <f t="shared" si="11"/>
        <v>0</v>
      </c>
    </row>
    <row r="104" spans="1:53" s="451" customFormat="1">
      <c r="A104" s="456">
        <v>0.52083333333333304</v>
      </c>
      <c r="B104" s="457">
        <v>3014.3018470298698</v>
      </c>
      <c r="C104" s="457">
        <v>1874.7911381941601</v>
      </c>
      <c r="D104" s="457">
        <v>24.1885716751665</v>
      </c>
      <c r="E104" s="457">
        <v>387.25398156990599</v>
      </c>
      <c r="F104" s="457">
        <v>618.69567267995797</v>
      </c>
      <c r="G104" s="457">
        <v>0</v>
      </c>
      <c r="H104" s="457">
        <v>1059.329981486</v>
      </c>
      <c r="I104" s="457">
        <v>70.859730271909797</v>
      </c>
      <c r="J104" s="457">
        <v>726.03251207336905</v>
      </c>
      <c r="K104" s="457">
        <v>-797.87478364519598</v>
      </c>
      <c r="L104" s="457">
        <v>-374.84758611305602</v>
      </c>
      <c r="M104" s="457">
        <v>6977.5786513351504</v>
      </c>
      <c r="N104" s="457">
        <v>6602.7310652220904</v>
      </c>
      <c r="O104" s="457">
        <f t="shared" si="3"/>
        <v>6977.5786513351504</v>
      </c>
      <c r="P104" s="457">
        <f t="shared" si="4"/>
        <v>726.03251207336905</v>
      </c>
      <c r="Q104" s="457">
        <f t="shared" si="5"/>
        <v>0</v>
      </c>
      <c r="S104" s="456">
        <v>0.52083333333333304</v>
      </c>
      <c r="T104" s="457">
        <v>3007.4514601855499</v>
      </c>
      <c r="U104" s="457">
        <v>2098.70032411888</v>
      </c>
      <c r="V104" s="457">
        <v>24.214980597898499</v>
      </c>
      <c r="W104" s="457">
        <v>412.49780521461702</v>
      </c>
      <c r="X104" s="457">
        <v>241.40531086162699</v>
      </c>
      <c r="Y104" s="457">
        <v>0</v>
      </c>
      <c r="Z104" s="457">
        <v>1264.47862125651</v>
      </c>
      <c r="AA104" s="457">
        <v>44.432410965086802</v>
      </c>
      <c r="AB104" s="457">
        <v>874.12734488893</v>
      </c>
      <c r="AC104" s="457">
        <v>-991.13412211187097</v>
      </c>
      <c r="AD104" s="457">
        <v>-428.42630579342801</v>
      </c>
      <c r="AE104" s="457">
        <v>6976.1741359772304</v>
      </c>
      <c r="AF104" s="457">
        <v>6547.7478301838</v>
      </c>
      <c r="AG104" s="457">
        <f t="shared" si="6"/>
        <v>6976.1741359772304</v>
      </c>
      <c r="AH104" s="457">
        <f t="shared" si="7"/>
        <v>874.12734488893</v>
      </c>
      <c r="AI104" s="457">
        <f t="shared" si="8"/>
        <v>0</v>
      </c>
      <c r="AK104" s="456">
        <v>0.52083333333333304</v>
      </c>
      <c r="AL104" s="451">
        <v>3614.5897163302202</v>
      </c>
      <c r="AM104" s="451">
        <v>1376.4299309192099</v>
      </c>
      <c r="AN104" s="451">
        <v>12.127943944446701</v>
      </c>
      <c r="AO104" s="451">
        <v>323.69591028703297</v>
      </c>
      <c r="AP104" s="451">
        <v>121.80260470231001</v>
      </c>
      <c r="AQ104" s="451">
        <v>0</v>
      </c>
      <c r="AR104" s="451">
        <v>1704.3914552408901</v>
      </c>
      <c r="AS104" s="451">
        <v>115.76575384175</v>
      </c>
      <c r="AT104" s="451">
        <v>73.728650713909005</v>
      </c>
      <c r="AU104" s="451">
        <v>-743.74144186613705</v>
      </c>
      <c r="AV104" s="451">
        <v>-358.24477482289302</v>
      </c>
      <c r="AW104" s="451">
        <v>6598.7905241136305</v>
      </c>
      <c r="AX104" s="451">
        <v>6240.5457492907299</v>
      </c>
      <c r="AY104" s="451">
        <f t="shared" si="9"/>
        <v>6598.7905241136305</v>
      </c>
      <c r="AZ104" s="457">
        <f t="shared" si="10"/>
        <v>73.728650713909005</v>
      </c>
      <c r="BA104" s="457">
        <f t="shared" si="11"/>
        <v>0</v>
      </c>
    </row>
    <row r="105" spans="1:53" s="451" customFormat="1">
      <c r="A105" s="456">
        <v>0.53125</v>
      </c>
      <c r="B105" s="457">
        <v>3014.4819093275901</v>
      </c>
      <c r="C105" s="457">
        <v>1849.5366506320499</v>
      </c>
      <c r="D105" s="457">
        <v>24.201976310088799</v>
      </c>
      <c r="E105" s="457">
        <v>384.37395497799298</v>
      </c>
      <c r="F105" s="457">
        <v>595.55357475980702</v>
      </c>
      <c r="G105" s="457">
        <v>0</v>
      </c>
      <c r="H105" s="457">
        <v>1049.3711751302101</v>
      </c>
      <c r="I105" s="457">
        <v>73.023788271394395</v>
      </c>
      <c r="J105" s="457">
        <v>777.85455705343202</v>
      </c>
      <c r="K105" s="457">
        <v>-798.59266702915295</v>
      </c>
      <c r="L105" s="457">
        <v>-372.17409834639898</v>
      </c>
      <c r="M105" s="457">
        <v>6969.8049194334099</v>
      </c>
      <c r="N105" s="457">
        <v>6597.6308210870102</v>
      </c>
      <c r="O105" s="457">
        <f t="shared" si="3"/>
        <v>6969.8049194334099</v>
      </c>
      <c r="P105" s="457">
        <f t="shared" si="4"/>
        <v>777.85455705343202</v>
      </c>
      <c r="Q105" s="457">
        <f t="shared" si="5"/>
        <v>0</v>
      </c>
      <c r="S105" s="456">
        <v>0.53125</v>
      </c>
      <c r="T105" s="457">
        <v>3007.1447710413399</v>
      </c>
      <c r="U105" s="457">
        <v>2082.2424922044602</v>
      </c>
      <c r="V105" s="457">
        <v>24.2082709628915</v>
      </c>
      <c r="W105" s="457">
        <v>403.86177533017297</v>
      </c>
      <c r="X105" s="457">
        <v>241.41523160903699</v>
      </c>
      <c r="Y105" s="457">
        <v>0</v>
      </c>
      <c r="Z105" s="457">
        <v>1268.93934639486</v>
      </c>
      <c r="AA105" s="457">
        <v>40.878482605483498</v>
      </c>
      <c r="AB105" s="457">
        <v>932.56994930158498</v>
      </c>
      <c r="AC105" s="457">
        <v>-990.75528497763298</v>
      </c>
      <c r="AD105" s="457">
        <v>-426.143283829479</v>
      </c>
      <c r="AE105" s="457">
        <v>7010.5050344721903</v>
      </c>
      <c r="AF105" s="457">
        <v>6584.3617506427099</v>
      </c>
      <c r="AG105" s="457">
        <f t="shared" si="6"/>
        <v>7010.5050344721903</v>
      </c>
      <c r="AH105" s="457">
        <f t="shared" si="7"/>
        <v>932.56994930158498</v>
      </c>
      <c r="AI105" s="457">
        <f t="shared" si="8"/>
        <v>0</v>
      </c>
      <c r="AK105" s="456">
        <v>0.53125</v>
      </c>
      <c r="AL105" s="451">
        <v>3614.3163305999401</v>
      </c>
      <c r="AM105" s="451">
        <v>1374.1922429108399</v>
      </c>
      <c r="AN105" s="451">
        <v>12.0677055840038</v>
      </c>
      <c r="AO105" s="451">
        <v>324.58433226672298</v>
      </c>
      <c r="AP105" s="451">
        <v>121.80134419917</v>
      </c>
      <c r="AQ105" s="451">
        <v>0</v>
      </c>
      <c r="AR105" s="451">
        <v>1704.20909960937</v>
      </c>
      <c r="AS105" s="451">
        <v>111.360038780409</v>
      </c>
      <c r="AT105" s="451">
        <v>54.6494744442629</v>
      </c>
      <c r="AU105" s="451">
        <v>-742.83489460672297</v>
      </c>
      <c r="AV105" s="451">
        <v>-358.02958548428899</v>
      </c>
      <c r="AW105" s="451">
        <v>6574.3456737880097</v>
      </c>
      <c r="AX105" s="451">
        <v>6216.3160883037199</v>
      </c>
      <c r="AY105" s="451">
        <f t="shared" si="9"/>
        <v>6574.3456737880097</v>
      </c>
      <c r="AZ105" s="457">
        <f t="shared" si="10"/>
        <v>54.6494744442629</v>
      </c>
      <c r="BA105" s="457">
        <f t="shared" si="11"/>
        <v>0</v>
      </c>
    </row>
    <row r="106" spans="1:53" s="451" customFormat="1">
      <c r="A106" s="456">
        <v>0.54166666666666696</v>
      </c>
      <c r="B106" s="457">
        <v>3013.5283817056302</v>
      </c>
      <c r="C106" s="457">
        <v>1875.06216139398</v>
      </c>
      <c r="D106" s="457">
        <v>24.155060087860999</v>
      </c>
      <c r="E106" s="457">
        <v>397.73054063678597</v>
      </c>
      <c r="F106" s="457">
        <v>400.42994271529699</v>
      </c>
      <c r="G106" s="457">
        <v>0</v>
      </c>
      <c r="H106" s="457">
        <v>1005.14188130697</v>
      </c>
      <c r="I106" s="457">
        <v>79.771978314521505</v>
      </c>
      <c r="J106" s="457">
        <v>1021.27944088276</v>
      </c>
      <c r="K106" s="457">
        <v>-880.01062049899394</v>
      </c>
      <c r="L106" s="457">
        <v>-373.681813910865</v>
      </c>
      <c r="M106" s="457">
        <v>6937.0887665447999</v>
      </c>
      <c r="N106" s="457">
        <v>6563.4069526339399</v>
      </c>
      <c r="O106" s="457">
        <f t="shared" si="3"/>
        <v>6937.0887665447999</v>
      </c>
      <c r="P106" s="457">
        <f t="shared" si="4"/>
        <v>1021.27944088276</v>
      </c>
      <c r="Q106" s="457">
        <f t="shared" si="5"/>
        <v>0</v>
      </c>
      <c r="S106" s="456">
        <v>0.54166666666666696</v>
      </c>
      <c r="T106" s="457">
        <v>3006.93811965746</v>
      </c>
      <c r="U106" s="457">
        <v>2098.98150788471</v>
      </c>
      <c r="V106" s="457">
        <v>24.214980597898499</v>
      </c>
      <c r="W106" s="457">
        <v>379.58144149865802</v>
      </c>
      <c r="X106" s="457">
        <v>191.03296448452201</v>
      </c>
      <c r="Y106" s="457">
        <v>0</v>
      </c>
      <c r="Z106" s="457">
        <v>1290.25368363444</v>
      </c>
      <c r="AA106" s="457">
        <v>42.670447697919201</v>
      </c>
      <c r="AB106" s="457">
        <v>1061.28854313486</v>
      </c>
      <c r="AC106" s="457">
        <v>-1077.61695771073</v>
      </c>
      <c r="AD106" s="457">
        <v>-426.13146316879102</v>
      </c>
      <c r="AE106" s="457">
        <v>7017.3447308797304</v>
      </c>
      <c r="AF106" s="457">
        <v>6591.2132677109403</v>
      </c>
      <c r="AG106" s="457">
        <f t="shared" si="6"/>
        <v>7017.3447308797304</v>
      </c>
      <c r="AH106" s="457">
        <f t="shared" si="7"/>
        <v>1061.28854313486</v>
      </c>
      <c r="AI106" s="457">
        <f t="shared" si="8"/>
        <v>0</v>
      </c>
      <c r="AK106" s="456">
        <v>0.54166666666666696</v>
      </c>
      <c r="AL106" s="451">
        <v>3618.46372268406</v>
      </c>
      <c r="AM106" s="451">
        <v>1367.97871533733</v>
      </c>
      <c r="AN106" s="451">
        <v>12.087785037484799</v>
      </c>
      <c r="AO106" s="451">
        <v>325.246578477578</v>
      </c>
      <c r="AP106" s="451">
        <v>120.76049990983999</v>
      </c>
      <c r="AQ106" s="451">
        <v>0</v>
      </c>
      <c r="AR106" s="451">
        <v>1680.88350797526</v>
      </c>
      <c r="AS106" s="451">
        <v>113.245064981917</v>
      </c>
      <c r="AT106" s="451">
        <v>99.0038763921727</v>
      </c>
      <c r="AU106" s="451">
        <v>-786.71966355642496</v>
      </c>
      <c r="AV106" s="451">
        <v>-357.59403135317302</v>
      </c>
      <c r="AW106" s="451">
        <v>6550.95008723922</v>
      </c>
      <c r="AX106" s="451">
        <v>6193.3560558860399</v>
      </c>
      <c r="AY106" s="451">
        <f t="shared" si="9"/>
        <v>6550.95008723922</v>
      </c>
      <c r="AZ106" s="457">
        <f t="shared" si="10"/>
        <v>99.0038763921727</v>
      </c>
      <c r="BA106" s="457">
        <f t="shared" si="11"/>
        <v>0</v>
      </c>
    </row>
    <row r="107" spans="1:53" s="451" customFormat="1">
      <c r="A107" s="456">
        <v>0.55208333333333304</v>
      </c>
      <c r="B107" s="457">
        <v>3012.5548471616898</v>
      </c>
      <c r="C107" s="457">
        <v>1850.7549484620999</v>
      </c>
      <c r="D107" s="457">
        <v>24.208678627549901</v>
      </c>
      <c r="E107" s="457">
        <v>389.12765785808898</v>
      </c>
      <c r="F107" s="457">
        <v>402.54182063273697</v>
      </c>
      <c r="G107" s="457">
        <v>0</v>
      </c>
      <c r="H107" s="457">
        <v>945.82870992024698</v>
      </c>
      <c r="I107" s="457">
        <v>80.952945094003894</v>
      </c>
      <c r="J107" s="457">
        <v>1251.9333580323901</v>
      </c>
      <c r="K107" s="457">
        <v>-1101.10032596624</v>
      </c>
      <c r="L107" s="457">
        <v>-370.469559336668</v>
      </c>
      <c r="M107" s="457">
        <v>6856.8026398225702</v>
      </c>
      <c r="N107" s="457">
        <v>6486.3330804858997</v>
      </c>
      <c r="O107" s="457">
        <f t="shared" si="3"/>
        <v>6856.8026398225702</v>
      </c>
      <c r="P107" s="457">
        <f t="shared" si="4"/>
        <v>1251.9333580323901</v>
      </c>
      <c r="Q107" s="457">
        <f t="shared" si="5"/>
        <v>0</v>
      </c>
      <c r="S107" s="456">
        <v>0.55208333333333304</v>
      </c>
      <c r="T107" s="457">
        <v>3005.4313517576102</v>
      </c>
      <c r="U107" s="457">
        <v>2101.3611915797501</v>
      </c>
      <c r="V107" s="457">
        <v>24.221690232905502</v>
      </c>
      <c r="W107" s="457">
        <v>380.390401635643</v>
      </c>
      <c r="X107" s="457">
        <v>187.50604493996801</v>
      </c>
      <c r="Y107" s="457">
        <v>0</v>
      </c>
      <c r="Z107" s="457">
        <v>1293.3586620686799</v>
      </c>
      <c r="AA107" s="457">
        <v>44.634830582307302</v>
      </c>
      <c r="AB107" s="457">
        <v>1074.5242343242101</v>
      </c>
      <c r="AC107" s="457">
        <v>-1100.8880869198799</v>
      </c>
      <c r="AD107" s="457">
        <v>-426.36168206050201</v>
      </c>
      <c r="AE107" s="457">
        <v>7010.5403202011903</v>
      </c>
      <c r="AF107" s="457">
        <v>6584.1786381406901</v>
      </c>
      <c r="AG107" s="457">
        <f t="shared" si="6"/>
        <v>7010.5403202011903</v>
      </c>
      <c r="AH107" s="457">
        <f t="shared" si="7"/>
        <v>1074.5242343242101</v>
      </c>
      <c r="AI107" s="457">
        <f t="shared" si="8"/>
        <v>0</v>
      </c>
      <c r="AK107" s="456">
        <v>0.55208333333333304</v>
      </c>
      <c r="AL107" s="451">
        <v>3619.5772233820799</v>
      </c>
      <c r="AM107" s="451">
        <v>1353.12629739816</v>
      </c>
      <c r="AN107" s="451">
        <v>12.1212507932864</v>
      </c>
      <c r="AO107" s="451">
        <v>320.74099094131498</v>
      </c>
      <c r="AP107" s="451">
        <v>120.735046485322</v>
      </c>
      <c r="AQ107" s="451">
        <v>0</v>
      </c>
      <c r="AR107" s="451">
        <v>1683.5925896809899</v>
      </c>
      <c r="AS107" s="451">
        <v>111.963510098271</v>
      </c>
      <c r="AT107" s="451">
        <v>115.150722735787</v>
      </c>
      <c r="AU107" s="451">
        <v>-792.35752803506102</v>
      </c>
      <c r="AV107" s="451">
        <v>-356.05503914757497</v>
      </c>
      <c r="AW107" s="451">
        <v>6544.6501034801504</v>
      </c>
      <c r="AX107" s="451">
        <v>6188.5950643325696</v>
      </c>
      <c r="AY107" s="451">
        <f t="shared" si="9"/>
        <v>6544.6501034801504</v>
      </c>
      <c r="AZ107" s="457">
        <f t="shared" si="10"/>
        <v>115.150722735787</v>
      </c>
      <c r="BA107" s="457">
        <f t="shared" si="11"/>
        <v>0</v>
      </c>
    </row>
    <row r="108" spans="1:53" s="451" customFormat="1">
      <c r="A108" s="456">
        <v>0.5625</v>
      </c>
      <c r="B108" s="457">
        <v>3011.0612465997401</v>
      </c>
      <c r="C108" s="457">
        <v>1836.0397991669299</v>
      </c>
      <c r="D108" s="457">
        <v>24.134953135477701</v>
      </c>
      <c r="E108" s="457">
        <v>398.40710716091502</v>
      </c>
      <c r="F108" s="457">
        <v>401.96144114137701</v>
      </c>
      <c r="G108" s="457">
        <v>0</v>
      </c>
      <c r="H108" s="457">
        <v>919.20662434895803</v>
      </c>
      <c r="I108" s="457">
        <v>74.938154646826206</v>
      </c>
      <c r="J108" s="457">
        <v>1259.3654717140801</v>
      </c>
      <c r="K108" s="457">
        <v>-1102.4042913022099</v>
      </c>
      <c r="L108" s="457">
        <v>-369.29686390442299</v>
      </c>
      <c r="M108" s="457">
        <v>6822.7105066120903</v>
      </c>
      <c r="N108" s="457">
        <v>6453.4136427076701</v>
      </c>
      <c r="O108" s="457">
        <f t="shared" si="3"/>
        <v>6822.7105066120903</v>
      </c>
      <c r="P108" s="457">
        <f t="shared" si="4"/>
        <v>1259.3654717140801</v>
      </c>
      <c r="Q108" s="457">
        <f t="shared" si="5"/>
        <v>0</v>
      </c>
      <c r="S108" s="456">
        <v>0.5625</v>
      </c>
      <c r="T108" s="457">
        <v>3002.99125076052</v>
      </c>
      <c r="U108" s="457">
        <v>2112.6118204050799</v>
      </c>
      <c r="V108" s="457">
        <v>24.235109502919599</v>
      </c>
      <c r="W108" s="457">
        <v>371.46332731181502</v>
      </c>
      <c r="X108" s="457">
        <v>187.61440268192001</v>
      </c>
      <c r="Y108" s="457">
        <v>0</v>
      </c>
      <c r="Z108" s="457">
        <v>1318.0835869954401</v>
      </c>
      <c r="AA108" s="457">
        <v>49.626959447728098</v>
      </c>
      <c r="AB108" s="457">
        <v>948.34557636715294</v>
      </c>
      <c r="AC108" s="457">
        <v>-1100.5773209318299</v>
      </c>
      <c r="AD108" s="457">
        <v>-427.06661344838398</v>
      </c>
      <c r="AE108" s="457">
        <v>6914.3947125407403</v>
      </c>
      <c r="AF108" s="457">
        <v>6487.3280990923604</v>
      </c>
      <c r="AG108" s="457">
        <f t="shared" si="6"/>
        <v>6914.3947125407403</v>
      </c>
      <c r="AH108" s="457">
        <f t="shared" si="7"/>
        <v>948.34557636715294</v>
      </c>
      <c r="AI108" s="457">
        <f t="shared" si="8"/>
        <v>0</v>
      </c>
      <c r="AK108" s="456">
        <v>0.5625</v>
      </c>
      <c r="AL108" s="451">
        <v>3618.77043106468</v>
      </c>
      <c r="AM108" s="451">
        <v>1336.1043676136401</v>
      </c>
      <c r="AN108" s="451">
        <v>12.101171339805401</v>
      </c>
      <c r="AO108" s="451">
        <v>321.83206648087202</v>
      </c>
      <c r="AP108" s="451">
        <v>120.77149820072501</v>
      </c>
      <c r="AQ108" s="451">
        <v>0</v>
      </c>
      <c r="AR108" s="451">
        <v>1680.00416357422</v>
      </c>
      <c r="AS108" s="451">
        <v>101.347457693493</v>
      </c>
      <c r="AT108" s="451">
        <v>126.1707958878</v>
      </c>
      <c r="AU108" s="451">
        <v>-791.68389151150495</v>
      </c>
      <c r="AV108" s="451">
        <v>-354.411102254046</v>
      </c>
      <c r="AW108" s="451">
        <v>6525.4180603437298</v>
      </c>
      <c r="AX108" s="451">
        <v>6171.0069580896898</v>
      </c>
      <c r="AY108" s="451">
        <f t="shared" si="9"/>
        <v>6525.4180603437298</v>
      </c>
      <c r="AZ108" s="457">
        <f t="shared" si="10"/>
        <v>126.1707958878</v>
      </c>
      <c r="BA108" s="457">
        <f t="shared" si="11"/>
        <v>0</v>
      </c>
    </row>
    <row r="109" spans="1:53" s="451" customFormat="1">
      <c r="A109" s="456">
        <v>0.57291666666666696</v>
      </c>
      <c r="B109" s="457">
        <v>3011.3879666354701</v>
      </c>
      <c r="C109" s="457">
        <v>1806.1274444809501</v>
      </c>
      <c r="D109" s="457">
        <v>24.1751670402443</v>
      </c>
      <c r="E109" s="457">
        <v>396.32600779465099</v>
      </c>
      <c r="F109" s="457">
        <v>398.99627793910901</v>
      </c>
      <c r="G109" s="457">
        <v>0</v>
      </c>
      <c r="H109" s="457">
        <v>913.66222635904899</v>
      </c>
      <c r="I109" s="457">
        <v>68.460087476449502</v>
      </c>
      <c r="J109" s="457">
        <v>1261.7311125358599</v>
      </c>
      <c r="K109" s="457">
        <v>-1103.1041175621301</v>
      </c>
      <c r="L109" s="457">
        <v>-366.319975921175</v>
      </c>
      <c r="M109" s="457">
        <v>6777.7621726996604</v>
      </c>
      <c r="N109" s="457">
        <v>6411.4421967784801</v>
      </c>
      <c r="O109" s="457">
        <f t="shared" si="3"/>
        <v>6777.7621726996604</v>
      </c>
      <c r="P109" s="457">
        <f t="shared" si="4"/>
        <v>1261.7311125358599</v>
      </c>
      <c r="Q109" s="457">
        <f t="shared" si="5"/>
        <v>0</v>
      </c>
      <c r="S109" s="456">
        <v>0.57291666666666696</v>
      </c>
      <c r="T109" s="457">
        <v>3001.0844783113098</v>
      </c>
      <c r="U109" s="457">
        <v>2122.8999373889601</v>
      </c>
      <c r="V109" s="457">
        <v>24.181432422863299</v>
      </c>
      <c r="W109" s="457">
        <v>368.27469152396299</v>
      </c>
      <c r="X109" s="457">
        <v>187.603078169057</v>
      </c>
      <c r="Y109" s="457">
        <v>0</v>
      </c>
      <c r="Z109" s="457">
        <v>1325.7081448567701</v>
      </c>
      <c r="AA109" s="457">
        <v>51.146321060528898</v>
      </c>
      <c r="AB109" s="457">
        <v>876.73471028977303</v>
      </c>
      <c r="AC109" s="457">
        <v>-1097.15568555048</v>
      </c>
      <c r="AD109" s="457">
        <v>-427.89857068617198</v>
      </c>
      <c r="AE109" s="457">
        <v>6860.4771084727399</v>
      </c>
      <c r="AF109" s="457">
        <v>6432.5785377865705</v>
      </c>
      <c r="AG109" s="457">
        <f t="shared" si="6"/>
        <v>6860.4771084727399</v>
      </c>
      <c r="AH109" s="457">
        <f t="shared" si="7"/>
        <v>876.73471028977303</v>
      </c>
      <c r="AI109" s="457">
        <f t="shared" si="8"/>
        <v>0</v>
      </c>
      <c r="AK109" s="456">
        <v>0.57291666666666696</v>
      </c>
      <c r="AL109" s="451">
        <v>3618.9570997659498</v>
      </c>
      <c r="AM109" s="451">
        <v>1353.03476807432</v>
      </c>
      <c r="AN109" s="451">
        <v>12.1480233979276</v>
      </c>
      <c r="AO109" s="451">
        <v>322.38118297314702</v>
      </c>
      <c r="AP109" s="451">
        <v>121.003197925446</v>
      </c>
      <c r="AQ109" s="451">
        <v>0</v>
      </c>
      <c r="AR109" s="451">
        <v>1693.6859155273401</v>
      </c>
      <c r="AS109" s="451">
        <v>100.144400550437</v>
      </c>
      <c r="AT109" s="451">
        <v>25.5782663270647</v>
      </c>
      <c r="AU109" s="451">
        <v>-790.78672183253002</v>
      </c>
      <c r="AV109" s="451">
        <v>-356.04239604862499</v>
      </c>
      <c r="AW109" s="451">
        <v>6456.1461327091001</v>
      </c>
      <c r="AX109" s="451">
        <v>6100.1037366604796</v>
      </c>
      <c r="AY109" s="451">
        <f t="shared" si="9"/>
        <v>6456.1461327091001</v>
      </c>
      <c r="AZ109" s="457">
        <f t="shared" si="10"/>
        <v>25.5782663270647</v>
      </c>
      <c r="BA109" s="457">
        <f t="shared" si="11"/>
        <v>0</v>
      </c>
    </row>
    <row r="110" spans="1:53" s="451" customFormat="1">
      <c r="A110" s="456">
        <v>0.58333333333333304</v>
      </c>
      <c r="B110" s="457">
        <v>3009.4942927502502</v>
      </c>
      <c r="C110" s="457">
        <v>1829.1599813231601</v>
      </c>
      <c r="D110" s="457">
        <v>24.161762277486002</v>
      </c>
      <c r="E110" s="457">
        <v>391.79477518880702</v>
      </c>
      <c r="F110" s="457">
        <v>355.66911598456898</v>
      </c>
      <c r="G110" s="457">
        <v>0</v>
      </c>
      <c r="H110" s="457">
        <v>867.91135660807299</v>
      </c>
      <c r="I110" s="457">
        <v>62.308283087201602</v>
      </c>
      <c r="J110" s="457">
        <v>1326.17864766157</v>
      </c>
      <c r="K110" s="457">
        <v>-1093.7257079846599</v>
      </c>
      <c r="L110" s="457">
        <v>-367.34824367720199</v>
      </c>
      <c r="M110" s="457">
        <v>6772.9525068964604</v>
      </c>
      <c r="N110" s="457">
        <v>6405.6042632192602</v>
      </c>
      <c r="O110" s="457">
        <f t="shared" si="3"/>
        <v>6772.9525068964604</v>
      </c>
      <c r="P110" s="457">
        <f t="shared" si="4"/>
        <v>1326.17864766157</v>
      </c>
      <c r="Q110" s="457">
        <f t="shared" si="5"/>
        <v>0</v>
      </c>
      <c r="S110" s="456">
        <v>0.58333333333333304</v>
      </c>
      <c r="T110" s="457">
        <v>2999.19771015879</v>
      </c>
      <c r="U110" s="457">
        <v>2119.0525850752501</v>
      </c>
      <c r="V110" s="457">
        <v>24.214980597898499</v>
      </c>
      <c r="W110" s="457">
        <v>369.44609420041002</v>
      </c>
      <c r="X110" s="457">
        <v>192.425741275512</v>
      </c>
      <c r="Y110" s="457">
        <v>0</v>
      </c>
      <c r="Z110" s="457">
        <v>1324.9552037353501</v>
      </c>
      <c r="AA110" s="457">
        <v>53.662340792597703</v>
      </c>
      <c r="AB110" s="457">
        <v>835.11527028031401</v>
      </c>
      <c r="AC110" s="457">
        <v>-1091.78646541021</v>
      </c>
      <c r="AD110" s="457">
        <v>-427.52452858195102</v>
      </c>
      <c r="AE110" s="457">
        <v>6826.2834607059203</v>
      </c>
      <c r="AF110" s="457">
        <v>6398.7589321239602</v>
      </c>
      <c r="AG110" s="457">
        <f t="shared" si="6"/>
        <v>6826.2834607059203</v>
      </c>
      <c r="AH110" s="457">
        <f t="shared" si="7"/>
        <v>835.11527028031401</v>
      </c>
      <c r="AI110" s="457">
        <f t="shared" si="8"/>
        <v>0</v>
      </c>
      <c r="AK110" s="456">
        <v>0.58333333333333304</v>
      </c>
      <c r="AL110" s="451">
        <v>3619.8172864620201</v>
      </c>
      <c r="AM110" s="451">
        <v>1382.81700437379</v>
      </c>
      <c r="AN110" s="451">
        <v>12.1413302467673</v>
      </c>
      <c r="AO110" s="451">
        <v>326.05138790999399</v>
      </c>
      <c r="AP110" s="451">
        <v>124.30470841186001</v>
      </c>
      <c r="AQ110" s="451">
        <v>0</v>
      </c>
      <c r="AR110" s="451">
        <v>1660.17276261393</v>
      </c>
      <c r="AS110" s="451">
        <v>101.141204995501</v>
      </c>
      <c r="AT110" s="451">
        <v>-56.095624160895198</v>
      </c>
      <c r="AU110" s="451">
        <v>-788.10020078310401</v>
      </c>
      <c r="AV110" s="451">
        <v>-358.741307173064</v>
      </c>
      <c r="AW110" s="451">
        <v>6382.24986006986</v>
      </c>
      <c r="AX110" s="451">
        <v>6023.5085528968002</v>
      </c>
      <c r="AY110" s="451">
        <f t="shared" si="9"/>
        <v>6382.24986006986</v>
      </c>
      <c r="AZ110" s="457">
        <f t="shared" si="10"/>
        <v>0</v>
      </c>
      <c r="BA110" s="457">
        <f t="shared" si="11"/>
        <v>-56.095624160895198</v>
      </c>
    </row>
    <row r="111" spans="1:53" s="451" customFormat="1">
      <c r="A111" s="456">
        <v>0.59375</v>
      </c>
      <c r="B111" s="457">
        <v>3006.0936857814399</v>
      </c>
      <c r="C111" s="457">
        <v>1839.4622432147701</v>
      </c>
      <c r="D111" s="457">
        <v>24.2488925323165</v>
      </c>
      <c r="E111" s="457">
        <v>379.74085403623002</v>
      </c>
      <c r="F111" s="457">
        <v>352.85930417609001</v>
      </c>
      <c r="G111" s="457">
        <v>0</v>
      </c>
      <c r="H111" s="457">
        <v>851.52275594075502</v>
      </c>
      <c r="I111" s="457">
        <v>62.9689584941448</v>
      </c>
      <c r="J111" s="457">
        <v>1288.3410639189899</v>
      </c>
      <c r="K111" s="457">
        <v>-1092.4094887220299</v>
      </c>
      <c r="L111" s="457">
        <v>-367.26573607341999</v>
      </c>
      <c r="M111" s="457">
        <v>6712.8282693727097</v>
      </c>
      <c r="N111" s="457">
        <v>6345.5625332992904</v>
      </c>
      <c r="O111" s="457">
        <f t="shared" si="3"/>
        <v>6712.8282693727097</v>
      </c>
      <c r="P111" s="457">
        <f t="shared" si="4"/>
        <v>1288.3410639189899</v>
      </c>
      <c r="Q111" s="457">
        <f t="shared" si="5"/>
        <v>0</v>
      </c>
      <c r="S111" s="456">
        <v>0.59375</v>
      </c>
      <c r="T111" s="457">
        <v>2997.5442549344698</v>
      </c>
      <c r="U111" s="457">
        <v>2125.5563130963801</v>
      </c>
      <c r="V111" s="457">
        <v>24.2082709628915</v>
      </c>
      <c r="W111" s="457">
        <v>373.696130072681</v>
      </c>
      <c r="X111" s="457">
        <v>203.128371774686</v>
      </c>
      <c r="Y111" s="457">
        <v>0</v>
      </c>
      <c r="Z111" s="457">
        <v>1293.11511104329</v>
      </c>
      <c r="AA111" s="457">
        <v>57.866024129865302</v>
      </c>
      <c r="AB111" s="457">
        <v>787.88393549894397</v>
      </c>
      <c r="AC111" s="457">
        <v>-1091.63792719345</v>
      </c>
      <c r="AD111" s="457">
        <v>-428.27374581151003</v>
      </c>
      <c r="AE111" s="457">
        <v>6771.36048431977</v>
      </c>
      <c r="AF111" s="457">
        <v>6343.0867385082602</v>
      </c>
      <c r="AG111" s="457">
        <f t="shared" si="6"/>
        <v>6771.36048431977</v>
      </c>
      <c r="AH111" s="457">
        <f t="shared" si="7"/>
        <v>787.88393549894397</v>
      </c>
      <c r="AI111" s="457">
        <f t="shared" si="8"/>
        <v>0</v>
      </c>
      <c r="AK111" s="456">
        <v>0.59375</v>
      </c>
      <c r="AL111" s="451">
        <v>3618.1370076902099</v>
      </c>
      <c r="AM111" s="451">
        <v>1351.00289081506</v>
      </c>
      <c r="AN111" s="451">
        <v>12.1480233979276</v>
      </c>
      <c r="AO111" s="451">
        <v>324.58108821753098</v>
      </c>
      <c r="AP111" s="451">
        <v>125.08756493184001</v>
      </c>
      <c r="AQ111" s="451">
        <v>0</v>
      </c>
      <c r="AR111" s="451">
        <v>1674.2693148600299</v>
      </c>
      <c r="AS111" s="451">
        <v>93.9633633799112</v>
      </c>
      <c r="AT111" s="451">
        <v>-16.217812609725399</v>
      </c>
      <c r="AU111" s="451">
        <v>-787.94180246525002</v>
      </c>
      <c r="AV111" s="451">
        <v>-355.76169967800098</v>
      </c>
      <c r="AW111" s="451">
        <v>6395.0296382175202</v>
      </c>
      <c r="AX111" s="451">
        <v>6039.2679385395204</v>
      </c>
      <c r="AY111" s="451">
        <f t="shared" si="9"/>
        <v>6395.0296382175202</v>
      </c>
      <c r="AZ111" s="457">
        <f t="shared" si="10"/>
        <v>0</v>
      </c>
      <c r="BA111" s="457">
        <f t="shared" si="11"/>
        <v>-16.217812609725399</v>
      </c>
    </row>
    <row r="112" spans="1:53" s="451" customFormat="1">
      <c r="A112" s="456">
        <v>0.60416666666666696</v>
      </c>
      <c r="B112" s="457">
        <v>3005.3468529424199</v>
      </c>
      <c r="C112" s="457">
        <v>1824.4868748880101</v>
      </c>
      <c r="D112" s="457">
        <v>24.195273864791599</v>
      </c>
      <c r="E112" s="457">
        <v>391.07190663022101</v>
      </c>
      <c r="F112" s="457">
        <v>352.42856802444999</v>
      </c>
      <c r="G112" s="457">
        <v>0</v>
      </c>
      <c r="H112" s="457">
        <v>853.35294087727902</v>
      </c>
      <c r="I112" s="457">
        <v>65.530702986555895</v>
      </c>
      <c r="J112" s="457">
        <v>1249.0845953672799</v>
      </c>
      <c r="K112" s="457">
        <v>-1088.58800128342</v>
      </c>
      <c r="L112" s="457">
        <v>-366.550903255658</v>
      </c>
      <c r="M112" s="457">
        <v>6676.9097142975997</v>
      </c>
      <c r="N112" s="457">
        <v>6310.3588110419396</v>
      </c>
      <c r="O112" s="457">
        <f t="shared" si="3"/>
        <v>6676.9097142975997</v>
      </c>
      <c r="P112" s="457">
        <f t="shared" si="4"/>
        <v>1249.0845953672799</v>
      </c>
      <c r="Q112" s="457">
        <f t="shared" si="5"/>
        <v>0</v>
      </c>
      <c r="S112" s="456">
        <v>0.60416666666666696</v>
      </c>
      <c r="T112" s="457">
        <v>2998.5976626425299</v>
      </c>
      <c r="U112" s="457">
        <v>2132.0719876056301</v>
      </c>
      <c r="V112" s="457">
        <v>24.214980597898499</v>
      </c>
      <c r="W112" s="457">
        <v>362.42619036616702</v>
      </c>
      <c r="X112" s="457">
        <v>203.84253388226699</v>
      </c>
      <c r="Y112" s="457">
        <v>0</v>
      </c>
      <c r="Z112" s="457">
        <v>1301.08367891439</v>
      </c>
      <c r="AA112" s="457">
        <v>61.0633855806391</v>
      </c>
      <c r="AB112" s="457">
        <v>745.95922561506995</v>
      </c>
      <c r="AC112" s="457">
        <v>-1087.5773940793199</v>
      </c>
      <c r="AD112" s="457">
        <v>-428.400859890481</v>
      </c>
      <c r="AE112" s="457">
        <v>6741.6822511252803</v>
      </c>
      <c r="AF112" s="457">
        <v>6313.2813912347901</v>
      </c>
      <c r="AG112" s="457">
        <f t="shared" si="6"/>
        <v>6741.6822511252803</v>
      </c>
      <c r="AH112" s="457">
        <f t="shared" si="7"/>
        <v>745.95922561506995</v>
      </c>
      <c r="AI112" s="457">
        <f t="shared" si="8"/>
        <v>0</v>
      </c>
      <c r="AK112" s="456">
        <v>0.60416666666666696</v>
      </c>
      <c r="AL112" s="451">
        <v>3618.9771552154998</v>
      </c>
      <c r="AM112" s="451">
        <v>1337.9013989482301</v>
      </c>
      <c r="AN112" s="451">
        <v>12.081091886324501</v>
      </c>
      <c r="AO112" s="451">
        <v>323.33563447459801</v>
      </c>
      <c r="AP112" s="451">
        <v>125.308463267439</v>
      </c>
      <c r="AQ112" s="451">
        <v>0</v>
      </c>
      <c r="AR112" s="451">
        <v>1663.7263466796901</v>
      </c>
      <c r="AS112" s="451">
        <v>96.496995582957695</v>
      </c>
      <c r="AT112" s="451">
        <v>13.2740592427091</v>
      </c>
      <c r="AU112" s="451">
        <v>-786.83246912742197</v>
      </c>
      <c r="AV112" s="451">
        <v>-354.524487879167</v>
      </c>
      <c r="AW112" s="451">
        <v>6404.2686761700197</v>
      </c>
      <c r="AX112" s="451">
        <v>6049.7441882908497</v>
      </c>
      <c r="AY112" s="451">
        <f t="shared" si="9"/>
        <v>6404.2686761700197</v>
      </c>
      <c r="AZ112" s="457">
        <f t="shared" si="10"/>
        <v>13.2740592427091</v>
      </c>
      <c r="BA112" s="457">
        <f t="shared" si="11"/>
        <v>0</v>
      </c>
    </row>
    <row r="113" spans="1:53" s="451" customFormat="1">
      <c r="A113" s="456">
        <v>0.61458333333333304</v>
      </c>
      <c r="B113" s="457">
        <v>3004.7134035139002</v>
      </c>
      <c r="C113" s="457">
        <v>1854.70449527452</v>
      </c>
      <c r="D113" s="457">
        <v>24.268999484699801</v>
      </c>
      <c r="E113" s="457">
        <v>393.28149462461698</v>
      </c>
      <c r="F113" s="457">
        <v>360.58251660397599</v>
      </c>
      <c r="G113" s="457">
        <v>0</v>
      </c>
      <c r="H113" s="457">
        <v>819.76271565755201</v>
      </c>
      <c r="I113" s="457">
        <v>59.747086298719097</v>
      </c>
      <c r="J113" s="457">
        <v>1271.4089348323</v>
      </c>
      <c r="K113" s="457">
        <v>-1085.0909847083001</v>
      </c>
      <c r="L113" s="457">
        <v>-369.136383373993</v>
      </c>
      <c r="M113" s="457">
        <v>6703.3786615819799</v>
      </c>
      <c r="N113" s="457">
        <v>6334.2422782079902</v>
      </c>
      <c r="O113" s="457">
        <f t="shared" si="3"/>
        <v>6703.3786615819799</v>
      </c>
      <c r="P113" s="457">
        <f t="shared" si="4"/>
        <v>1271.4089348323</v>
      </c>
      <c r="Q113" s="457">
        <f t="shared" si="5"/>
        <v>0</v>
      </c>
      <c r="S113" s="456">
        <v>0.61458333333333304</v>
      </c>
      <c r="T113" s="457">
        <v>2997.83762958341</v>
      </c>
      <c r="U113" s="457">
        <v>2128.0680543427902</v>
      </c>
      <c r="V113" s="457">
        <v>24.221690232905502</v>
      </c>
      <c r="W113" s="457">
        <v>372.39158398655798</v>
      </c>
      <c r="X113" s="457">
        <v>203.546986925558</v>
      </c>
      <c r="Y113" s="457">
        <v>0</v>
      </c>
      <c r="Z113" s="457">
        <v>1271.6474601643899</v>
      </c>
      <c r="AA113" s="457">
        <v>65.239633304080996</v>
      </c>
      <c r="AB113" s="457">
        <v>779.239796057592</v>
      </c>
      <c r="AC113" s="457">
        <v>-1084.6737920742401</v>
      </c>
      <c r="AD113" s="457">
        <v>-428.40064716991202</v>
      </c>
      <c r="AE113" s="457">
        <v>6757.5190425230403</v>
      </c>
      <c r="AF113" s="457">
        <v>6329.1183953531299</v>
      </c>
      <c r="AG113" s="457">
        <f t="shared" si="6"/>
        <v>6757.5190425230403</v>
      </c>
      <c r="AH113" s="457">
        <f t="shared" si="7"/>
        <v>779.239796057592</v>
      </c>
      <c r="AI113" s="457">
        <f t="shared" si="8"/>
        <v>0</v>
      </c>
      <c r="AK113" s="456">
        <v>0.61458333333333304</v>
      </c>
      <c r="AL113" s="451">
        <v>3616.0432806167601</v>
      </c>
      <c r="AM113" s="451">
        <v>1333.6136175740401</v>
      </c>
      <c r="AN113" s="451">
        <v>12.0476261305229</v>
      </c>
      <c r="AO113" s="451">
        <v>324.60583756194899</v>
      </c>
      <c r="AP113" s="451">
        <v>125.48992372859701</v>
      </c>
      <c r="AQ113" s="451">
        <v>0</v>
      </c>
      <c r="AR113" s="451">
        <v>1604.2472839355501</v>
      </c>
      <c r="AS113" s="451">
        <v>90.469648812945394</v>
      </c>
      <c r="AT113" s="451">
        <v>70.093424629311301</v>
      </c>
      <c r="AU113" s="451">
        <v>-785.12226158489295</v>
      </c>
      <c r="AV113" s="451">
        <v>-353.53585756151</v>
      </c>
      <c r="AW113" s="451">
        <v>6391.4883814047798</v>
      </c>
      <c r="AX113" s="451">
        <v>6037.9525238432698</v>
      </c>
      <c r="AY113" s="451">
        <f t="shared" si="9"/>
        <v>6391.4883814047798</v>
      </c>
      <c r="AZ113" s="457">
        <f t="shared" si="10"/>
        <v>70.093424629311301</v>
      </c>
      <c r="BA113" s="457">
        <f t="shared" si="11"/>
        <v>0</v>
      </c>
    </row>
    <row r="114" spans="1:53" s="451" customFormat="1">
      <c r="A114" s="456">
        <v>0.625</v>
      </c>
      <c r="B114" s="457">
        <v>3003.8399198588399</v>
      </c>
      <c r="C114" s="457">
        <v>1910.3274060774399</v>
      </c>
      <c r="D114" s="457">
        <v>24.3226178965526</v>
      </c>
      <c r="E114" s="457">
        <v>393.67588219114799</v>
      </c>
      <c r="F114" s="457">
        <v>538.60839174007799</v>
      </c>
      <c r="G114" s="457">
        <v>0</v>
      </c>
      <c r="H114" s="457">
        <v>753.77822367350302</v>
      </c>
      <c r="I114" s="457">
        <v>52.5003378874463</v>
      </c>
      <c r="J114" s="457">
        <v>1080.79670732159</v>
      </c>
      <c r="K114" s="457">
        <v>-973.42683208404299</v>
      </c>
      <c r="L114" s="457">
        <v>-374.77563066436801</v>
      </c>
      <c r="M114" s="457">
        <v>6784.4226545625497</v>
      </c>
      <c r="N114" s="457">
        <v>6409.6470238981801</v>
      </c>
      <c r="O114" s="457">
        <f t="shared" si="3"/>
        <v>6784.4226545625497</v>
      </c>
      <c r="P114" s="457">
        <f t="shared" si="4"/>
        <v>1080.79670732159</v>
      </c>
      <c r="Q114" s="457">
        <f t="shared" si="5"/>
        <v>0</v>
      </c>
      <c r="S114" s="456">
        <v>0.625</v>
      </c>
      <c r="T114" s="457">
        <v>2997.8576176032102</v>
      </c>
      <c r="U114" s="457">
        <v>2174.03620207214</v>
      </c>
      <c r="V114" s="457">
        <v>24.1747227878563</v>
      </c>
      <c r="W114" s="457">
        <v>377.11062995224898</v>
      </c>
      <c r="X114" s="457">
        <v>203.75049230703601</v>
      </c>
      <c r="Y114" s="457">
        <v>0</v>
      </c>
      <c r="Z114" s="457">
        <v>1237.1792023112</v>
      </c>
      <c r="AA114" s="457">
        <v>70.040088260886705</v>
      </c>
      <c r="AB114" s="457">
        <v>366.85394847337801</v>
      </c>
      <c r="AC114" s="457">
        <v>-782.40872263953997</v>
      </c>
      <c r="AD114" s="457">
        <v>-433.28984768317798</v>
      </c>
      <c r="AE114" s="457">
        <v>6668.5941811284201</v>
      </c>
      <c r="AF114" s="457">
        <v>6235.3043334452404</v>
      </c>
      <c r="AG114" s="457">
        <f t="shared" si="6"/>
        <v>6668.5941811284201</v>
      </c>
      <c r="AH114" s="457">
        <f t="shared" si="7"/>
        <v>366.85394847337801</v>
      </c>
      <c r="AI114" s="457">
        <f t="shared" si="8"/>
        <v>0</v>
      </c>
      <c r="AK114" s="456">
        <v>0.625</v>
      </c>
      <c r="AL114" s="451">
        <v>3617.9502901526198</v>
      </c>
      <c r="AM114" s="451">
        <v>1356.7599177892801</v>
      </c>
      <c r="AN114" s="451">
        <v>12.0944781886451</v>
      </c>
      <c r="AO114" s="451">
        <v>329.57779234821498</v>
      </c>
      <c r="AP114" s="451">
        <v>126.58956421175399</v>
      </c>
      <c r="AQ114" s="451">
        <v>0</v>
      </c>
      <c r="AR114" s="451">
        <v>1568.6554198404899</v>
      </c>
      <c r="AS114" s="451">
        <v>89.048247314566595</v>
      </c>
      <c r="AT114" s="451">
        <v>95.920687399242595</v>
      </c>
      <c r="AU114" s="451">
        <v>-786.50633589720201</v>
      </c>
      <c r="AV114" s="451">
        <v>-355.728333742703</v>
      </c>
      <c r="AW114" s="451">
        <v>6410.0900613476097</v>
      </c>
      <c r="AX114" s="451">
        <v>6054.3617276049099</v>
      </c>
      <c r="AY114" s="451">
        <f t="shared" si="9"/>
        <v>6410.0900613476097</v>
      </c>
      <c r="AZ114" s="457">
        <f t="shared" si="10"/>
        <v>95.920687399242595</v>
      </c>
      <c r="BA114" s="457">
        <f t="shared" si="11"/>
        <v>0</v>
      </c>
    </row>
    <row r="115" spans="1:53" s="451" customFormat="1">
      <c r="A115" s="456">
        <v>0.63541666666666696</v>
      </c>
      <c r="B115" s="457">
        <v>3003.6998714050501</v>
      </c>
      <c r="C115" s="457">
        <v>1917.11904049174</v>
      </c>
      <c r="D115" s="457">
        <v>24.255594849777601</v>
      </c>
      <c r="E115" s="457">
        <v>395.82354435079799</v>
      </c>
      <c r="F115" s="457">
        <v>562.06306998036405</v>
      </c>
      <c r="G115" s="457">
        <v>0</v>
      </c>
      <c r="H115" s="457">
        <v>706.96906534830703</v>
      </c>
      <c r="I115" s="457">
        <v>52.925466085938197</v>
      </c>
      <c r="J115" s="457">
        <v>1069.1035468294399</v>
      </c>
      <c r="K115" s="457">
        <v>-968.02509219706997</v>
      </c>
      <c r="L115" s="457">
        <v>-375.30734829783398</v>
      </c>
      <c r="M115" s="457">
        <v>6763.9341071443596</v>
      </c>
      <c r="N115" s="457">
        <v>6388.6267588465198</v>
      </c>
      <c r="O115" s="457">
        <f t="shared" si="3"/>
        <v>6763.9341071443596</v>
      </c>
      <c r="P115" s="457">
        <f t="shared" si="4"/>
        <v>1069.1035468294399</v>
      </c>
      <c r="Q115" s="457">
        <f t="shared" si="5"/>
        <v>0</v>
      </c>
      <c r="S115" s="456">
        <v>0.63541666666666696</v>
      </c>
      <c r="T115" s="457">
        <v>2998.4443343473099</v>
      </c>
      <c r="U115" s="457">
        <v>2138.97062743779</v>
      </c>
      <c r="V115" s="457">
        <v>24.188142057870401</v>
      </c>
      <c r="W115" s="457">
        <v>366.85327810564701</v>
      </c>
      <c r="X115" s="457">
        <v>203.75559152071801</v>
      </c>
      <c r="Y115" s="457">
        <v>0</v>
      </c>
      <c r="Z115" s="457">
        <v>1212.0947282714801</v>
      </c>
      <c r="AA115" s="457">
        <v>72.958276049595199</v>
      </c>
      <c r="AB115" s="457">
        <v>199.73448186498899</v>
      </c>
      <c r="AC115" s="457">
        <v>-617.29290565210999</v>
      </c>
      <c r="AD115" s="457">
        <v>-428.87775585982399</v>
      </c>
      <c r="AE115" s="457">
        <v>6599.7065540033</v>
      </c>
      <c r="AF115" s="457">
        <v>6170.8287981434696</v>
      </c>
      <c r="AG115" s="457">
        <f t="shared" si="6"/>
        <v>6599.7065540033</v>
      </c>
      <c r="AH115" s="457">
        <f t="shared" si="7"/>
        <v>199.73448186498899</v>
      </c>
      <c r="AI115" s="457">
        <f t="shared" si="8"/>
        <v>0</v>
      </c>
      <c r="AK115" s="456">
        <v>0.63541666666666696</v>
      </c>
      <c r="AL115" s="451">
        <v>3618.0236585869602</v>
      </c>
      <c r="AM115" s="451">
        <v>1369.6813322630101</v>
      </c>
      <c r="AN115" s="451">
        <v>12.127943944446701</v>
      </c>
      <c r="AO115" s="451">
        <v>327.84524696442998</v>
      </c>
      <c r="AP115" s="451">
        <v>126.50992519199301</v>
      </c>
      <c r="AQ115" s="451">
        <v>0</v>
      </c>
      <c r="AR115" s="451">
        <v>1531.31836319987</v>
      </c>
      <c r="AS115" s="451">
        <v>88.540102573176497</v>
      </c>
      <c r="AT115" s="451">
        <v>69.369168881930605</v>
      </c>
      <c r="AU115" s="451">
        <v>-781.99646564963803</v>
      </c>
      <c r="AV115" s="451">
        <v>-356.470253041364</v>
      </c>
      <c r="AW115" s="451">
        <v>6361.4192759561702</v>
      </c>
      <c r="AX115" s="451">
        <v>6004.9490229148096</v>
      </c>
      <c r="AY115" s="451">
        <f t="shared" si="9"/>
        <v>6361.4192759561702</v>
      </c>
      <c r="AZ115" s="457">
        <f t="shared" si="10"/>
        <v>69.369168881930605</v>
      </c>
      <c r="BA115" s="457">
        <f t="shared" si="11"/>
        <v>0</v>
      </c>
    </row>
    <row r="116" spans="1:53" s="451" customFormat="1">
      <c r="A116" s="456">
        <v>0.64583333333333304</v>
      </c>
      <c r="B116" s="457">
        <v>3003.2931562395001</v>
      </c>
      <c r="C116" s="457">
        <v>1966.96737908553</v>
      </c>
      <c r="D116" s="457">
        <v>24.255594849777601</v>
      </c>
      <c r="E116" s="457">
        <v>396.671412961974</v>
      </c>
      <c r="F116" s="457">
        <v>563.49745159226995</v>
      </c>
      <c r="G116" s="457">
        <v>0</v>
      </c>
      <c r="H116" s="457">
        <v>683.34586588541697</v>
      </c>
      <c r="I116" s="457">
        <v>57.9253153835853</v>
      </c>
      <c r="J116" s="457">
        <v>1041.41470123727</v>
      </c>
      <c r="K116" s="457">
        <v>-965.36359260358199</v>
      </c>
      <c r="L116" s="457">
        <v>-379.77925583936502</v>
      </c>
      <c r="M116" s="457">
        <v>6772.0072846317398</v>
      </c>
      <c r="N116" s="457">
        <v>6392.2280287923704</v>
      </c>
      <c r="O116" s="457">
        <f t="shared" si="3"/>
        <v>6772.0072846317398</v>
      </c>
      <c r="P116" s="457">
        <f t="shared" si="4"/>
        <v>1041.41470123727</v>
      </c>
      <c r="Q116" s="457">
        <f t="shared" si="5"/>
        <v>0</v>
      </c>
      <c r="S116" s="456">
        <v>0.64583333333333304</v>
      </c>
      <c r="T116" s="457">
        <v>2998.17101282573</v>
      </c>
      <c r="U116" s="457">
        <v>2154.41015520479</v>
      </c>
      <c r="V116" s="457">
        <v>24.261947914972001</v>
      </c>
      <c r="W116" s="457">
        <v>367.338792389758</v>
      </c>
      <c r="X116" s="457">
        <v>203.693270480845</v>
      </c>
      <c r="Y116" s="457">
        <v>0</v>
      </c>
      <c r="Z116" s="457">
        <v>1187.0369141031899</v>
      </c>
      <c r="AA116" s="457">
        <v>75.026723802139898</v>
      </c>
      <c r="AB116" s="457">
        <v>185.54327835835301</v>
      </c>
      <c r="AC116" s="457">
        <v>-615.50878088814</v>
      </c>
      <c r="AD116" s="457">
        <v>-430.34313438416598</v>
      </c>
      <c r="AE116" s="457">
        <v>6579.9733141916404</v>
      </c>
      <c r="AF116" s="457">
        <v>6149.6301798074701</v>
      </c>
      <c r="AG116" s="457">
        <f t="shared" si="6"/>
        <v>6579.9733141916404</v>
      </c>
      <c r="AH116" s="457">
        <f t="shared" si="7"/>
        <v>185.54327835835301</v>
      </c>
      <c r="AI116" s="457">
        <f t="shared" si="8"/>
        <v>0</v>
      </c>
      <c r="AK116" s="456">
        <v>0.64583333333333304</v>
      </c>
      <c r="AL116" s="451">
        <v>3616.7100754778999</v>
      </c>
      <c r="AM116" s="451">
        <v>1370.1043578613601</v>
      </c>
      <c r="AN116" s="451">
        <v>12.134637095606999</v>
      </c>
      <c r="AO116" s="451">
        <v>330.32917701897497</v>
      </c>
      <c r="AP116" s="451">
        <v>126.52044837440999</v>
      </c>
      <c r="AQ116" s="451">
        <v>0</v>
      </c>
      <c r="AR116" s="451">
        <v>1482.1198642578099</v>
      </c>
      <c r="AS116" s="451">
        <v>85.711039624577197</v>
      </c>
      <c r="AT116" s="451">
        <v>124.089919087563</v>
      </c>
      <c r="AU116" s="451">
        <v>-781.00331102472103</v>
      </c>
      <c r="AV116" s="451">
        <v>-356.18575066990599</v>
      </c>
      <c r="AW116" s="451">
        <v>6366.7162077734902</v>
      </c>
      <c r="AX116" s="451">
        <v>6010.5304571035804</v>
      </c>
      <c r="AY116" s="451">
        <f t="shared" si="9"/>
        <v>6366.7162077734902</v>
      </c>
      <c r="AZ116" s="457">
        <f t="shared" si="10"/>
        <v>124.089919087563</v>
      </c>
      <c r="BA116" s="457">
        <f t="shared" si="11"/>
        <v>0</v>
      </c>
    </row>
    <row r="117" spans="1:53" s="451" customFormat="1">
      <c r="A117" s="456">
        <v>0.65625</v>
      </c>
      <c r="B117" s="457">
        <v>3002.61969296704</v>
      </c>
      <c r="C117" s="457">
        <v>1970.1732123459699</v>
      </c>
      <c r="D117" s="457">
        <v>24.255594849777601</v>
      </c>
      <c r="E117" s="457">
        <v>393.82627936320102</v>
      </c>
      <c r="F117" s="457">
        <v>564.36037976004104</v>
      </c>
      <c r="G117" s="457">
        <v>0</v>
      </c>
      <c r="H117" s="457">
        <v>650.24222819010402</v>
      </c>
      <c r="I117" s="457">
        <v>64.876141049840996</v>
      </c>
      <c r="J117" s="457">
        <v>783.11359360009499</v>
      </c>
      <c r="K117" s="457">
        <v>-755.59308099579698</v>
      </c>
      <c r="L117" s="457">
        <v>-379.69745361870702</v>
      </c>
      <c r="M117" s="457">
        <v>6697.8740411302797</v>
      </c>
      <c r="N117" s="457">
        <v>6318.1765875115698</v>
      </c>
      <c r="O117" s="457">
        <f t="shared" si="3"/>
        <v>6697.8740411302797</v>
      </c>
      <c r="P117" s="457">
        <f t="shared" si="4"/>
        <v>783.11359360009499</v>
      </c>
      <c r="Q117" s="457">
        <f t="shared" si="5"/>
        <v>0</v>
      </c>
      <c r="S117" s="456">
        <v>0.65625</v>
      </c>
      <c r="T117" s="457">
        <v>2998.6643653340202</v>
      </c>
      <c r="U117" s="457">
        <v>2152.8236206053998</v>
      </c>
      <c r="V117" s="457">
        <v>24.2485287729336</v>
      </c>
      <c r="W117" s="457">
        <v>365.89471305614597</v>
      </c>
      <c r="X117" s="457">
        <v>203.53645703833101</v>
      </c>
      <c r="Y117" s="457">
        <v>0</v>
      </c>
      <c r="Z117" s="457">
        <v>1128.96836035156</v>
      </c>
      <c r="AA117" s="457">
        <v>79.905906832142804</v>
      </c>
      <c r="AB117" s="457">
        <v>107.28426410214399</v>
      </c>
      <c r="AC117" s="457">
        <v>-614.43562051905803</v>
      </c>
      <c r="AD117" s="457">
        <v>-429.74824539379603</v>
      </c>
      <c r="AE117" s="457">
        <v>6446.89059557362</v>
      </c>
      <c r="AF117" s="457">
        <v>6017.1423501798199</v>
      </c>
      <c r="AG117" s="457">
        <f t="shared" si="6"/>
        <v>6446.89059557362</v>
      </c>
      <c r="AH117" s="457">
        <f t="shared" si="7"/>
        <v>107.28426410214399</v>
      </c>
      <c r="AI117" s="457">
        <f t="shared" si="8"/>
        <v>0</v>
      </c>
      <c r="AK117" s="456">
        <v>0.65625</v>
      </c>
      <c r="AL117" s="451">
        <v>3616.39669279995</v>
      </c>
      <c r="AM117" s="451">
        <v>1367.6240822833799</v>
      </c>
      <c r="AN117" s="451">
        <v>12.0476261305229</v>
      </c>
      <c r="AO117" s="451">
        <v>323.16580171721898</v>
      </c>
      <c r="AP117" s="451">
        <v>126.46157087564301</v>
      </c>
      <c r="AQ117" s="451">
        <v>0</v>
      </c>
      <c r="AR117" s="451">
        <v>1424.4452641601599</v>
      </c>
      <c r="AS117" s="451">
        <v>89.733141255297298</v>
      </c>
      <c r="AT117" s="451">
        <v>95.886218484547697</v>
      </c>
      <c r="AU117" s="451">
        <v>-778.96136337695498</v>
      </c>
      <c r="AV117" s="451">
        <v>-355.09695112453102</v>
      </c>
      <c r="AW117" s="451">
        <v>6276.7990343297597</v>
      </c>
      <c r="AX117" s="451">
        <v>5921.7020832052303</v>
      </c>
      <c r="AY117" s="451">
        <f t="shared" si="9"/>
        <v>6276.7990343297597</v>
      </c>
      <c r="AZ117" s="457">
        <f t="shared" si="10"/>
        <v>95.886218484547697</v>
      </c>
      <c r="BA117" s="457">
        <f t="shared" si="11"/>
        <v>0</v>
      </c>
    </row>
    <row r="118" spans="1:53" s="451" customFormat="1">
      <c r="A118" s="456">
        <v>0.66666666666666696</v>
      </c>
      <c r="B118" s="457">
        <v>3001.0927366824699</v>
      </c>
      <c r="C118" s="457">
        <v>2090.4248036447798</v>
      </c>
      <c r="D118" s="457">
        <v>24.222083262472101</v>
      </c>
      <c r="E118" s="457">
        <v>387.49933989130801</v>
      </c>
      <c r="F118" s="457">
        <v>574.20167750320104</v>
      </c>
      <c r="G118" s="457">
        <v>0</v>
      </c>
      <c r="H118" s="457">
        <v>637.863026936849</v>
      </c>
      <c r="I118" s="457">
        <v>62.019889097774403</v>
      </c>
      <c r="J118" s="457">
        <v>320.99994085843599</v>
      </c>
      <c r="K118" s="457">
        <v>-360.08035430305603</v>
      </c>
      <c r="L118" s="457">
        <v>-390.18772909812702</v>
      </c>
      <c r="M118" s="457">
        <v>6738.2431435742301</v>
      </c>
      <c r="N118" s="457">
        <v>6348.0554144760999</v>
      </c>
      <c r="O118" s="457">
        <f t="shared" si="3"/>
        <v>6738.2431435742301</v>
      </c>
      <c r="P118" s="457">
        <f t="shared" si="4"/>
        <v>320.99994085843599</v>
      </c>
      <c r="Q118" s="457">
        <f t="shared" si="5"/>
        <v>0</v>
      </c>
      <c r="S118" s="456">
        <v>0.66666666666666696</v>
      </c>
      <c r="T118" s="457">
        <v>3000.2777631342901</v>
      </c>
      <c r="U118" s="457">
        <v>2158.0032585128101</v>
      </c>
      <c r="V118" s="457">
        <v>24.241819137926601</v>
      </c>
      <c r="W118" s="457">
        <v>371.23620526246901</v>
      </c>
      <c r="X118" s="457">
        <v>187.08932635414999</v>
      </c>
      <c r="Y118" s="457">
        <v>4.5304884043497001E-2</v>
      </c>
      <c r="Z118" s="457">
        <v>1103.8909918212901</v>
      </c>
      <c r="AA118" s="457">
        <v>79.975586703540898</v>
      </c>
      <c r="AB118" s="457">
        <v>260.60814823193402</v>
      </c>
      <c r="AC118" s="457">
        <v>-674.21042791973798</v>
      </c>
      <c r="AD118" s="457">
        <v>-430.41017417407801</v>
      </c>
      <c r="AE118" s="457">
        <v>6511.1579761227104</v>
      </c>
      <c r="AF118" s="457">
        <v>6080.7478019486298</v>
      </c>
      <c r="AG118" s="457">
        <f t="shared" si="6"/>
        <v>6511.1579761227104</v>
      </c>
      <c r="AH118" s="457">
        <f t="shared" si="7"/>
        <v>260.60814823193402</v>
      </c>
      <c r="AI118" s="457">
        <f t="shared" si="8"/>
        <v>0</v>
      </c>
      <c r="AK118" s="456">
        <v>0.66666666666666696</v>
      </c>
      <c r="AL118" s="451">
        <v>3616.3299823841598</v>
      </c>
      <c r="AM118" s="451">
        <v>1386.88183278509</v>
      </c>
      <c r="AN118" s="451">
        <v>12.0743987351642</v>
      </c>
      <c r="AO118" s="451">
        <v>327.86966797405199</v>
      </c>
      <c r="AP118" s="451">
        <v>124.175538089931</v>
      </c>
      <c r="AQ118" s="451">
        <v>0</v>
      </c>
      <c r="AR118" s="451">
        <v>1358.4197197265601</v>
      </c>
      <c r="AS118" s="451">
        <v>87.070562149560701</v>
      </c>
      <c r="AT118" s="451">
        <v>81.4421790966515</v>
      </c>
      <c r="AU118" s="451">
        <v>-742.59333583995203</v>
      </c>
      <c r="AV118" s="451">
        <v>-356.54681127672899</v>
      </c>
      <c r="AW118" s="451">
        <v>6251.6705451012203</v>
      </c>
      <c r="AX118" s="451">
        <v>5895.12373382449</v>
      </c>
      <c r="AY118" s="451">
        <f t="shared" si="9"/>
        <v>6251.6705451012203</v>
      </c>
      <c r="AZ118" s="457">
        <f t="shared" si="10"/>
        <v>81.4421790966515</v>
      </c>
      <c r="BA118" s="457">
        <f t="shared" si="11"/>
        <v>0</v>
      </c>
    </row>
    <row r="119" spans="1:53" s="451" customFormat="1">
      <c r="A119" s="456">
        <v>0.67708333333333304</v>
      </c>
      <c r="B119" s="457">
        <v>2999.9058817923301</v>
      </c>
      <c r="C119" s="457">
        <v>2062.10914040629</v>
      </c>
      <c r="D119" s="457">
        <v>24.181869357705398</v>
      </c>
      <c r="E119" s="457">
        <v>399.939426573449</v>
      </c>
      <c r="F119" s="457">
        <v>575.40800104971902</v>
      </c>
      <c r="G119" s="457">
        <v>0</v>
      </c>
      <c r="H119" s="457">
        <v>613.83791605631495</v>
      </c>
      <c r="I119" s="457">
        <v>53.305209266313298</v>
      </c>
      <c r="J119" s="457">
        <v>18.530353461981999</v>
      </c>
      <c r="K119" s="457">
        <v>0</v>
      </c>
      <c r="L119" s="457">
        <v>-387.97204554598198</v>
      </c>
      <c r="M119" s="457">
        <v>6747.2177979641001</v>
      </c>
      <c r="N119" s="457">
        <v>6359.24575241812</v>
      </c>
      <c r="O119" s="457">
        <f t="shared" ref="O119:O149" si="12">M119</f>
        <v>6747.2177979641001</v>
      </c>
      <c r="P119" s="457">
        <f t="shared" ref="P119:P149" si="13">IF(J119&lt;0,0,J119)</f>
        <v>18.530353461981999</v>
      </c>
      <c r="Q119" s="457">
        <f t="shared" ref="Q119:Q149" si="14">IF(J119&lt;0,J119,0)</f>
        <v>0</v>
      </c>
      <c r="S119" s="456">
        <v>0.67708333333333304</v>
      </c>
      <c r="T119" s="457">
        <v>3000.1310920867099</v>
      </c>
      <c r="U119" s="457">
        <v>2171.4737434131198</v>
      </c>
      <c r="V119" s="457">
        <v>24.201561327884399</v>
      </c>
      <c r="W119" s="457">
        <v>372.638829356028</v>
      </c>
      <c r="X119" s="457">
        <v>185.83955254382599</v>
      </c>
      <c r="Y119" s="457">
        <v>0</v>
      </c>
      <c r="Z119" s="457">
        <v>1024.7275034586601</v>
      </c>
      <c r="AA119" s="457">
        <v>85.7040167073921</v>
      </c>
      <c r="AB119" s="457">
        <v>511.94503327380102</v>
      </c>
      <c r="AC119" s="457">
        <v>-803.42515683502904</v>
      </c>
      <c r="AD119" s="457">
        <v>-431.37304928364</v>
      </c>
      <c r="AE119" s="457">
        <v>6573.2361753323903</v>
      </c>
      <c r="AF119" s="457">
        <v>6141.86312604875</v>
      </c>
      <c r="AG119" s="457">
        <f t="shared" ref="AG119:AG149" si="15">AE119</f>
        <v>6573.2361753323903</v>
      </c>
      <c r="AH119" s="457">
        <f t="shared" ref="AH119:AH149" si="16">IF(AB119&lt;0,0,AB119)</f>
        <v>511.94503327380102</v>
      </c>
      <c r="AI119" s="457">
        <f t="shared" ref="AI119:AI149" si="17">IF(AB119&lt;0,AB119,0)</f>
        <v>0</v>
      </c>
      <c r="AK119" s="456">
        <v>0.67708333333333304</v>
      </c>
      <c r="AL119" s="451">
        <v>3615.5699264268701</v>
      </c>
      <c r="AM119" s="451">
        <v>1398.3875520433301</v>
      </c>
      <c r="AN119" s="451">
        <v>12.081091886324501</v>
      </c>
      <c r="AO119" s="451">
        <v>335.98692684680401</v>
      </c>
      <c r="AP119" s="451">
        <v>123.652683710709</v>
      </c>
      <c r="AQ119" s="451">
        <v>0</v>
      </c>
      <c r="AR119" s="451">
        <v>1321.42024210612</v>
      </c>
      <c r="AS119" s="451">
        <v>81.709755541340499</v>
      </c>
      <c r="AT119" s="451">
        <v>35.957197402834701</v>
      </c>
      <c r="AU119" s="451">
        <v>-667.81468963910299</v>
      </c>
      <c r="AV119" s="451">
        <v>-357.69334402499402</v>
      </c>
      <c r="AW119" s="451">
        <v>6256.95068632523</v>
      </c>
      <c r="AX119" s="451">
        <v>5899.2573423002304</v>
      </c>
      <c r="AY119" s="451">
        <f t="shared" ref="AY119:AY149" si="18">AW119</f>
        <v>6256.95068632523</v>
      </c>
      <c r="AZ119" s="457">
        <f t="shared" ref="AZ119:AZ149" si="19">IF(AT119&lt;0,0,AT119)</f>
        <v>35.957197402834701</v>
      </c>
      <c r="BA119" s="457">
        <f t="shared" ref="BA119:BA149" si="20">IF(AT119&lt;0,AT119,0)</f>
        <v>0</v>
      </c>
    </row>
    <row r="120" spans="1:53" s="451" customFormat="1">
      <c r="A120" s="456">
        <v>0.6875</v>
      </c>
      <c r="B120" s="457">
        <v>2999.2457673205399</v>
      </c>
      <c r="C120" s="457">
        <v>2134.7896752372499</v>
      </c>
      <c r="D120" s="457">
        <v>24.181869357705398</v>
      </c>
      <c r="E120" s="457">
        <v>401.82453361607401</v>
      </c>
      <c r="F120" s="457">
        <v>575.47186378840001</v>
      </c>
      <c r="G120" s="457">
        <v>0</v>
      </c>
      <c r="H120" s="457">
        <v>563.72973887125602</v>
      </c>
      <c r="I120" s="457">
        <v>49.072515974298902</v>
      </c>
      <c r="J120" s="457">
        <v>-78.974124735512802</v>
      </c>
      <c r="K120" s="457">
        <v>0</v>
      </c>
      <c r="L120" s="457">
        <v>-394.25882355067</v>
      </c>
      <c r="M120" s="457">
        <v>6669.3418394300097</v>
      </c>
      <c r="N120" s="457">
        <v>6275.0830158793397</v>
      </c>
      <c r="O120" s="457">
        <f t="shared" si="12"/>
        <v>6669.3418394300097</v>
      </c>
      <c r="P120" s="457">
        <f t="shared" si="13"/>
        <v>0</v>
      </c>
      <c r="Q120" s="457">
        <f t="shared" si="14"/>
        <v>-78.974124735512802</v>
      </c>
      <c r="S120" s="456">
        <v>0.6875</v>
      </c>
      <c r="T120" s="457">
        <v>2999.97105771318</v>
      </c>
      <c r="U120" s="457">
        <v>2185.0093823792399</v>
      </c>
      <c r="V120" s="457">
        <v>24.181432422863299</v>
      </c>
      <c r="W120" s="457">
        <v>373.36962003244702</v>
      </c>
      <c r="X120" s="457">
        <v>185.81110516556399</v>
      </c>
      <c r="Y120" s="457">
        <v>0</v>
      </c>
      <c r="Z120" s="457">
        <v>922.10299235026105</v>
      </c>
      <c r="AA120" s="457">
        <v>88.559520009841094</v>
      </c>
      <c r="AB120" s="457">
        <v>498.17796486887602</v>
      </c>
      <c r="AC120" s="457">
        <v>-799.58191264904406</v>
      </c>
      <c r="AD120" s="457">
        <v>-432.10802393405697</v>
      </c>
      <c r="AE120" s="457">
        <v>6477.6011622932301</v>
      </c>
      <c r="AF120" s="457">
        <v>6045.4931383591802</v>
      </c>
      <c r="AG120" s="457">
        <f t="shared" si="15"/>
        <v>6477.6011622932301</v>
      </c>
      <c r="AH120" s="457">
        <f t="shared" si="16"/>
        <v>498.17796486887602</v>
      </c>
      <c r="AI120" s="457">
        <f t="shared" si="17"/>
        <v>0</v>
      </c>
      <c r="AK120" s="456">
        <v>0.6875</v>
      </c>
      <c r="AL120" s="451">
        <v>3614.87641809762</v>
      </c>
      <c r="AM120" s="451">
        <v>1403.4414196730499</v>
      </c>
      <c r="AN120" s="451">
        <v>12.107864490965699</v>
      </c>
      <c r="AO120" s="451">
        <v>336.60693322996798</v>
      </c>
      <c r="AP120" s="451">
        <v>123.390819852722</v>
      </c>
      <c r="AQ120" s="451">
        <v>0</v>
      </c>
      <c r="AR120" s="451">
        <v>1212.8374501139299</v>
      </c>
      <c r="AS120" s="451">
        <v>88.617952472311401</v>
      </c>
      <c r="AT120" s="451">
        <v>-50.0282623257593</v>
      </c>
      <c r="AU120" s="451">
        <v>-570.61474453682899</v>
      </c>
      <c r="AV120" s="451">
        <v>-357.40657608516398</v>
      </c>
      <c r="AW120" s="451">
        <v>6171.2358510679796</v>
      </c>
      <c r="AX120" s="451">
        <v>5813.8292749828097</v>
      </c>
      <c r="AY120" s="451">
        <f t="shared" si="18"/>
        <v>6171.2358510679796</v>
      </c>
      <c r="AZ120" s="457">
        <f t="shared" si="19"/>
        <v>0</v>
      </c>
      <c r="BA120" s="457">
        <f t="shared" si="20"/>
        <v>-50.0282623257593</v>
      </c>
    </row>
    <row r="121" spans="1:53" s="451" customFormat="1">
      <c r="A121" s="456">
        <v>0.69791666666666696</v>
      </c>
      <c r="B121" s="457">
        <v>2998.9590448497202</v>
      </c>
      <c r="C121" s="457">
        <v>2154.9842000143999</v>
      </c>
      <c r="D121" s="457">
        <v>24.148357770399901</v>
      </c>
      <c r="E121" s="457">
        <v>404.10240697850401</v>
      </c>
      <c r="F121" s="457">
        <v>554.74520262845704</v>
      </c>
      <c r="G121" s="457">
        <v>0</v>
      </c>
      <c r="H121" s="457">
        <v>521.53756205240904</v>
      </c>
      <c r="I121" s="457">
        <v>46.499407008915597</v>
      </c>
      <c r="J121" s="457">
        <v>-97.763450863232293</v>
      </c>
      <c r="K121" s="457">
        <v>0</v>
      </c>
      <c r="L121" s="457">
        <v>-395.72849925366802</v>
      </c>
      <c r="M121" s="457">
        <v>6607.2127304395799</v>
      </c>
      <c r="N121" s="457">
        <v>6211.4842311859102</v>
      </c>
      <c r="O121" s="457">
        <f t="shared" si="12"/>
        <v>6607.2127304395799</v>
      </c>
      <c r="P121" s="457">
        <f t="shared" si="13"/>
        <v>0</v>
      </c>
      <c r="Q121" s="457">
        <f t="shared" si="14"/>
        <v>-97.763450863232293</v>
      </c>
      <c r="S121" s="456">
        <v>0.69791666666666696</v>
      </c>
      <c r="T121" s="457">
        <v>3000.0244133556198</v>
      </c>
      <c r="U121" s="457">
        <v>2186.3786421960599</v>
      </c>
      <c r="V121" s="457">
        <v>24.201561327884399</v>
      </c>
      <c r="W121" s="457">
        <v>374.94871837322199</v>
      </c>
      <c r="X121" s="457">
        <v>185.70766115147501</v>
      </c>
      <c r="Y121" s="457">
        <v>0</v>
      </c>
      <c r="Z121" s="457">
        <v>845.100416015625</v>
      </c>
      <c r="AA121" s="457">
        <v>91.911549771680697</v>
      </c>
      <c r="AB121" s="457">
        <v>404.67520614492702</v>
      </c>
      <c r="AC121" s="457">
        <v>-698.96680215528602</v>
      </c>
      <c r="AD121" s="457">
        <v>-431.83333874830703</v>
      </c>
      <c r="AE121" s="457">
        <v>6413.9813661812004</v>
      </c>
      <c r="AF121" s="457">
        <v>5982.1480274328997</v>
      </c>
      <c r="AG121" s="457">
        <f t="shared" si="15"/>
        <v>6413.9813661812004</v>
      </c>
      <c r="AH121" s="457">
        <f t="shared" si="16"/>
        <v>404.67520614492702</v>
      </c>
      <c r="AI121" s="457">
        <f t="shared" si="17"/>
        <v>0</v>
      </c>
      <c r="AK121" s="456">
        <v>0.69791666666666696</v>
      </c>
      <c r="AL121" s="451">
        <v>3615.30982417616</v>
      </c>
      <c r="AM121" s="451">
        <v>1389.63565449831</v>
      </c>
      <c r="AN121" s="451">
        <v>12.0677055840038</v>
      </c>
      <c r="AO121" s="451">
        <v>338.08859787006799</v>
      </c>
      <c r="AP121" s="451">
        <v>123.374910632756</v>
      </c>
      <c r="AQ121" s="451">
        <v>0</v>
      </c>
      <c r="AR121" s="451">
        <v>1138.1541393229199</v>
      </c>
      <c r="AS121" s="451">
        <v>86.270055221504407</v>
      </c>
      <c r="AT121" s="451">
        <v>-121.235536797866</v>
      </c>
      <c r="AU121" s="451">
        <v>-453.532728402028</v>
      </c>
      <c r="AV121" s="451">
        <v>-355.70927271363303</v>
      </c>
      <c r="AW121" s="451">
        <v>6128.1326221058198</v>
      </c>
      <c r="AX121" s="451">
        <v>5772.4233493921902</v>
      </c>
      <c r="AY121" s="451">
        <f t="shared" si="18"/>
        <v>6128.1326221058198</v>
      </c>
      <c r="AZ121" s="457">
        <f t="shared" si="19"/>
        <v>0</v>
      </c>
      <c r="BA121" s="457">
        <f t="shared" si="20"/>
        <v>-121.235536797866</v>
      </c>
    </row>
    <row r="122" spans="1:53" s="451" customFormat="1">
      <c r="A122" s="456">
        <v>0.70833333333333304</v>
      </c>
      <c r="B122" s="457">
        <v>3000.2992644362498</v>
      </c>
      <c r="C122" s="457">
        <v>2159.6364492904299</v>
      </c>
      <c r="D122" s="457">
        <v>24.1751670402443</v>
      </c>
      <c r="E122" s="457">
        <v>409.65297916243998</v>
      </c>
      <c r="F122" s="457">
        <v>642.95558379966803</v>
      </c>
      <c r="G122" s="457">
        <v>0</v>
      </c>
      <c r="H122" s="457">
        <v>467.701182047526</v>
      </c>
      <c r="I122" s="457">
        <v>44.421283039874901</v>
      </c>
      <c r="J122" s="457">
        <v>-147.38893608126199</v>
      </c>
      <c r="K122" s="457">
        <v>0</v>
      </c>
      <c r="L122" s="457">
        <v>-396.687406455109</v>
      </c>
      <c r="M122" s="457">
        <v>6601.4529727351701</v>
      </c>
      <c r="N122" s="457">
        <v>6204.7655662800598</v>
      </c>
      <c r="O122" s="457">
        <f t="shared" si="12"/>
        <v>6601.4529727351701</v>
      </c>
      <c r="P122" s="457">
        <f t="shared" si="13"/>
        <v>0</v>
      </c>
      <c r="Q122" s="457">
        <f t="shared" si="14"/>
        <v>-147.38893608126199</v>
      </c>
      <c r="S122" s="456">
        <v>0.70833333333333304</v>
      </c>
      <c r="T122" s="457">
        <v>3001.9178550326601</v>
      </c>
      <c r="U122" s="457">
        <v>2232.0556927809198</v>
      </c>
      <c r="V122" s="457">
        <v>24.208270962891401</v>
      </c>
      <c r="W122" s="457">
        <v>384.85769199352501</v>
      </c>
      <c r="X122" s="457">
        <v>188.86267394736001</v>
      </c>
      <c r="Y122" s="457">
        <v>0</v>
      </c>
      <c r="Z122" s="457">
        <v>767.83853251139305</v>
      </c>
      <c r="AA122" s="457">
        <v>96.377346814901202</v>
      </c>
      <c r="AB122" s="457">
        <v>-125.491581118808</v>
      </c>
      <c r="AC122" s="457">
        <v>-322.013955373415</v>
      </c>
      <c r="AD122" s="457">
        <v>-436.83698947911898</v>
      </c>
      <c r="AE122" s="457">
        <v>6248.6125275514296</v>
      </c>
      <c r="AF122" s="457">
        <v>5811.7755380723102</v>
      </c>
      <c r="AG122" s="457">
        <f t="shared" si="15"/>
        <v>6248.6125275514296</v>
      </c>
      <c r="AH122" s="457">
        <f t="shared" si="16"/>
        <v>0</v>
      </c>
      <c r="AI122" s="457">
        <f t="shared" si="17"/>
        <v>-125.491581118808</v>
      </c>
      <c r="AK122" s="456">
        <v>0.70833333333333304</v>
      </c>
      <c r="AL122" s="451">
        <v>3615.3365050867201</v>
      </c>
      <c r="AM122" s="451">
        <v>1347.9333606539501</v>
      </c>
      <c r="AN122" s="451">
        <v>12.1480233979276</v>
      </c>
      <c r="AO122" s="451">
        <v>332.56839243193298</v>
      </c>
      <c r="AP122" s="451">
        <v>124.46362196188301</v>
      </c>
      <c r="AQ122" s="451">
        <v>0</v>
      </c>
      <c r="AR122" s="451">
        <v>1031.4391363525399</v>
      </c>
      <c r="AS122" s="451">
        <v>86.496895688145699</v>
      </c>
      <c r="AT122" s="451">
        <v>-112.459277776801</v>
      </c>
      <c r="AU122" s="451">
        <v>-352.90117905621901</v>
      </c>
      <c r="AV122" s="451">
        <v>-350.87110429893602</v>
      </c>
      <c r="AW122" s="451">
        <v>6085.02547874008</v>
      </c>
      <c r="AX122" s="451">
        <v>5734.1543744411401</v>
      </c>
      <c r="AY122" s="451">
        <f t="shared" si="18"/>
        <v>6085.02547874008</v>
      </c>
      <c r="AZ122" s="457">
        <f t="shared" si="19"/>
        <v>0</v>
      </c>
      <c r="BA122" s="457">
        <f t="shared" si="20"/>
        <v>-112.459277776801</v>
      </c>
    </row>
    <row r="123" spans="1:53" s="451" customFormat="1">
      <c r="A123" s="456">
        <v>0.71875</v>
      </c>
      <c r="B123" s="457">
        <v>2999.6457918067399</v>
      </c>
      <c r="C123" s="457">
        <v>2179.55040132556</v>
      </c>
      <c r="D123" s="457">
        <v>24.2622971672387</v>
      </c>
      <c r="E123" s="457">
        <v>411.286978730469</v>
      </c>
      <c r="F123" s="457">
        <v>687.56238628137203</v>
      </c>
      <c r="G123" s="457">
        <v>0</v>
      </c>
      <c r="H123" s="457">
        <v>421.85977935790999</v>
      </c>
      <c r="I123" s="457">
        <v>44.002856415736197</v>
      </c>
      <c r="J123" s="457">
        <v>-200.19044546848801</v>
      </c>
      <c r="K123" s="457">
        <v>0</v>
      </c>
      <c r="L123" s="457">
        <v>-398.500939403063</v>
      </c>
      <c r="M123" s="457">
        <v>6567.9800456165303</v>
      </c>
      <c r="N123" s="457">
        <v>6169.47910621347</v>
      </c>
      <c r="O123" s="457">
        <f t="shared" si="12"/>
        <v>6567.9800456165303</v>
      </c>
      <c r="P123" s="457">
        <f t="shared" si="13"/>
        <v>0</v>
      </c>
      <c r="Q123" s="457">
        <f t="shared" si="14"/>
        <v>-200.19044546848801</v>
      </c>
      <c r="S123" s="456">
        <v>0.71875</v>
      </c>
      <c r="T123" s="457">
        <v>3002.1911928311301</v>
      </c>
      <c r="U123" s="457">
        <v>2227.05176911628</v>
      </c>
      <c r="V123" s="457">
        <v>24.2686575499791</v>
      </c>
      <c r="W123" s="457">
        <v>380.71750263582499</v>
      </c>
      <c r="X123" s="457">
        <v>188.80633674584101</v>
      </c>
      <c r="Y123" s="457">
        <v>0</v>
      </c>
      <c r="Z123" s="457">
        <v>665.12602160644497</v>
      </c>
      <c r="AA123" s="457">
        <v>104.413012617395</v>
      </c>
      <c r="AB123" s="457">
        <v>-374.65479284343701</v>
      </c>
      <c r="AC123" s="457">
        <v>-102.13094055997099</v>
      </c>
      <c r="AD123" s="457">
        <v>-435.418580321626</v>
      </c>
      <c r="AE123" s="457">
        <v>6115.7887596994897</v>
      </c>
      <c r="AF123" s="457">
        <v>5680.37017937786</v>
      </c>
      <c r="AG123" s="457">
        <f t="shared" si="15"/>
        <v>6115.7887596994897</v>
      </c>
      <c r="AH123" s="457">
        <f t="shared" si="16"/>
        <v>0</v>
      </c>
      <c r="AI123" s="457">
        <f t="shared" si="17"/>
        <v>-374.65479284343701</v>
      </c>
      <c r="AK123" s="456">
        <v>0.71875</v>
      </c>
      <c r="AL123" s="451">
        <v>3613.6228711070198</v>
      </c>
      <c r="AM123" s="451">
        <v>1355.06142012395</v>
      </c>
      <c r="AN123" s="451">
        <v>12.0610124328435</v>
      </c>
      <c r="AO123" s="451">
        <v>331.40846673386102</v>
      </c>
      <c r="AP123" s="451">
        <v>124.46281942127101</v>
      </c>
      <c r="AQ123" s="451">
        <v>0</v>
      </c>
      <c r="AR123" s="451">
        <v>919.01938411458298</v>
      </c>
      <c r="AS123" s="451">
        <v>88.346844049833194</v>
      </c>
      <c r="AT123" s="451">
        <v>-51.8426855355534</v>
      </c>
      <c r="AU123" s="451">
        <v>-351.67033473618199</v>
      </c>
      <c r="AV123" s="451">
        <v>-350.49982424231501</v>
      </c>
      <c r="AW123" s="451">
        <v>6040.4697977116302</v>
      </c>
      <c r="AX123" s="451">
        <v>5689.9699734693104</v>
      </c>
      <c r="AY123" s="451">
        <f t="shared" si="18"/>
        <v>6040.4697977116302</v>
      </c>
      <c r="AZ123" s="457">
        <f t="shared" si="19"/>
        <v>0</v>
      </c>
      <c r="BA123" s="457">
        <f t="shared" si="20"/>
        <v>-51.8426855355534</v>
      </c>
    </row>
    <row r="124" spans="1:53" s="451" customFormat="1">
      <c r="A124" s="456">
        <v>0.72916666666666696</v>
      </c>
      <c r="B124" s="457">
        <v>2998.11219367988</v>
      </c>
      <c r="C124" s="457">
        <v>2201.0281448372498</v>
      </c>
      <c r="D124" s="457">
        <v>24.228785579933199</v>
      </c>
      <c r="E124" s="457">
        <v>413.48772224496201</v>
      </c>
      <c r="F124" s="457">
        <v>687.77902158070401</v>
      </c>
      <c r="G124" s="457">
        <v>0</v>
      </c>
      <c r="H124" s="457">
        <v>370.23323313395201</v>
      </c>
      <c r="I124" s="457">
        <v>46.518147330405199</v>
      </c>
      <c r="J124" s="457">
        <v>-218.03021216518499</v>
      </c>
      <c r="K124" s="457">
        <v>0</v>
      </c>
      <c r="L124" s="457">
        <v>-400.13674168547601</v>
      </c>
      <c r="M124" s="457">
        <v>6523.3570362218998</v>
      </c>
      <c r="N124" s="457">
        <v>6123.2202945364197</v>
      </c>
      <c r="O124" s="457">
        <f t="shared" si="12"/>
        <v>6523.3570362218998</v>
      </c>
      <c r="P124" s="457">
        <f t="shared" si="13"/>
        <v>0</v>
      </c>
      <c r="Q124" s="457">
        <f t="shared" si="14"/>
        <v>-218.03021216518499</v>
      </c>
      <c r="S124" s="456">
        <v>0.72916666666666696</v>
      </c>
      <c r="T124" s="457">
        <v>3001.7845147572498</v>
      </c>
      <c r="U124" s="457">
        <v>2249.40553964846</v>
      </c>
      <c r="V124" s="457">
        <v>24.235109502919599</v>
      </c>
      <c r="W124" s="457">
        <v>390.48505807318497</v>
      </c>
      <c r="X124" s="457">
        <v>188.78946960941099</v>
      </c>
      <c r="Y124" s="457">
        <v>0</v>
      </c>
      <c r="Z124" s="457">
        <v>565.65876739501903</v>
      </c>
      <c r="AA124" s="457">
        <v>107.376249019133</v>
      </c>
      <c r="AB124" s="457">
        <v>-401.14130955507699</v>
      </c>
      <c r="AC124" s="457">
        <v>-67.950914316975499</v>
      </c>
      <c r="AD124" s="457">
        <v>-437.65106553592</v>
      </c>
      <c r="AE124" s="457">
        <v>6058.6424841333201</v>
      </c>
      <c r="AF124" s="457">
        <v>5620.9914185974003</v>
      </c>
      <c r="AG124" s="457">
        <f t="shared" si="15"/>
        <v>6058.6424841333201</v>
      </c>
      <c r="AH124" s="457">
        <f t="shared" si="16"/>
        <v>0</v>
      </c>
      <c r="AI124" s="457">
        <f t="shared" si="17"/>
        <v>-401.14130955507699</v>
      </c>
      <c r="AK124" s="456">
        <v>0.72916666666666696</v>
      </c>
      <c r="AL124" s="451">
        <v>3613.6428939990201</v>
      </c>
      <c r="AM124" s="451">
        <v>1360.4217318728299</v>
      </c>
      <c r="AN124" s="451">
        <v>12.0476261305229</v>
      </c>
      <c r="AO124" s="451">
        <v>332.73466041153699</v>
      </c>
      <c r="AP124" s="451">
        <v>124.44777358235</v>
      </c>
      <c r="AQ124" s="451">
        <v>0</v>
      </c>
      <c r="AR124" s="451">
        <v>811.85380179850301</v>
      </c>
      <c r="AS124" s="451">
        <v>88.403409063493399</v>
      </c>
      <c r="AT124" s="451">
        <v>-55.649384989074903</v>
      </c>
      <c r="AU124" s="451">
        <v>-299.23310996071399</v>
      </c>
      <c r="AV124" s="451">
        <v>-350.24725963036599</v>
      </c>
      <c r="AW124" s="451">
        <v>5988.6694019084698</v>
      </c>
      <c r="AX124" s="451">
        <v>5638.4221422781002</v>
      </c>
      <c r="AY124" s="451">
        <f t="shared" si="18"/>
        <v>5988.6694019084698</v>
      </c>
      <c r="AZ124" s="457">
        <f t="shared" si="19"/>
        <v>0</v>
      </c>
      <c r="BA124" s="457">
        <f t="shared" si="20"/>
        <v>-55.649384989074903</v>
      </c>
    </row>
    <row r="125" spans="1:53" s="451" customFormat="1">
      <c r="A125" s="456">
        <v>0.73958333333333304</v>
      </c>
      <c r="B125" s="457">
        <v>2997.77881552284</v>
      </c>
      <c r="C125" s="457">
        <v>2256.4910708410998</v>
      </c>
      <c r="D125" s="457">
        <v>24.228785579933199</v>
      </c>
      <c r="E125" s="457">
        <v>415.25369419152901</v>
      </c>
      <c r="F125" s="457">
        <v>687.86948047800104</v>
      </c>
      <c r="G125" s="457">
        <v>39.036169740546498</v>
      </c>
      <c r="H125" s="457">
        <v>312.40348943074503</v>
      </c>
      <c r="I125" s="457">
        <v>47.388503847894498</v>
      </c>
      <c r="J125" s="457">
        <v>-260.53471805729498</v>
      </c>
      <c r="K125" s="457">
        <v>0</v>
      </c>
      <c r="L125" s="457">
        <v>-405.39475576813498</v>
      </c>
      <c r="M125" s="457">
        <v>6519.9152915752902</v>
      </c>
      <c r="N125" s="457">
        <v>6114.5205358071598</v>
      </c>
      <c r="O125" s="457">
        <f t="shared" si="12"/>
        <v>6519.9152915752902</v>
      </c>
      <c r="P125" s="457">
        <f t="shared" si="13"/>
        <v>0</v>
      </c>
      <c r="Q125" s="457">
        <f t="shared" si="14"/>
        <v>-260.53471805729498</v>
      </c>
      <c r="S125" s="456">
        <v>0.73958333333333304</v>
      </c>
      <c r="T125" s="457">
        <v>3002.1845355834898</v>
      </c>
      <c r="U125" s="457">
        <v>2253.0185800375798</v>
      </c>
      <c r="V125" s="457">
        <v>24.2082709628915</v>
      </c>
      <c r="W125" s="457">
        <v>394.06027371268698</v>
      </c>
      <c r="X125" s="457">
        <v>194.088986023508</v>
      </c>
      <c r="Y125" s="457">
        <v>0</v>
      </c>
      <c r="Z125" s="457">
        <v>484.07156650797498</v>
      </c>
      <c r="AA125" s="457">
        <v>107.889068392333</v>
      </c>
      <c r="AB125" s="457">
        <v>-467.14378258294101</v>
      </c>
      <c r="AC125" s="457">
        <v>0</v>
      </c>
      <c r="AD125" s="457">
        <v>-437.731014608208</v>
      </c>
      <c r="AE125" s="457">
        <v>5992.3774986375302</v>
      </c>
      <c r="AF125" s="457">
        <v>5554.6464840293202</v>
      </c>
      <c r="AG125" s="457">
        <f t="shared" si="15"/>
        <v>5992.3774986375302</v>
      </c>
      <c r="AH125" s="457">
        <f t="shared" si="16"/>
        <v>0</v>
      </c>
      <c r="AI125" s="457">
        <f t="shared" si="17"/>
        <v>-467.14378258294101</v>
      </c>
      <c r="AK125" s="456">
        <v>0.73958333333333304</v>
      </c>
      <c r="AL125" s="451">
        <v>3613.7629336783698</v>
      </c>
      <c r="AM125" s="451">
        <v>1359.7645575786901</v>
      </c>
      <c r="AN125" s="451">
        <v>12.054319281683201</v>
      </c>
      <c r="AO125" s="451">
        <v>335.004152349246</v>
      </c>
      <c r="AP125" s="451">
        <v>124.45354402081099</v>
      </c>
      <c r="AQ125" s="451">
        <v>0</v>
      </c>
      <c r="AR125" s="451">
        <v>711.02427217610705</v>
      </c>
      <c r="AS125" s="451">
        <v>83.611341898286696</v>
      </c>
      <c r="AT125" s="451">
        <v>-63.430759577489397</v>
      </c>
      <c r="AU125" s="451">
        <v>-218.940249728905</v>
      </c>
      <c r="AV125" s="451">
        <v>-349.514840827841</v>
      </c>
      <c r="AW125" s="451">
        <v>5957.3041116767999</v>
      </c>
      <c r="AX125" s="451">
        <v>5607.7892708489599</v>
      </c>
      <c r="AY125" s="451">
        <f t="shared" si="18"/>
        <v>5957.3041116767999</v>
      </c>
      <c r="AZ125" s="457">
        <f t="shared" si="19"/>
        <v>0</v>
      </c>
      <c r="BA125" s="457">
        <f t="shared" si="20"/>
        <v>-63.430759577489397</v>
      </c>
    </row>
    <row r="126" spans="1:53" s="451" customFormat="1">
      <c r="A126" s="456">
        <v>0.75</v>
      </c>
      <c r="B126" s="457">
        <v>2997.9721940631698</v>
      </c>
      <c r="C126" s="457">
        <v>2280.8270762420598</v>
      </c>
      <c r="D126" s="457">
        <v>24.255594849777601</v>
      </c>
      <c r="E126" s="457">
        <v>428.26439216909398</v>
      </c>
      <c r="F126" s="457">
        <v>691.98773940066405</v>
      </c>
      <c r="G126" s="457">
        <v>311.91119149787801</v>
      </c>
      <c r="H126" s="457">
        <v>264.72040049235</v>
      </c>
      <c r="I126" s="457">
        <v>42.707367864293303</v>
      </c>
      <c r="J126" s="457">
        <v>-526.31839435839095</v>
      </c>
      <c r="K126" s="457">
        <v>0</v>
      </c>
      <c r="L126" s="457">
        <v>-411.74794373888699</v>
      </c>
      <c r="M126" s="457">
        <v>6516.3275622208903</v>
      </c>
      <c r="N126" s="457">
        <v>6104.5796184820101</v>
      </c>
      <c r="O126" s="457">
        <f t="shared" si="12"/>
        <v>6516.3275622208903</v>
      </c>
      <c r="P126" s="457">
        <f t="shared" si="13"/>
        <v>0</v>
      </c>
      <c r="Q126" s="457">
        <f t="shared" si="14"/>
        <v>-526.31839435839095</v>
      </c>
      <c r="S126" s="456">
        <v>0.75</v>
      </c>
      <c r="T126" s="457">
        <v>3003.94465326201</v>
      </c>
      <c r="U126" s="457">
        <v>2335.2237517004801</v>
      </c>
      <c r="V126" s="457">
        <v>24.2485287729336</v>
      </c>
      <c r="W126" s="457">
        <v>412.85791859816698</v>
      </c>
      <c r="X126" s="457">
        <v>257.53836027540098</v>
      </c>
      <c r="Y126" s="457">
        <v>0</v>
      </c>
      <c r="Z126" s="457">
        <v>400.93555834960898</v>
      </c>
      <c r="AA126" s="457">
        <v>106.163472283263</v>
      </c>
      <c r="AB126" s="457">
        <v>-527.924511867212</v>
      </c>
      <c r="AC126" s="457">
        <v>0</v>
      </c>
      <c r="AD126" s="457">
        <v>-447.44125619010998</v>
      </c>
      <c r="AE126" s="457">
        <v>6012.9877313746501</v>
      </c>
      <c r="AF126" s="457">
        <v>5565.5464751845402</v>
      </c>
      <c r="AG126" s="457">
        <f t="shared" si="15"/>
        <v>6012.9877313746501</v>
      </c>
      <c r="AH126" s="457">
        <f t="shared" si="16"/>
        <v>0</v>
      </c>
      <c r="AI126" s="457">
        <f t="shared" si="17"/>
        <v>-527.924511867212</v>
      </c>
      <c r="AK126" s="456">
        <v>0.75</v>
      </c>
      <c r="AL126" s="451">
        <v>3614.7297137864798</v>
      </c>
      <c r="AM126" s="451">
        <v>1436.6626693615599</v>
      </c>
      <c r="AN126" s="451">
        <v>12.101171339805401</v>
      </c>
      <c r="AO126" s="451">
        <v>347.50640988163298</v>
      </c>
      <c r="AP126" s="451">
        <v>125.517348936217</v>
      </c>
      <c r="AQ126" s="451">
        <v>159.45115366960201</v>
      </c>
      <c r="AR126" s="451">
        <v>589.86746923828105</v>
      </c>
      <c r="AS126" s="451">
        <v>83.646775558154104</v>
      </c>
      <c r="AT126" s="451">
        <v>-419.981764641415</v>
      </c>
      <c r="AU126" s="451">
        <v>0</v>
      </c>
      <c r="AV126" s="451">
        <v>-358.36114651112803</v>
      </c>
      <c r="AW126" s="451">
        <v>5949.5009471303101</v>
      </c>
      <c r="AX126" s="451">
        <v>5591.1398006191903</v>
      </c>
      <c r="AY126" s="451">
        <f t="shared" si="18"/>
        <v>5949.5009471303101</v>
      </c>
      <c r="AZ126" s="457">
        <f t="shared" si="19"/>
        <v>0</v>
      </c>
      <c r="BA126" s="457">
        <f t="shared" si="20"/>
        <v>-419.981764641415</v>
      </c>
    </row>
    <row r="127" spans="1:53" s="451" customFormat="1">
      <c r="A127" s="456">
        <v>0.76041666666666696</v>
      </c>
      <c r="B127" s="457">
        <v>2997.7388179579302</v>
      </c>
      <c r="C127" s="457">
        <v>2295.9193325636202</v>
      </c>
      <c r="D127" s="457">
        <v>24.2354878973943</v>
      </c>
      <c r="E127" s="457">
        <v>429.20684315620099</v>
      </c>
      <c r="F127" s="457">
        <v>692.21292790387702</v>
      </c>
      <c r="G127" s="457">
        <v>438.45547317932602</v>
      </c>
      <c r="H127" s="457">
        <v>220.198177337646</v>
      </c>
      <c r="I127" s="457">
        <v>43.269272973323297</v>
      </c>
      <c r="J127" s="457">
        <v>-574.23209887564701</v>
      </c>
      <c r="K127" s="457">
        <v>0</v>
      </c>
      <c r="L127" s="457">
        <v>-414.574436591363</v>
      </c>
      <c r="M127" s="457">
        <v>6567.0042340936698</v>
      </c>
      <c r="N127" s="457">
        <v>6152.4297975023001</v>
      </c>
      <c r="O127" s="457">
        <f t="shared" si="12"/>
        <v>6567.0042340936698</v>
      </c>
      <c r="P127" s="457">
        <f t="shared" si="13"/>
        <v>0</v>
      </c>
      <c r="Q127" s="457">
        <f t="shared" si="14"/>
        <v>-574.23209887564701</v>
      </c>
      <c r="S127" s="456">
        <v>0.76041666666666696</v>
      </c>
      <c r="T127" s="457">
        <v>3003.7713043932199</v>
      </c>
      <c r="U127" s="457">
        <v>2375.6350960776499</v>
      </c>
      <c r="V127" s="457">
        <v>24.2686576779547</v>
      </c>
      <c r="W127" s="457">
        <v>422.20854178727399</v>
      </c>
      <c r="X127" s="457">
        <v>257.12893929435501</v>
      </c>
      <c r="Y127" s="457">
        <v>0</v>
      </c>
      <c r="Z127" s="457">
        <v>314.72538253784199</v>
      </c>
      <c r="AA127" s="457">
        <v>107.016527019797</v>
      </c>
      <c r="AB127" s="457">
        <v>-415.53885215562002</v>
      </c>
      <c r="AC127" s="457">
        <v>0</v>
      </c>
      <c r="AD127" s="457">
        <v>-451.61108842383697</v>
      </c>
      <c r="AE127" s="457">
        <v>6089.2155966324699</v>
      </c>
      <c r="AF127" s="457">
        <v>5637.6045082086303</v>
      </c>
      <c r="AG127" s="457">
        <f t="shared" si="15"/>
        <v>6089.2155966324699</v>
      </c>
      <c r="AH127" s="457">
        <f t="shared" si="16"/>
        <v>0</v>
      </c>
      <c r="AI127" s="457">
        <f t="shared" si="17"/>
        <v>-415.53885215562002</v>
      </c>
      <c r="AK127" s="456">
        <v>0.76041666666666696</v>
      </c>
      <c r="AL127" s="451">
        <v>3613.8229046817301</v>
      </c>
      <c r="AM127" s="451">
        <v>1480.7540620815601</v>
      </c>
      <c r="AN127" s="451">
        <v>12.1212507932864</v>
      </c>
      <c r="AO127" s="451">
        <v>356.03052627355697</v>
      </c>
      <c r="AP127" s="451">
        <v>125.528329528067</v>
      </c>
      <c r="AQ127" s="451">
        <v>230.410249016054</v>
      </c>
      <c r="AR127" s="451">
        <v>477.38887019856799</v>
      </c>
      <c r="AS127" s="451">
        <v>87.812759715826999</v>
      </c>
      <c r="AT127" s="451">
        <v>-412.80232653659999</v>
      </c>
      <c r="AU127" s="451">
        <v>0</v>
      </c>
      <c r="AV127" s="451">
        <v>-362.89467949396601</v>
      </c>
      <c r="AW127" s="451">
        <v>5971.0666257520497</v>
      </c>
      <c r="AX127" s="451">
        <v>5608.1719462580804</v>
      </c>
      <c r="AY127" s="451">
        <f t="shared" si="18"/>
        <v>5971.0666257520497</v>
      </c>
      <c r="AZ127" s="457">
        <f t="shared" si="19"/>
        <v>0</v>
      </c>
      <c r="BA127" s="457">
        <f t="shared" si="20"/>
        <v>-412.80232653659999</v>
      </c>
    </row>
    <row r="128" spans="1:53" s="451" customFormat="1">
      <c r="A128" s="456">
        <v>0.77083333333333304</v>
      </c>
      <c r="B128" s="457">
        <v>2996.7252858490801</v>
      </c>
      <c r="C128" s="457">
        <v>2323.6791245422</v>
      </c>
      <c r="D128" s="457">
        <v>24.228785579933199</v>
      </c>
      <c r="E128" s="457">
        <v>434.20016244221301</v>
      </c>
      <c r="F128" s="457">
        <v>692.17889707141501</v>
      </c>
      <c r="G128" s="457">
        <v>441.96872692498198</v>
      </c>
      <c r="H128" s="457">
        <v>172.283397674561</v>
      </c>
      <c r="I128" s="457">
        <v>38.577828163654303</v>
      </c>
      <c r="J128" s="457">
        <v>-529.71962210378695</v>
      </c>
      <c r="K128" s="457">
        <v>0</v>
      </c>
      <c r="L128" s="457">
        <v>-416.96966137385198</v>
      </c>
      <c r="M128" s="457">
        <v>6594.1225861442499</v>
      </c>
      <c r="N128" s="457">
        <v>6177.1529247704002</v>
      </c>
      <c r="O128" s="457">
        <f t="shared" si="12"/>
        <v>6594.1225861442499</v>
      </c>
      <c r="P128" s="457">
        <f t="shared" si="13"/>
        <v>0</v>
      </c>
      <c r="Q128" s="457">
        <f t="shared" si="14"/>
        <v>-529.71962210378695</v>
      </c>
      <c r="S128" s="456">
        <v>0.77083333333333304</v>
      </c>
      <c r="T128" s="457">
        <v>3005.9714026606898</v>
      </c>
      <c r="U128" s="457">
        <v>2381.87677362659</v>
      </c>
      <c r="V128" s="457">
        <v>24.255238279964999</v>
      </c>
      <c r="W128" s="457">
        <v>427.30096505245803</v>
      </c>
      <c r="X128" s="457">
        <v>263.40284563880698</v>
      </c>
      <c r="Y128" s="457">
        <v>0</v>
      </c>
      <c r="Z128" s="457">
        <v>240.74304433186799</v>
      </c>
      <c r="AA128" s="457">
        <v>110.60691225450699</v>
      </c>
      <c r="AB128" s="457">
        <v>-350.28066811997599</v>
      </c>
      <c r="AC128" s="457">
        <v>0</v>
      </c>
      <c r="AD128" s="457">
        <v>-452.26054250349802</v>
      </c>
      <c r="AE128" s="457">
        <v>6103.8765137249102</v>
      </c>
      <c r="AF128" s="457">
        <v>5651.6159712214103</v>
      </c>
      <c r="AG128" s="457">
        <f t="shared" si="15"/>
        <v>6103.8765137249102</v>
      </c>
      <c r="AH128" s="457">
        <f t="shared" si="16"/>
        <v>0</v>
      </c>
      <c r="AI128" s="457">
        <f t="shared" si="17"/>
        <v>-350.28066811997599</v>
      </c>
      <c r="AK128" s="456">
        <v>0.77083333333333304</v>
      </c>
      <c r="AL128" s="451">
        <v>3614.0096222193201</v>
      </c>
      <c r="AM128" s="451">
        <v>1483.51355779542</v>
      </c>
      <c r="AN128" s="451">
        <v>12.0610124328435</v>
      </c>
      <c r="AO128" s="451">
        <v>359.220623339383</v>
      </c>
      <c r="AP128" s="451">
        <v>125.521684646664</v>
      </c>
      <c r="AQ128" s="451">
        <v>230.339710281115</v>
      </c>
      <c r="AR128" s="451">
        <v>368.49536840820298</v>
      </c>
      <c r="AS128" s="451">
        <v>89.0246122532442</v>
      </c>
      <c r="AT128" s="451">
        <v>-300.00448946105899</v>
      </c>
      <c r="AU128" s="451">
        <v>0</v>
      </c>
      <c r="AV128" s="451">
        <v>-362.54360825050099</v>
      </c>
      <c r="AW128" s="451">
        <v>5982.1817019151304</v>
      </c>
      <c r="AX128" s="451">
        <v>5619.6380936646301</v>
      </c>
      <c r="AY128" s="451">
        <f t="shared" si="18"/>
        <v>5982.1817019151304</v>
      </c>
      <c r="AZ128" s="457">
        <f t="shared" si="19"/>
        <v>0</v>
      </c>
      <c r="BA128" s="457">
        <f t="shared" si="20"/>
        <v>-300.00448946105899</v>
      </c>
    </row>
    <row r="129" spans="1:53" s="451" customFormat="1">
      <c r="A129" s="456">
        <v>0.78125</v>
      </c>
      <c r="B129" s="457">
        <v>2997.7721736805602</v>
      </c>
      <c r="C129" s="457">
        <v>2338.9407793538098</v>
      </c>
      <c r="D129" s="457">
        <v>24.201976310088799</v>
      </c>
      <c r="E129" s="457">
        <v>435.91922197423003</v>
      </c>
      <c r="F129" s="457">
        <v>696.48990268765601</v>
      </c>
      <c r="G129" s="457">
        <v>466.83599668507799</v>
      </c>
      <c r="H129" s="457">
        <v>126.566637674967</v>
      </c>
      <c r="I129" s="457">
        <v>35.399303333400901</v>
      </c>
      <c r="J129" s="457">
        <v>-523.17586387329095</v>
      </c>
      <c r="K129" s="457">
        <v>0</v>
      </c>
      <c r="L129" s="457">
        <v>-418.50213799430298</v>
      </c>
      <c r="M129" s="457">
        <v>6598.9501278264997</v>
      </c>
      <c r="N129" s="457">
        <v>6180.4479898321897</v>
      </c>
      <c r="O129" s="457">
        <f t="shared" si="12"/>
        <v>6598.9501278264997</v>
      </c>
      <c r="P129" s="457">
        <f t="shared" si="13"/>
        <v>0</v>
      </c>
      <c r="Q129" s="457">
        <f t="shared" si="14"/>
        <v>-523.17586387329095</v>
      </c>
      <c r="S129" s="456">
        <v>0.78125</v>
      </c>
      <c r="T129" s="457">
        <v>3008.1248513640498</v>
      </c>
      <c r="U129" s="457">
        <v>2388.6542621999602</v>
      </c>
      <c r="V129" s="457">
        <v>24.2082709628915</v>
      </c>
      <c r="W129" s="457">
        <v>430.84301623311899</v>
      </c>
      <c r="X129" s="457">
        <v>275.58533028907499</v>
      </c>
      <c r="Y129" s="457">
        <v>0</v>
      </c>
      <c r="Z129" s="457">
        <v>182.85837405904101</v>
      </c>
      <c r="AA129" s="457">
        <v>115.434463527101</v>
      </c>
      <c r="AB129" s="457">
        <v>-294.58465411737598</v>
      </c>
      <c r="AC129" s="457">
        <v>0</v>
      </c>
      <c r="AD129" s="457">
        <v>-453.04026162474798</v>
      </c>
      <c r="AE129" s="457">
        <v>6131.1239145178597</v>
      </c>
      <c r="AF129" s="457">
        <v>5678.0836528931104</v>
      </c>
      <c r="AG129" s="457">
        <f t="shared" si="15"/>
        <v>6131.1239145178597</v>
      </c>
      <c r="AH129" s="457">
        <f t="shared" si="16"/>
        <v>0</v>
      </c>
      <c r="AI129" s="457">
        <f t="shared" si="17"/>
        <v>-294.58465411737598</v>
      </c>
      <c r="AK129" s="456">
        <v>0.78125</v>
      </c>
      <c r="AL129" s="451">
        <v>3613.9696089928698</v>
      </c>
      <c r="AM129" s="451">
        <v>1492.2803776415501</v>
      </c>
      <c r="AN129" s="451">
        <v>12.0610124328435</v>
      </c>
      <c r="AO129" s="451">
        <v>369.91189009370203</v>
      </c>
      <c r="AP129" s="451">
        <v>125.498639950174</v>
      </c>
      <c r="AQ129" s="451">
        <v>252.13085222828499</v>
      </c>
      <c r="AR129" s="451">
        <v>276.41530694580098</v>
      </c>
      <c r="AS129" s="451">
        <v>89.756957338771798</v>
      </c>
      <c r="AT129" s="451">
        <v>-253.416133070949</v>
      </c>
      <c r="AU129" s="451">
        <v>0</v>
      </c>
      <c r="AV129" s="451">
        <v>-363.60840502909502</v>
      </c>
      <c r="AW129" s="451">
        <v>5978.6085125530499</v>
      </c>
      <c r="AX129" s="451">
        <v>5615.0001075239497</v>
      </c>
      <c r="AY129" s="451">
        <f t="shared" si="18"/>
        <v>5978.6085125530499</v>
      </c>
      <c r="AZ129" s="457">
        <f t="shared" si="19"/>
        <v>0</v>
      </c>
      <c r="BA129" s="457">
        <f t="shared" si="20"/>
        <v>-253.416133070949</v>
      </c>
    </row>
    <row r="130" spans="1:53" s="451" customFormat="1">
      <c r="A130" s="456">
        <v>0.79166666666666696</v>
      </c>
      <c r="B130" s="457">
        <v>2999.0923212290199</v>
      </c>
      <c r="C130" s="457">
        <v>2411.7827533911</v>
      </c>
      <c r="D130" s="457">
        <v>24.242190214855398</v>
      </c>
      <c r="E130" s="457">
        <v>437.59876361731398</v>
      </c>
      <c r="F130" s="457">
        <v>754.36647723440001</v>
      </c>
      <c r="G130" s="457">
        <v>429.849221084936</v>
      </c>
      <c r="H130" s="457">
        <v>90.929577191670703</v>
      </c>
      <c r="I130" s="457">
        <v>43.008688638085701</v>
      </c>
      <c r="J130" s="457">
        <v>-496.24441825559501</v>
      </c>
      <c r="K130" s="457">
        <v>0</v>
      </c>
      <c r="L130" s="457">
        <v>-425.02118731144901</v>
      </c>
      <c r="M130" s="457">
        <v>6694.6255743457896</v>
      </c>
      <c r="N130" s="457">
        <v>6269.6043870343401</v>
      </c>
      <c r="O130" s="457">
        <f t="shared" si="12"/>
        <v>6694.6255743457896</v>
      </c>
      <c r="P130" s="457">
        <f t="shared" si="13"/>
        <v>0</v>
      </c>
      <c r="Q130" s="457">
        <f t="shared" si="14"/>
        <v>-496.24441825559501</v>
      </c>
      <c r="S130" s="456">
        <v>0.79166666666666696</v>
      </c>
      <c r="T130" s="457">
        <v>3010.7849670709602</v>
      </c>
      <c r="U130" s="457">
        <v>2428.4361149123702</v>
      </c>
      <c r="V130" s="457">
        <v>24.235109502919599</v>
      </c>
      <c r="W130" s="457">
        <v>431.88649942575103</v>
      </c>
      <c r="X130" s="457">
        <v>515.25157705380695</v>
      </c>
      <c r="Y130" s="457">
        <v>0</v>
      </c>
      <c r="Z130" s="457">
        <v>140.452656255086</v>
      </c>
      <c r="AA130" s="457">
        <v>116.25257285326499</v>
      </c>
      <c r="AB130" s="457">
        <v>-567.22563256240699</v>
      </c>
      <c r="AC130" s="457">
        <v>0</v>
      </c>
      <c r="AD130" s="457">
        <v>-458.93993251043901</v>
      </c>
      <c r="AE130" s="457">
        <v>6100.0738645117499</v>
      </c>
      <c r="AF130" s="457">
        <v>5641.1339320013103</v>
      </c>
      <c r="AG130" s="457">
        <f t="shared" si="15"/>
        <v>6100.0738645117499</v>
      </c>
      <c r="AH130" s="457">
        <f t="shared" si="16"/>
        <v>0</v>
      </c>
      <c r="AI130" s="457">
        <f t="shared" si="17"/>
        <v>-567.22563256240699</v>
      </c>
      <c r="AK130" s="456">
        <v>0.79166666666666696</v>
      </c>
      <c r="AL130" s="451">
        <v>3613.2694914813801</v>
      </c>
      <c r="AM130" s="451">
        <v>1500.1369130775499</v>
      </c>
      <c r="AN130" s="451">
        <v>12.0610124328435</v>
      </c>
      <c r="AO130" s="451">
        <v>374.29575542782902</v>
      </c>
      <c r="AP130" s="451">
        <v>120.049912973979</v>
      </c>
      <c r="AQ130" s="451">
        <v>614.00378321129904</v>
      </c>
      <c r="AR130" s="451">
        <v>201.57488538614899</v>
      </c>
      <c r="AS130" s="451">
        <v>86.857998054588407</v>
      </c>
      <c r="AT130" s="451">
        <v>-480.64268397206303</v>
      </c>
      <c r="AU130" s="451">
        <v>0</v>
      </c>
      <c r="AV130" s="451">
        <v>-368.66932953839802</v>
      </c>
      <c r="AW130" s="451">
        <v>6041.6070680735502</v>
      </c>
      <c r="AX130" s="451">
        <v>5672.9377385351499</v>
      </c>
      <c r="AY130" s="451">
        <f t="shared" si="18"/>
        <v>6041.6070680735502</v>
      </c>
      <c r="AZ130" s="457">
        <f t="shared" si="19"/>
        <v>0</v>
      </c>
      <c r="BA130" s="457">
        <f t="shared" si="20"/>
        <v>-480.64268397206303</v>
      </c>
    </row>
    <row r="131" spans="1:53" s="451" customFormat="1">
      <c r="A131" s="456">
        <v>0.80208333333333304</v>
      </c>
      <c r="B131" s="457">
        <v>2997.4254467228602</v>
      </c>
      <c r="C131" s="457">
        <v>2424.5439944304399</v>
      </c>
      <c r="D131" s="457">
        <v>24.222083262472101</v>
      </c>
      <c r="E131" s="457">
        <v>437.62069628693001</v>
      </c>
      <c r="F131" s="457">
        <v>761.57153284274898</v>
      </c>
      <c r="G131" s="457">
        <v>437.717445231689</v>
      </c>
      <c r="H131" s="457">
        <v>61.658063570658399</v>
      </c>
      <c r="I131" s="457">
        <v>47.279189354414797</v>
      </c>
      <c r="J131" s="457">
        <v>-513.31453667651499</v>
      </c>
      <c r="K131" s="457">
        <v>0</v>
      </c>
      <c r="L131" s="457">
        <v>-426.074168185274</v>
      </c>
      <c r="M131" s="457">
        <v>6678.7239150257001</v>
      </c>
      <c r="N131" s="457">
        <v>6252.6497468404204</v>
      </c>
      <c r="O131" s="457">
        <f t="shared" si="12"/>
        <v>6678.7239150257001</v>
      </c>
      <c r="P131" s="457">
        <f t="shared" si="13"/>
        <v>0</v>
      </c>
      <c r="Q131" s="457">
        <f t="shared" si="14"/>
        <v>-513.31453667651499</v>
      </c>
      <c r="S131" s="456">
        <v>0.80208333333333304</v>
      </c>
      <c r="T131" s="457">
        <v>3011.2783684099099</v>
      </c>
      <c r="U131" s="457">
        <v>2452.59322201035</v>
      </c>
      <c r="V131" s="457">
        <v>24.188142057870401</v>
      </c>
      <c r="W131" s="457">
        <v>431.53428196078301</v>
      </c>
      <c r="X131" s="457">
        <v>544.12767560213399</v>
      </c>
      <c r="Y131" s="457">
        <v>0</v>
      </c>
      <c r="Z131" s="457">
        <v>107.815413253784</v>
      </c>
      <c r="AA131" s="457">
        <v>120.39732024865</v>
      </c>
      <c r="AB131" s="457">
        <v>-505.78584140619398</v>
      </c>
      <c r="AC131" s="457">
        <v>0</v>
      </c>
      <c r="AD131" s="457">
        <v>-461.49152235582199</v>
      </c>
      <c r="AE131" s="457">
        <v>6186.1485821372798</v>
      </c>
      <c r="AF131" s="457">
        <v>5724.6570597814598</v>
      </c>
      <c r="AG131" s="457">
        <f t="shared" si="15"/>
        <v>6186.1485821372798</v>
      </c>
      <c r="AH131" s="457">
        <f t="shared" si="16"/>
        <v>0</v>
      </c>
      <c r="AI131" s="457">
        <f t="shared" si="17"/>
        <v>-505.78584140619398</v>
      </c>
      <c r="AK131" s="456">
        <v>0.80208333333333304</v>
      </c>
      <c r="AL131" s="451">
        <v>3613.1761489913602</v>
      </c>
      <c r="AM131" s="451">
        <v>1499.4265490344901</v>
      </c>
      <c r="AN131" s="451">
        <v>12.0743987351642</v>
      </c>
      <c r="AO131" s="451">
        <v>380.574572705322</v>
      </c>
      <c r="AP131" s="451">
        <v>120.060543456795</v>
      </c>
      <c r="AQ131" s="451">
        <v>636.30182238287398</v>
      </c>
      <c r="AR131" s="451">
        <v>153.15557127888999</v>
      </c>
      <c r="AS131" s="451">
        <v>80.757593026244606</v>
      </c>
      <c r="AT131" s="451">
        <v>-440.59356446097303</v>
      </c>
      <c r="AU131" s="451">
        <v>0</v>
      </c>
      <c r="AV131" s="451">
        <v>-368.85580274528002</v>
      </c>
      <c r="AW131" s="451">
        <v>6054.9336351501697</v>
      </c>
      <c r="AX131" s="451">
        <v>5686.0778324048897</v>
      </c>
      <c r="AY131" s="451">
        <f t="shared" si="18"/>
        <v>6054.9336351501697</v>
      </c>
      <c r="AZ131" s="457">
        <f t="shared" si="19"/>
        <v>0</v>
      </c>
      <c r="BA131" s="457">
        <f t="shared" si="20"/>
        <v>-440.59356446097303</v>
      </c>
    </row>
    <row r="132" spans="1:53" s="451" customFormat="1">
      <c r="A132" s="456">
        <v>0.8125</v>
      </c>
      <c r="B132" s="457">
        <v>2999.6791638083901</v>
      </c>
      <c r="C132" s="457">
        <v>2419.18971395569</v>
      </c>
      <c r="D132" s="457">
        <v>24.175166912408201</v>
      </c>
      <c r="E132" s="457">
        <v>439.893319898058</v>
      </c>
      <c r="F132" s="457">
        <v>761.55099094987895</v>
      </c>
      <c r="G132" s="457">
        <v>430.52015338296297</v>
      </c>
      <c r="H132" s="457">
        <v>39.1034687360128</v>
      </c>
      <c r="I132" s="457">
        <v>47.682807005290798</v>
      </c>
      <c r="J132" s="457">
        <v>-453.720302790792</v>
      </c>
      <c r="K132" s="457">
        <v>0</v>
      </c>
      <c r="L132" s="457">
        <v>-425.56992922311798</v>
      </c>
      <c r="M132" s="457">
        <v>6708.0744818578996</v>
      </c>
      <c r="N132" s="457">
        <v>6282.5045526347803</v>
      </c>
      <c r="O132" s="457">
        <f t="shared" si="12"/>
        <v>6708.0744818578996</v>
      </c>
      <c r="P132" s="457">
        <f t="shared" si="13"/>
        <v>0</v>
      </c>
      <c r="Q132" s="457">
        <f t="shared" si="14"/>
        <v>-453.720302790792</v>
      </c>
      <c r="S132" s="456">
        <v>0.8125</v>
      </c>
      <c r="T132" s="457">
        <v>3012.4917453839298</v>
      </c>
      <c r="U132" s="457">
        <v>2469.7764957474001</v>
      </c>
      <c r="V132" s="457">
        <v>24.1948516928774</v>
      </c>
      <c r="W132" s="457">
        <v>431.94133463934298</v>
      </c>
      <c r="X132" s="457">
        <v>547.16880230063998</v>
      </c>
      <c r="Y132" s="457">
        <v>0</v>
      </c>
      <c r="Z132" s="457">
        <v>75.414505310058601</v>
      </c>
      <c r="AA132" s="457">
        <v>126.35585430210701</v>
      </c>
      <c r="AB132" s="457">
        <v>-496.06247953429602</v>
      </c>
      <c r="AC132" s="457">
        <v>0</v>
      </c>
      <c r="AD132" s="457">
        <v>-463.23129498901199</v>
      </c>
      <c r="AE132" s="457">
        <v>6191.2811098420598</v>
      </c>
      <c r="AF132" s="457">
        <v>5728.0498148530496</v>
      </c>
      <c r="AG132" s="457">
        <f t="shared" si="15"/>
        <v>6191.2811098420598</v>
      </c>
      <c r="AH132" s="457">
        <f t="shared" si="16"/>
        <v>0</v>
      </c>
      <c r="AI132" s="457">
        <f t="shared" si="17"/>
        <v>-496.06247953429602</v>
      </c>
      <c r="AK132" s="456">
        <v>0.8125</v>
      </c>
      <c r="AL132" s="451">
        <v>3613.7229530094701</v>
      </c>
      <c r="AM132" s="451">
        <v>1521.3341459891601</v>
      </c>
      <c r="AN132" s="451">
        <v>12.0743987351642</v>
      </c>
      <c r="AO132" s="451">
        <v>386.03545730021102</v>
      </c>
      <c r="AP132" s="451">
        <v>119.997697502554</v>
      </c>
      <c r="AQ132" s="451">
        <v>640.98941223831196</v>
      </c>
      <c r="AR132" s="451">
        <v>121.823867436727</v>
      </c>
      <c r="AS132" s="451">
        <v>79.857805043530306</v>
      </c>
      <c r="AT132" s="451">
        <v>-411.901859606816</v>
      </c>
      <c r="AU132" s="451">
        <v>0</v>
      </c>
      <c r="AV132" s="451">
        <v>-370.98725728164402</v>
      </c>
      <c r="AW132" s="451">
        <v>6083.9338776483</v>
      </c>
      <c r="AX132" s="451">
        <v>5712.9466203666598</v>
      </c>
      <c r="AY132" s="451">
        <f t="shared" si="18"/>
        <v>6083.9338776483</v>
      </c>
      <c r="AZ132" s="457">
        <f t="shared" si="19"/>
        <v>0</v>
      </c>
      <c r="BA132" s="457">
        <f t="shared" si="20"/>
        <v>-411.901859606816</v>
      </c>
    </row>
    <row r="133" spans="1:53" s="451" customFormat="1">
      <c r="A133" s="456">
        <v>0.82291666666666696</v>
      </c>
      <c r="B133" s="457">
        <v>3000.5526474634598</v>
      </c>
      <c r="C133" s="457">
        <v>2417.9159248946198</v>
      </c>
      <c r="D133" s="457">
        <v>24.168464722783199</v>
      </c>
      <c r="E133" s="457">
        <v>441.340482843823</v>
      </c>
      <c r="F133" s="457">
        <v>761.78128829464197</v>
      </c>
      <c r="G133" s="457">
        <v>472.11197149312</v>
      </c>
      <c r="H133" s="457">
        <v>22.457101742426602</v>
      </c>
      <c r="I133" s="457">
        <v>54.422719099312303</v>
      </c>
      <c r="J133" s="457">
        <v>-394.03083075639103</v>
      </c>
      <c r="K133" s="457">
        <v>0</v>
      </c>
      <c r="L133" s="457">
        <v>-426.10737902495703</v>
      </c>
      <c r="M133" s="457">
        <v>6800.7197697977999</v>
      </c>
      <c r="N133" s="457">
        <v>6374.6123907728397</v>
      </c>
      <c r="O133" s="457">
        <f t="shared" si="12"/>
        <v>6800.7197697977999</v>
      </c>
      <c r="P133" s="457">
        <f t="shared" si="13"/>
        <v>0</v>
      </c>
      <c r="Q133" s="457">
        <f t="shared" si="14"/>
        <v>-394.03083075639103</v>
      </c>
      <c r="S133" s="456">
        <v>0.82291666666666696</v>
      </c>
      <c r="T133" s="457">
        <v>3015.2585723757102</v>
      </c>
      <c r="U133" s="457">
        <v>2534.8549582456099</v>
      </c>
      <c r="V133" s="457">
        <v>24.181432422863299</v>
      </c>
      <c r="W133" s="457">
        <v>443.68304981167501</v>
      </c>
      <c r="X133" s="457">
        <v>567.29447675917197</v>
      </c>
      <c r="Y133" s="457">
        <v>32.47065894963</v>
      </c>
      <c r="Z133" s="457">
        <v>47.601272766113297</v>
      </c>
      <c r="AA133" s="457">
        <v>129.30053529481401</v>
      </c>
      <c r="AB133" s="457">
        <v>-586.22859677071096</v>
      </c>
      <c r="AC133" s="457">
        <v>0</v>
      </c>
      <c r="AD133" s="457">
        <v>-471.312874404485</v>
      </c>
      <c r="AE133" s="457">
        <v>6208.4163598548803</v>
      </c>
      <c r="AF133" s="457">
        <v>5737.1034854503896</v>
      </c>
      <c r="AG133" s="457">
        <f t="shared" si="15"/>
        <v>6208.4163598548803</v>
      </c>
      <c r="AH133" s="457">
        <f t="shared" si="16"/>
        <v>0</v>
      </c>
      <c r="AI133" s="457">
        <f t="shared" si="17"/>
        <v>-586.22859677071096</v>
      </c>
      <c r="AK133" s="456">
        <v>0.82291666666666696</v>
      </c>
      <c r="AL133" s="451">
        <v>3613.9629509743099</v>
      </c>
      <c r="AM133" s="451">
        <v>1532.9761374321899</v>
      </c>
      <c r="AN133" s="451">
        <v>12.0677055840038</v>
      </c>
      <c r="AO133" s="451">
        <v>393.615215633302</v>
      </c>
      <c r="AP133" s="451">
        <v>119.787640378905</v>
      </c>
      <c r="AQ133" s="451">
        <v>641.57175066223999</v>
      </c>
      <c r="AR133" s="451">
        <v>97.696561589558897</v>
      </c>
      <c r="AS133" s="451">
        <v>80.221663718614494</v>
      </c>
      <c r="AT133" s="451">
        <v>-396.32003174426598</v>
      </c>
      <c r="AU133" s="451">
        <v>0</v>
      </c>
      <c r="AV133" s="451">
        <v>-372.34926182297698</v>
      </c>
      <c r="AW133" s="451">
        <v>6095.5795942288596</v>
      </c>
      <c r="AX133" s="451">
        <v>5723.2303324058803</v>
      </c>
      <c r="AY133" s="451">
        <f t="shared" si="18"/>
        <v>6095.5795942288596</v>
      </c>
      <c r="AZ133" s="457">
        <f t="shared" si="19"/>
        <v>0</v>
      </c>
      <c r="BA133" s="457">
        <f t="shared" si="20"/>
        <v>-396.32003174426598</v>
      </c>
    </row>
    <row r="134" spans="1:53" s="451" customFormat="1">
      <c r="A134" s="456">
        <v>0.83333333333333304</v>
      </c>
      <c r="B134" s="457">
        <v>3002.1729476785299</v>
      </c>
      <c r="C134" s="457">
        <v>2434.96324021184</v>
      </c>
      <c r="D134" s="457">
        <v>24.255594721941499</v>
      </c>
      <c r="E134" s="457">
        <v>437.57056067948599</v>
      </c>
      <c r="F134" s="457">
        <v>762.95806622536804</v>
      </c>
      <c r="G134" s="457">
        <v>389.00152511197399</v>
      </c>
      <c r="H134" s="457">
        <v>17.223368644714402</v>
      </c>
      <c r="I134" s="457">
        <v>62.973786573313703</v>
      </c>
      <c r="J134" s="457">
        <v>-244.76354921618201</v>
      </c>
      <c r="K134" s="457">
        <v>0</v>
      </c>
      <c r="L134" s="457">
        <v>-426.460425089409</v>
      </c>
      <c r="M134" s="457">
        <v>6886.3555406309797</v>
      </c>
      <c r="N134" s="457">
        <v>6459.8951155415698</v>
      </c>
      <c r="O134" s="457">
        <f t="shared" si="12"/>
        <v>6886.3555406309797</v>
      </c>
      <c r="P134" s="457">
        <f t="shared" si="13"/>
        <v>0</v>
      </c>
      <c r="Q134" s="457">
        <f t="shared" si="14"/>
        <v>-244.76354921618201</v>
      </c>
      <c r="S134" s="456">
        <v>0.83333333333333304</v>
      </c>
      <c r="T134" s="457">
        <v>3016.67192720907</v>
      </c>
      <c r="U134" s="457">
        <v>2536.0232869582001</v>
      </c>
      <c r="V134" s="457">
        <v>24.1948516928774</v>
      </c>
      <c r="W134" s="457">
        <v>428.98041452877499</v>
      </c>
      <c r="X134" s="457">
        <v>585.67800036355402</v>
      </c>
      <c r="Y134" s="457">
        <v>376.95605725024001</v>
      </c>
      <c r="Z134" s="457">
        <v>31.846530122121202</v>
      </c>
      <c r="AA134" s="457">
        <v>130.974995250349</v>
      </c>
      <c r="AB134" s="457">
        <v>-1027.93902905605</v>
      </c>
      <c r="AC134" s="457">
        <v>0</v>
      </c>
      <c r="AD134" s="457">
        <v>-475.11483290903601</v>
      </c>
      <c r="AE134" s="457">
        <v>6103.3870343191402</v>
      </c>
      <c r="AF134" s="457">
        <v>5628.2722014101</v>
      </c>
      <c r="AG134" s="457">
        <f t="shared" si="15"/>
        <v>6103.3870343191402</v>
      </c>
      <c r="AH134" s="457">
        <f t="shared" si="16"/>
        <v>0</v>
      </c>
      <c r="AI134" s="457">
        <f t="shared" si="17"/>
        <v>-1027.93902905605</v>
      </c>
      <c r="AK134" s="456">
        <v>0.83333333333333304</v>
      </c>
      <c r="AL134" s="451">
        <v>3616.1166164935598</v>
      </c>
      <c r="AM134" s="451">
        <v>1585.9383733433499</v>
      </c>
      <c r="AN134" s="451">
        <v>12.134637095606999</v>
      </c>
      <c r="AO134" s="451">
        <v>401.03458812366</v>
      </c>
      <c r="AP134" s="451">
        <v>117.362738200157</v>
      </c>
      <c r="AQ134" s="451">
        <v>463.17820186833097</v>
      </c>
      <c r="AR134" s="451">
        <v>78.112346272786496</v>
      </c>
      <c r="AS134" s="451">
        <v>78.132217862910906</v>
      </c>
      <c r="AT134" s="451">
        <v>-216.71950758752499</v>
      </c>
      <c r="AU134" s="451">
        <v>0</v>
      </c>
      <c r="AV134" s="451">
        <v>-375.08431972576199</v>
      </c>
      <c r="AW134" s="451">
        <v>6135.2902116728301</v>
      </c>
      <c r="AX134" s="451">
        <v>5760.2058919470701</v>
      </c>
      <c r="AY134" s="451">
        <f t="shared" si="18"/>
        <v>6135.2902116728301</v>
      </c>
      <c r="AZ134" s="457">
        <f t="shared" si="19"/>
        <v>0</v>
      </c>
      <c r="BA134" s="457">
        <f t="shared" si="20"/>
        <v>-216.71950758752499</v>
      </c>
    </row>
    <row r="135" spans="1:53" s="451" customFormat="1">
      <c r="A135" s="456">
        <v>0.84375</v>
      </c>
      <c r="B135" s="457">
        <v>3002.4529957490099</v>
      </c>
      <c r="C135" s="457">
        <v>2442.5424761160002</v>
      </c>
      <c r="D135" s="457">
        <v>24.2354878973943</v>
      </c>
      <c r="E135" s="457">
        <v>438.98896338385998</v>
      </c>
      <c r="F135" s="457">
        <v>763.39501199414804</v>
      </c>
      <c r="G135" s="457">
        <v>369.22726673033998</v>
      </c>
      <c r="H135" s="457">
        <v>16.294470230738298</v>
      </c>
      <c r="I135" s="457">
        <v>67.3120350949618</v>
      </c>
      <c r="J135" s="457">
        <v>-159.07904029079</v>
      </c>
      <c r="K135" s="457">
        <v>0</v>
      </c>
      <c r="L135" s="457">
        <v>-427.02469768176599</v>
      </c>
      <c r="M135" s="457">
        <v>6965.3696669056699</v>
      </c>
      <c r="N135" s="457">
        <v>6538.3449692239001</v>
      </c>
      <c r="O135" s="457">
        <f t="shared" si="12"/>
        <v>6965.3696669056699</v>
      </c>
      <c r="P135" s="457">
        <f t="shared" si="13"/>
        <v>0</v>
      </c>
      <c r="Q135" s="457">
        <f t="shared" si="14"/>
        <v>-159.07904029079</v>
      </c>
      <c r="S135" s="456">
        <v>0.84375</v>
      </c>
      <c r="T135" s="457">
        <v>3019.0920239094798</v>
      </c>
      <c r="U135" s="457">
        <v>2547.9083404968201</v>
      </c>
      <c r="V135" s="457">
        <v>24.221690232905502</v>
      </c>
      <c r="W135" s="457">
        <v>428.94178202292198</v>
      </c>
      <c r="X135" s="457">
        <v>584.20767074460196</v>
      </c>
      <c r="Y135" s="457">
        <v>399.10367261330799</v>
      </c>
      <c r="Z135" s="457">
        <v>24.448277568817101</v>
      </c>
      <c r="AA135" s="457">
        <v>130.714757976909</v>
      </c>
      <c r="AB135" s="457">
        <v>-995.93189706922306</v>
      </c>
      <c r="AC135" s="457">
        <v>0</v>
      </c>
      <c r="AD135" s="457">
        <v>-476.70895823074</v>
      </c>
      <c r="AE135" s="457">
        <v>6162.70631849654</v>
      </c>
      <c r="AF135" s="457">
        <v>5685.9973602658001</v>
      </c>
      <c r="AG135" s="457">
        <f t="shared" si="15"/>
        <v>6162.70631849654</v>
      </c>
      <c r="AH135" s="457">
        <f t="shared" si="16"/>
        <v>0</v>
      </c>
      <c r="AI135" s="457">
        <f t="shared" si="17"/>
        <v>-995.93189706922306</v>
      </c>
      <c r="AK135" s="456">
        <v>0.84375</v>
      </c>
      <c r="AL135" s="451">
        <v>3615.5098577508702</v>
      </c>
      <c r="AM135" s="451">
        <v>1612.7331361095701</v>
      </c>
      <c r="AN135" s="451">
        <v>12.0476261305229</v>
      </c>
      <c r="AO135" s="451">
        <v>408.62020704268798</v>
      </c>
      <c r="AP135" s="451">
        <v>117.268755771922</v>
      </c>
      <c r="AQ135" s="451">
        <v>464.53204143750298</v>
      </c>
      <c r="AR135" s="451">
        <v>60.200463391621902</v>
      </c>
      <c r="AS135" s="451">
        <v>80.102348335526202</v>
      </c>
      <c r="AT135" s="451">
        <v>-239.58902649257101</v>
      </c>
      <c r="AU135" s="451">
        <v>0</v>
      </c>
      <c r="AV135" s="451">
        <v>-377.81615012304297</v>
      </c>
      <c r="AW135" s="451">
        <v>6131.4254094776497</v>
      </c>
      <c r="AX135" s="451">
        <v>5753.60925935461</v>
      </c>
      <c r="AY135" s="451">
        <f t="shared" si="18"/>
        <v>6131.4254094776497</v>
      </c>
      <c r="AZ135" s="457">
        <f t="shared" si="19"/>
        <v>0</v>
      </c>
      <c r="BA135" s="457">
        <f t="shared" si="20"/>
        <v>-239.58902649257101</v>
      </c>
    </row>
    <row r="136" spans="1:53" s="451" customFormat="1">
      <c r="A136" s="456">
        <v>0.85416666666666696</v>
      </c>
      <c r="B136" s="457">
        <v>3003.2264936313099</v>
      </c>
      <c r="C136" s="457">
        <v>2441.0659011277999</v>
      </c>
      <c r="D136" s="457">
        <v>24.242190214855398</v>
      </c>
      <c r="E136" s="457">
        <v>440.23014596812402</v>
      </c>
      <c r="F136" s="457">
        <v>763.47421457331302</v>
      </c>
      <c r="G136" s="457">
        <v>369.233364642678</v>
      </c>
      <c r="H136" s="457">
        <v>15.791853586832699</v>
      </c>
      <c r="I136" s="457">
        <v>74.553083498775905</v>
      </c>
      <c r="J136" s="457">
        <v>-196.00992836790701</v>
      </c>
      <c r="K136" s="457">
        <v>0</v>
      </c>
      <c r="L136" s="457">
        <v>-427.08414162742201</v>
      </c>
      <c r="M136" s="457">
        <v>6935.8073188757899</v>
      </c>
      <c r="N136" s="457">
        <v>6508.7231772483601</v>
      </c>
      <c r="O136" s="457">
        <f t="shared" si="12"/>
        <v>6935.8073188757899</v>
      </c>
      <c r="P136" s="457">
        <f t="shared" si="13"/>
        <v>0</v>
      </c>
      <c r="Q136" s="457">
        <f t="shared" si="14"/>
        <v>-196.00992836790701</v>
      </c>
      <c r="S136" s="456">
        <v>0.85416666666666696</v>
      </c>
      <c r="T136" s="457">
        <v>3021.2188598991702</v>
      </c>
      <c r="U136" s="457">
        <v>2558.3575932254398</v>
      </c>
      <c r="V136" s="457">
        <v>24.2485287729336</v>
      </c>
      <c r="W136" s="457">
        <v>428.28544029398802</v>
      </c>
      <c r="X136" s="457">
        <v>583.82157926979903</v>
      </c>
      <c r="Y136" s="457">
        <v>410.53992470623001</v>
      </c>
      <c r="Z136" s="457">
        <v>23.877803507486998</v>
      </c>
      <c r="AA136" s="457">
        <v>134.391394043308</v>
      </c>
      <c r="AB136" s="457">
        <v>-1046.6436535712601</v>
      </c>
      <c r="AC136" s="457">
        <v>0</v>
      </c>
      <c r="AD136" s="457">
        <v>-478.06045079253499</v>
      </c>
      <c r="AE136" s="457">
        <v>6138.0974701470896</v>
      </c>
      <c r="AF136" s="457">
        <v>5660.0370193545596</v>
      </c>
      <c r="AG136" s="457">
        <f t="shared" si="15"/>
        <v>6138.0974701470896</v>
      </c>
      <c r="AH136" s="457">
        <f t="shared" si="16"/>
        <v>0</v>
      </c>
      <c r="AI136" s="457">
        <f t="shared" si="17"/>
        <v>-1046.6436535712601</v>
      </c>
      <c r="AK136" s="456">
        <v>0.85416666666666696</v>
      </c>
      <c r="AL136" s="451">
        <v>3617.4968774608501</v>
      </c>
      <c r="AM136" s="451">
        <v>1613.4545035465101</v>
      </c>
      <c r="AN136" s="451">
        <v>12.1212507932864</v>
      </c>
      <c r="AO136" s="451">
        <v>408.36643086783698</v>
      </c>
      <c r="AP136" s="451">
        <v>117.270151783297</v>
      </c>
      <c r="AQ136" s="451">
        <v>464.26422400494903</v>
      </c>
      <c r="AR136" s="451">
        <v>42.6013929341634</v>
      </c>
      <c r="AS136" s="451">
        <v>81.598523393831698</v>
      </c>
      <c r="AT136" s="451">
        <v>-279.28839137948</v>
      </c>
      <c r="AU136" s="451">
        <v>0</v>
      </c>
      <c r="AV136" s="451">
        <v>-377.85687470380401</v>
      </c>
      <c r="AW136" s="451">
        <v>6077.8849634052503</v>
      </c>
      <c r="AX136" s="451">
        <v>5700.0280887014396</v>
      </c>
      <c r="AY136" s="451">
        <f t="shared" si="18"/>
        <v>6077.8849634052503</v>
      </c>
      <c r="AZ136" s="457">
        <f t="shared" si="19"/>
        <v>0</v>
      </c>
      <c r="BA136" s="457">
        <f t="shared" si="20"/>
        <v>-279.28839137948</v>
      </c>
    </row>
    <row r="137" spans="1:53" s="451" customFormat="1">
      <c r="A137" s="456">
        <v>0.86458333333333304</v>
      </c>
      <c r="B137" s="457">
        <v>3003.0064337686799</v>
      </c>
      <c r="C137" s="457">
        <v>2454.30226985014</v>
      </c>
      <c r="D137" s="457">
        <v>24.208678627549901</v>
      </c>
      <c r="E137" s="457">
        <v>443.56029048275701</v>
      </c>
      <c r="F137" s="457">
        <v>763.34692851846501</v>
      </c>
      <c r="G137" s="457">
        <v>401.70658317037498</v>
      </c>
      <c r="H137" s="457">
        <v>6.4957900842030796</v>
      </c>
      <c r="I137" s="457">
        <v>76.484347895601402</v>
      </c>
      <c r="J137" s="457">
        <v>-301.62847915299199</v>
      </c>
      <c r="K137" s="457">
        <v>0</v>
      </c>
      <c r="L137" s="457">
        <v>-428.87225185570497</v>
      </c>
      <c r="M137" s="457">
        <v>6871.4828432447803</v>
      </c>
      <c r="N137" s="457">
        <v>6442.6105913890697</v>
      </c>
      <c r="O137" s="457">
        <f t="shared" si="12"/>
        <v>6871.4828432447803</v>
      </c>
      <c r="P137" s="457">
        <f t="shared" si="13"/>
        <v>0</v>
      </c>
      <c r="Q137" s="457">
        <f t="shared" si="14"/>
        <v>-301.62847915299199</v>
      </c>
      <c r="S137" s="456">
        <v>0.86458333333333304</v>
      </c>
      <c r="T137" s="457">
        <v>3022.0255587993001</v>
      </c>
      <c r="U137" s="457">
        <v>2560.9021479128201</v>
      </c>
      <c r="V137" s="457">
        <v>24.188142057870401</v>
      </c>
      <c r="W137" s="457">
        <v>431.17533315518898</v>
      </c>
      <c r="X137" s="457">
        <v>584.95648467619196</v>
      </c>
      <c r="Y137" s="457">
        <v>427.12151136345102</v>
      </c>
      <c r="Z137" s="457">
        <v>23.873099821726498</v>
      </c>
      <c r="AA137" s="457">
        <v>134.440770421856</v>
      </c>
      <c r="AB137" s="457">
        <v>-1077.01133910005</v>
      </c>
      <c r="AC137" s="457">
        <v>0</v>
      </c>
      <c r="AD137" s="457">
        <v>-478.777227312685</v>
      </c>
      <c r="AE137" s="457">
        <v>6131.6717091083601</v>
      </c>
      <c r="AF137" s="457">
        <v>5652.8944817956799</v>
      </c>
      <c r="AG137" s="457">
        <f t="shared" si="15"/>
        <v>6131.6717091083601</v>
      </c>
      <c r="AH137" s="457">
        <f t="shared" si="16"/>
        <v>0</v>
      </c>
      <c r="AI137" s="457">
        <f t="shared" si="17"/>
        <v>-1077.01133910005</v>
      </c>
      <c r="AK137" s="456">
        <v>0.86458333333333304</v>
      </c>
      <c r="AL137" s="451">
        <v>3617.5369069660801</v>
      </c>
      <c r="AM137" s="451">
        <v>1603.5771663722801</v>
      </c>
      <c r="AN137" s="451">
        <v>12.1480233979276</v>
      </c>
      <c r="AO137" s="451">
        <v>409.32587838252101</v>
      </c>
      <c r="AP137" s="451">
        <v>117.29320975406399</v>
      </c>
      <c r="AQ137" s="451">
        <v>490.55412774550302</v>
      </c>
      <c r="AR137" s="451">
        <v>30.004570325215699</v>
      </c>
      <c r="AS137" s="451">
        <v>91.277642485249203</v>
      </c>
      <c r="AT137" s="451">
        <v>-356.55643214466897</v>
      </c>
      <c r="AU137" s="451">
        <v>0</v>
      </c>
      <c r="AV137" s="451">
        <v>-377.42821468964797</v>
      </c>
      <c r="AW137" s="451">
        <v>6015.1610932841604</v>
      </c>
      <c r="AX137" s="451">
        <v>5637.7328785945201</v>
      </c>
      <c r="AY137" s="451">
        <f t="shared" si="18"/>
        <v>6015.1610932841604</v>
      </c>
      <c r="AZ137" s="457">
        <f t="shared" si="19"/>
        <v>0</v>
      </c>
      <c r="BA137" s="457">
        <f t="shared" si="20"/>
        <v>-356.55643214466897</v>
      </c>
    </row>
    <row r="138" spans="1:53" s="451" customFormat="1">
      <c r="A138" s="456">
        <v>0.875</v>
      </c>
      <c r="B138" s="457">
        <v>3002.5863860814902</v>
      </c>
      <c r="C138" s="457">
        <v>2513.3398092596599</v>
      </c>
      <c r="D138" s="457">
        <v>24.222083262472101</v>
      </c>
      <c r="E138" s="457">
        <v>437.33712045157301</v>
      </c>
      <c r="F138" s="457">
        <v>753.30505881009105</v>
      </c>
      <c r="G138" s="457">
        <v>401.07224206915203</v>
      </c>
      <c r="H138" s="457">
        <v>0</v>
      </c>
      <c r="I138" s="457">
        <v>76.831685260201297</v>
      </c>
      <c r="J138" s="457">
        <v>-415.08812888695797</v>
      </c>
      <c r="K138" s="457">
        <v>0</v>
      </c>
      <c r="L138" s="457">
        <v>-433.77060694017302</v>
      </c>
      <c r="M138" s="457">
        <v>6793.6062563076803</v>
      </c>
      <c r="N138" s="457">
        <v>6359.8356493675101</v>
      </c>
      <c r="O138" s="457">
        <f t="shared" si="12"/>
        <v>6793.6062563076803</v>
      </c>
      <c r="P138" s="457">
        <f t="shared" si="13"/>
        <v>0</v>
      </c>
      <c r="Q138" s="457">
        <f t="shared" si="14"/>
        <v>-415.08812888695797</v>
      </c>
      <c r="S138" s="456">
        <v>0.875</v>
      </c>
      <c r="T138" s="457">
        <v>3023.7256635877502</v>
      </c>
      <c r="U138" s="457">
        <v>2599.6219609836999</v>
      </c>
      <c r="V138" s="457">
        <v>24.2082709628915</v>
      </c>
      <c r="W138" s="457">
        <v>428.88291547532799</v>
      </c>
      <c r="X138" s="457">
        <v>592.12384986653399</v>
      </c>
      <c r="Y138" s="457">
        <v>165.04569478862999</v>
      </c>
      <c r="Z138" s="457">
        <v>23.3826785291036</v>
      </c>
      <c r="AA138" s="457">
        <v>142.687801872725</v>
      </c>
      <c r="AB138" s="457">
        <v>-852.65420790614098</v>
      </c>
      <c r="AC138" s="457">
        <v>0</v>
      </c>
      <c r="AD138" s="457">
        <v>-479.496506001098</v>
      </c>
      <c r="AE138" s="457">
        <v>6147.0246281605196</v>
      </c>
      <c r="AF138" s="457">
        <v>5667.5281221594296</v>
      </c>
      <c r="AG138" s="457">
        <f t="shared" si="15"/>
        <v>6147.0246281605196</v>
      </c>
      <c r="AH138" s="457">
        <f t="shared" si="16"/>
        <v>0</v>
      </c>
      <c r="AI138" s="457">
        <f t="shared" si="17"/>
        <v>-852.65420790614098</v>
      </c>
      <c r="AK138" s="456">
        <v>0.875</v>
      </c>
      <c r="AL138" s="451">
        <v>3619.8572671309198</v>
      </c>
      <c r="AM138" s="451">
        <v>1617.90445875813</v>
      </c>
      <c r="AN138" s="451">
        <v>12.107864490965699</v>
      </c>
      <c r="AO138" s="451">
        <v>402.80982970782298</v>
      </c>
      <c r="AP138" s="451">
        <v>117.080615584386</v>
      </c>
      <c r="AQ138" s="451">
        <v>583.629825082715</v>
      </c>
      <c r="AR138" s="451">
        <v>23.896907302856398</v>
      </c>
      <c r="AS138" s="451">
        <v>99.577635753076294</v>
      </c>
      <c r="AT138" s="451">
        <v>-453.09168199573298</v>
      </c>
      <c r="AU138" s="451">
        <v>0</v>
      </c>
      <c r="AV138" s="451">
        <v>-379.68502969585802</v>
      </c>
      <c r="AW138" s="451">
        <v>6023.7727218151404</v>
      </c>
      <c r="AX138" s="451">
        <v>5644.0876921192803</v>
      </c>
      <c r="AY138" s="451">
        <f t="shared" si="18"/>
        <v>6023.7727218151404</v>
      </c>
      <c r="AZ138" s="457">
        <f t="shared" si="19"/>
        <v>0</v>
      </c>
      <c r="BA138" s="457">
        <f t="shared" si="20"/>
        <v>-453.09168199573298</v>
      </c>
    </row>
    <row r="139" spans="1:53" s="451" customFormat="1">
      <c r="A139" s="456">
        <v>0.88541666666666696</v>
      </c>
      <c r="B139" s="457">
        <v>3004.4733692873501</v>
      </c>
      <c r="C139" s="457">
        <v>2510.7773194674501</v>
      </c>
      <c r="D139" s="457">
        <v>24.161762405322101</v>
      </c>
      <c r="E139" s="457">
        <v>432.49367481002599</v>
      </c>
      <c r="F139" s="457">
        <v>753.30167658831704</v>
      </c>
      <c r="G139" s="457">
        <v>382.94482021742499</v>
      </c>
      <c r="H139" s="457">
        <v>0</v>
      </c>
      <c r="I139" s="457">
        <v>79.044121216403994</v>
      </c>
      <c r="J139" s="457">
        <v>-469.60623069967301</v>
      </c>
      <c r="K139" s="457">
        <v>0</v>
      </c>
      <c r="L139" s="457">
        <v>-433.13466599790598</v>
      </c>
      <c r="M139" s="457">
        <v>6717.59051329263</v>
      </c>
      <c r="N139" s="457">
        <v>6284.4558472947201</v>
      </c>
      <c r="O139" s="457">
        <f t="shared" si="12"/>
        <v>6717.59051329263</v>
      </c>
      <c r="P139" s="457">
        <f t="shared" si="13"/>
        <v>0</v>
      </c>
      <c r="Q139" s="457">
        <f t="shared" si="14"/>
        <v>-469.60623069967301</v>
      </c>
      <c r="S139" s="456">
        <v>0.88541666666666696</v>
      </c>
      <c r="T139" s="457">
        <v>3024.2389715620602</v>
      </c>
      <c r="U139" s="457">
        <v>2600.8284932413999</v>
      </c>
      <c r="V139" s="457">
        <v>24.261948042947701</v>
      </c>
      <c r="W139" s="457">
        <v>422.87036356917798</v>
      </c>
      <c r="X139" s="457">
        <v>595.14805016095295</v>
      </c>
      <c r="Y139" s="457">
        <v>155.21453419122699</v>
      </c>
      <c r="Z139" s="457">
        <v>0</v>
      </c>
      <c r="AA139" s="457">
        <v>144.82338387184799</v>
      </c>
      <c r="AB139" s="457">
        <v>-951.38594514108797</v>
      </c>
      <c r="AC139" s="457">
        <v>0</v>
      </c>
      <c r="AD139" s="457">
        <v>-479.02365451586098</v>
      </c>
      <c r="AE139" s="457">
        <v>6015.9997994985197</v>
      </c>
      <c r="AF139" s="457">
        <v>5536.9761449826601</v>
      </c>
      <c r="AG139" s="457">
        <f t="shared" si="15"/>
        <v>6015.9997994985197</v>
      </c>
      <c r="AH139" s="457">
        <f t="shared" si="16"/>
        <v>0</v>
      </c>
      <c r="AI139" s="457">
        <f t="shared" si="17"/>
        <v>-951.38594514108797</v>
      </c>
      <c r="AK139" s="456">
        <v>0.88541666666666696</v>
      </c>
      <c r="AL139" s="451">
        <v>3623.39119361746</v>
      </c>
      <c r="AM139" s="451">
        <v>1620.04887036336</v>
      </c>
      <c r="AN139" s="451">
        <v>12.101171339805401</v>
      </c>
      <c r="AO139" s="451">
        <v>401.82159014732503</v>
      </c>
      <c r="AP139" s="451">
        <v>117.236554037267</v>
      </c>
      <c r="AQ139" s="451">
        <v>588.487922852113</v>
      </c>
      <c r="AR139" s="451">
        <v>23.258588489532499</v>
      </c>
      <c r="AS139" s="451">
        <v>97.183557624665298</v>
      </c>
      <c r="AT139" s="451">
        <v>-443.30565841876199</v>
      </c>
      <c r="AU139" s="451">
        <v>0</v>
      </c>
      <c r="AV139" s="451">
        <v>-380.03439035414499</v>
      </c>
      <c r="AW139" s="451">
        <v>6040.2237900527698</v>
      </c>
      <c r="AX139" s="451">
        <v>5660.18939969862</v>
      </c>
      <c r="AY139" s="451">
        <f t="shared" si="18"/>
        <v>6040.2237900527698</v>
      </c>
      <c r="AZ139" s="457">
        <f t="shared" si="19"/>
        <v>0</v>
      </c>
      <c r="BA139" s="457">
        <f t="shared" si="20"/>
        <v>-443.30565841876199</v>
      </c>
    </row>
    <row r="140" spans="1:53" s="451" customFormat="1">
      <c r="A140" s="456">
        <v>0.89583333333333304</v>
      </c>
      <c r="B140" s="457">
        <v>3004.4867018089899</v>
      </c>
      <c r="C140" s="457">
        <v>2508.3052106980999</v>
      </c>
      <c r="D140" s="457">
        <v>24.222083262472101</v>
      </c>
      <c r="E140" s="457">
        <v>428.40369634643901</v>
      </c>
      <c r="F140" s="457">
        <v>753.26712199972701</v>
      </c>
      <c r="G140" s="457">
        <v>382.902127385504</v>
      </c>
      <c r="H140" s="457">
        <v>0</v>
      </c>
      <c r="I140" s="457">
        <v>83.757917946133801</v>
      </c>
      <c r="J140" s="457">
        <v>-548.19548646678197</v>
      </c>
      <c r="K140" s="457">
        <v>0</v>
      </c>
      <c r="L140" s="457">
        <v>-432.72581339777901</v>
      </c>
      <c r="M140" s="457">
        <v>6637.1493729805898</v>
      </c>
      <c r="N140" s="457">
        <v>6204.4235595828104</v>
      </c>
      <c r="O140" s="457">
        <f t="shared" si="12"/>
        <v>6637.1493729805898</v>
      </c>
      <c r="P140" s="457">
        <f t="shared" si="13"/>
        <v>0</v>
      </c>
      <c r="Q140" s="457">
        <f t="shared" si="14"/>
        <v>-548.19548646678197</v>
      </c>
      <c r="S140" s="456">
        <v>0.89583333333333304</v>
      </c>
      <c r="T140" s="457">
        <v>3024.8390679089898</v>
      </c>
      <c r="U140" s="457">
        <v>2608.03258806855</v>
      </c>
      <c r="V140" s="457">
        <v>24.1948516928774</v>
      </c>
      <c r="W140" s="457">
        <v>417.15158412293999</v>
      </c>
      <c r="X140" s="457">
        <v>595.11729244158096</v>
      </c>
      <c r="Y140" s="457">
        <v>155.363395271126</v>
      </c>
      <c r="Z140" s="457">
        <v>0</v>
      </c>
      <c r="AA140" s="457">
        <v>153.23424925557501</v>
      </c>
      <c r="AB140" s="457">
        <v>-1061.5765988078899</v>
      </c>
      <c r="AC140" s="457">
        <v>0</v>
      </c>
      <c r="AD140" s="457">
        <v>-479.541948669205</v>
      </c>
      <c r="AE140" s="457">
        <v>5916.3564299537402</v>
      </c>
      <c r="AF140" s="457">
        <v>5436.8144812845303</v>
      </c>
      <c r="AG140" s="457">
        <f t="shared" si="15"/>
        <v>5916.3564299537402</v>
      </c>
      <c r="AH140" s="457">
        <f t="shared" si="16"/>
        <v>0</v>
      </c>
      <c r="AI140" s="457">
        <f t="shared" si="17"/>
        <v>-1061.5765988078899</v>
      </c>
      <c r="AK140" s="456">
        <v>0.89583333333333304</v>
      </c>
      <c r="AL140" s="451">
        <v>3624.23135742153</v>
      </c>
      <c r="AM140" s="451">
        <v>1623.5063322686001</v>
      </c>
      <c r="AN140" s="451">
        <v>12.1413302467673</v>
      </c>
      <c r="AO140" s="451">
        <v>401.24959036784702</v>
      </c>
      <c r="AP140" s="451">
        <v>117.510462641575</v>
      </c>
      <c r="AQ140" s="451">
        <v>579.81709715678005</v>
      </c>
      <c r="AR140" s="451">
        <v>23.208293974558501</v>
      </c>
      <c r="AS140" s="451">
        <v>98.107181919690504</v>
      </c>
      <c r="AT140" s="451">
        <v>-378.974178309585</v>
      </c>
      <c r="AU140" s="451">
        <v>0</v>
      </c>
      <c r="AV140" s="451">
        <v>-380.24907554490699</v>
      </c>
      <c r="AW140" s="451">
        <v>6100.7974676877602</v>
      </c>
      <c r="AX140" s="451">
        <v>5720.5483921428504</v>
      </c>
      <c r="AY140" s="451">
        <f t="shared" si="18"/>
        <v>6100.7974676877602</v>
      </c>
      <c r="AZ140" s="457">
        <f t="shared" si="19"/>
        <v>0</v>
      </c>
      <c r="BA140" s="457">
        <f t="shared" si="20"/>
        <v>-378.974178309585</v>
      </c>
    </row>
    <row r="141" spans="1:53" s="451" customFormat="1">
      <c r="A141" s="456">
        <v>0.90625</v>
      </c>
      <c r="B141" s="457">
        <v>3004.5267156529299</v>
      </c>
      <c r="C141" s="457">
        <v>2502.2792018397099</v>
      </c>
      <c r="D141" s="457">
        <v>24.242190214855398</v>
      </c>
      <c r="E141" s="457">
        <v>425.623434329811</v>
      </c>
      <c r="F141" s="457">
        <v>752.99539021893497</v>
      </c>
      <c r="G141" s="457">
        <v>357.68719472102401</v>
      </c>
      <c r="H141" s="457">
        <v>0</v>
      </c>
      <c r="I141" s="457">
        <v>79.653883426455394</v>
      </c>
      <c r="J141" s="457">
        <v>-511.12757920793803</v>
      </c>
      <c r="K141" s="457">
        <v>0</v>
      </c>
      <c r="L141" s="457">
        <v>-431.61941921916599</v>
      </c>
      <c r="M141" s="457">
        <v>6635.8804311957801</v>
      </c>
      <c r="N141" s="457">
        <v>6204.2610119766196</v>
      </c>
      <c r="O141" s="457">
        <f t="shared" si="12"/>
        <v>6635.8804311957801</v>
      </c>
      <c r="P141" s="457">
        <f t="shared" si="13"/>
        <v>0</v>
      </c>
      <c r="Q141" s="457">
        <f t="shared" si="14"/>
        <v>-511.12757920793803</v>
      </c>
      <c r="S141" s="456">
        <v>0.90625</v>
      </c>
      <c r="T141" s="457">
        <v>3027.4125091814999</v>
      </c>
      <c r="U141" s="457">
        <v>2602.49014256686</v>
      </c>
      <c r="V141" s="457">
        <v>24.1948516928774</v>
      </c>
      <c r="W141" s="457">
        <v>416.79790326505298</v>
      </c>
      <c r="X141" s="457">
        <v>581.85060696383698</v>
      </c>
      <c r="Y141" s="457">
        <v>93.172733067915104</v>
      </c>
      <c r="Z141" s="457">
        <v>0</v>
      </c>
      <c r="AA141" s="457">
        <v>150.89060004247401</v>
      </c>
      <c r="AB141" s="457">
        <v>-1022.05523456239</v>
      </c>
      <c r="AC141" s="457">
        <v>0</v>
      </c>
      <c r="AD141" s="457">
        <v>-478.15288530099798</v>
      </c>
      <c r="AE141" s="457">
        <v>5874.7541122181301</v>
      </c>
      <c r="AF141" s="457">
        <v>5396.6012269171297</v>
      </c>
      <c r="AG141" s="457">
        <f t="shared" si="15"/>
        <v>5874.7541122181301</v>
      </c>
      <c r="AH141" s="457">
        <f t="shared" si="16"/>
        <v>0</v>
      </c>
      <c r="AI141" s="457">
        <f t="shared" si="17"/>
        <v>-1022.05523456239</v>
      </c>
      <c r="AK141" s="456">
        <v>0.90625</v>
      </c>
      <c r="AL141" s="451">
        <v>3624.0446724414901</v>
      </c>
      <c r="AM141" s="451">
        <v>1623.1236177199701</v>
      </c>
      <c r="AN141" s="451">
        <v>12.0610124328435</v>
      </c>
      <c r="AO141" s="451">
        <v>398.93082919534697</v>
      </c>
      <c r="AP141" s="451">
        <v>117.676927595442</v>
      </c>
      <c r="AQ141" s="451">
        <v>579.44270934239296</v>
      </c>
      <c r="AR141" s="451">
        <v>23.2739517059326</v>
      </c>
      <c r="AS141" s="451">
        <v>101.651883528331</v>
      </c>
      <c r="AT141" s="451">
        <v>-349.49702319012403</v>
      </c>
      <c r="AU141" s="451">
        <v>0</v>
      </c>
      <c r="AV141" s="451">
        <v>-380.09661056241703</v>
      </c>
      <c r="AW141" s="451">
        <v>6130.7085807716203</v>
      </c>
      <c r="AX141" s="451">
        <v>5750.6119702092001</v>
      </c>
      <c r="AY141" s="451">
        <f t="shared" si="18"/>
        <v>6130.7085807716203</v>
      </c>
      <c r="AZ141" s="457">
        <f t="shared" si="19"/>
        <v>0</v>
      </c>
      <c r="BA141" s="457">
        <f t="shared" si="20"/>
        <v>-349.49702319012403</v>
      </c>
    </row>
    <row r="142" spans="1:53" s="451" customFormat="1">
      <c r="A142" s="456">
        <v>0.91666666666666696</v>
      </c>
      <c r="B142" s="457">
        <v>3004.8334287666898</v>
      </c>
      <c r="C142" s="457">
        <v>2487.3996246111801</v>
      </c>
      <c r="D142" s="457">
        <v>24.208678627549901</v>
      </c>
      <c r="E142" s="457">
        <v>403.893538771274</v>
      </c>
      <c r="F142" s="457">
        <v>751.59687702455005</v>
      </c>
      <c r="G142" s="457">
        <v>109.709934612213</v>
      </c>
      <c r="H142" s="457">
        <v>0</v>
      </c>
      <c r="I142" s="457">
        <v>79.370591112463899</v>
      </c>
      <c r="J142" s="457">
        <v>-190.82701302918801</v>
      </c>
      <c r="K142" s="457">
        <v>0</v>
      </c>
      <c r="L142" s="457">
        <v>-425.58590951270497</v>
      </c>
      <c r="M142" s="457">
        <v>6670.1856604967397</v>
      </c>
      <c r="N142" s="457">
        <v>6244.5997509840299</v>
      </c>
      <c r="O142" s="457">
        <f t="shared" si="12"/>
        <v>6670.1856604967397</v>
      </c>
      <c r="P142" s="457">
        <f t="shared" si="13"/>
        <v>0</v>
      </c>
      <c r="Q142" s="457">
        <f t="shared" si="14"/>
        <v>-190.82701302918801</v>
      </c>
      <c r="S142" s="456">
        <v>0.91666666666666696</v>
      </c>
      <c r="T142" s="457">
        <v>3026.9391772467902</v>
      </c>
      <c r="U142" s="457">
        <v>2622.6473510998298</v>
      </c>
      <c r="V142" s="457">
        <v>24.275367312961698</v>
      </c>
      <c r="W142" s="457">
        <v>384.93177542627899</v>
      </c>
      <c r="X142" s="457">
        <v>408.26123655494098</v>
      </c>
      <c r="Y142" s="457">
        <v>0</v>
      </c>
      <c r="Z142" s="457">
        <v>0</v>
      </c>
      <c r="AA142" s="457">
        <v>152.69736945800699</v>
      </c>
      <c r="AB142" s="457">
        <v>-759.43750571228202</v>
      </c>
      <c r="AC142" s="457">
        <v>0</v>
      </c>
      <c r="AD142" s="457">
        <v>-475.69460666411499</v>
      </c>
      <c r="AE142" s="457">
        <v>5860.3147713865301</v>
      </c>
      <c r="AF142" s="457">
        <v>5384.6201647224198</v>
      </c>
      <c r="AG142" s="457">
        <f t="shared" si="15"/>
        <v>5860.3147713865301</v>
      </c>
      <c r="AH142" s="457">
        <f t="shared" si="16"/>
        <v>0</v>
      </c>
      <c r="AI142" s="457">
        <f t="shared" si="17"/>
        <v>-759.43750571228202</v>
      </c>
      <c r="AK142" s="456">
        <v>0.91666666666666696</v>
      </c>
      <c r="AL142" s="451">
        <v>3626.4517007990198</v>
      </c>
      <c r="AM142" s="451">
        <v>1637.02475899864</v>
      </c>
      <c r="AN142" s="451">
        <v>12.0476261305229</v>
      </c>
      <c r="AO142" s="451">
        <v>361.95347427045903</v>
      </c>
      <c r="AP142" s="451">
        <v>123.68966252549301</v>
      </c>
      <c r="AQ142" s="451">
        <v>591.87212253241705</v>
      </c>
      <c r="AR142" s="451">
        <v>4.65834631093343</v>
      </c>
      <c r="AS142" s="451">
        <v>101.59038319726</v>
      </c>
      <c r="AT142" s="451">
        <v>-315.88122429064998</v>
      </c>
      <c r="AU142" s="451">
        <v>0</v>
      </c>
      <c r="AV142" s="451">
        <v>-379.117231233366</v>
      </c>
      <c r="AW142" s="451">
        <v>6143.4068504740899</v>
      </c>
      <c r="AX142" s="451">
        <v>5764.2896192407197</v>
      </c>
      <c r="AY142" s="451">
        <f t="shared" si="18"/>
        <v>6143.4068504740899</v>
      </c>
      <c r="AZ142" s="457">
        <f t="shared" si="19"/>
        <v>0</v>
      </c>
      <c r="BA142" s="457">
        <f t="shared" si="20"/>
        <v>-315.88122429064998</v>
      </c>
    </row>
    <row r="143" spans="1:53" s="451" customFormat="1">
      <c r="A143" s="456">
        <v>0.92708333333333304</v>
      </c>
      <c r="B143" s="457">
        <v>3005.2135114470202</v>
      </c>
      <c r="C143" s="457">
        <v>2460.91673828066</v>
      </c>
      <c r="D143" s="457">
        <v>24.2488925323165</v>
      </c>
      <c r="E143" s="457">
        <v>410.45653852159199</v>
      </c>
      <c r="F143" s="457">
        <v>751.350400941776</v>
      </c>
      <c r="G143" s="457">
        <v>0</v>
      </c>
      <c r="H143" s="457">
        <v>0</v>
      </c>
      <c r="I143" s="457">
        <v>83.228572582741293</v>
      </c>
      <c r="J143" s="457">
        <v>-63.811030962494897</v>
      </c>
      <c r="K143" s="457">
        <v>0</v>
      </c>
      <c r="L143" s="457">
        <v>-422.095846457395</v>
      </c>
      <c r="M143" s="457">
        <v>6671.6036233436098</v>
      </c>
      <c r="N143" s="457">
        <v>6249.5077768862202</v>
      </c>
      <c r="O143" s="457">
        <f t="shared" si="12"/>
        <v>6671.6036233436098</v>
      </c>
      <c r="P143" s="457">
        <f t="shared" si="13"/>
        <v>0</v>
      </c>
      <c r="Q143" s="457">
        <f t="shared" si="14"/>
        <v>-63.811030962494897</v>
      </c>
      <c r="S143" s="456">
        <v>0.92708333333333304</v>
      </c>
      <c r="T143" s="457">
        <v>3028.6458904522101</v>
      </c>
      <c r="U143" s="457">
        <v>2666.0166806080501</v>
      </c>
      <c r="V143" s="457">
        <v>24.2082709628915</v>
      </c>
      <c r="W143" s="457">
        <v>384.55466827573701</v>
      </c>
      <c r="X143" s="457">
        <v>387.50839174009201</v>
      </c>
      <c r="Y143" s="457">
        <v>0</v>
      </c>
      <c r="Z143" s="457">
        <v>0</v>
      </c>
      <c r="AA143" s="457">
        <v>155.86797363687299</v>
      </c>
      <c r="AB143" s="457">
        <v>-798.00480052378703</v>
      </c>
      <c r="AC143" s="457">
        <v>0</v>
      </c>
      <c r="AD143" s="457">
        <v>-480.15835277238102</v>
      </c>
      <c r="AE143" s="457">
        <v>5848.7970751520697</v>
      </c>
      <c r="AF143" s="457">
        <v>5368.6387223796901</v>
      </c>
      <c r="AG143" s="457">
        <f t="shared" si="15"/>
        <v>5848.7970751520697</v>
      </c>
      <c r="AH143" s="457">
        <f t="shared" si="16"/>
        <v>0</v>
      </c>
      <c r="AI143" s="457">
        <f t="shared" si="17"/>
        <v>-798.00480052378703</v>
      </c>
      <c r="AK143" s="456">
        <v>0.92708333333333304</v>
      </c>
      <c r="AL143" s="451">
        <v>3626.4650493936801</v>
      </c>
      <c r="AM143" s="451">
        <v>1631.2827024102801</v>
      </c>
      <c r="AN143" s="451">
        <v>12.054319281683201</v>
      </c>
      <c r="AO143" s="451">
        <v>361.10826064271998</v>
      </c>
      <c r="AP143" s="451">
        <v>124.401493371648</v>
      </c>
      <c r="AQ143" s="451">
        <v>627.56809640340896</v>
      </c>
      <c r="AR143" s="451">
        <v>0</v>
      </c>
      <c r="AS143" s="451">
        <v>100.971881853898</v>
      </c>
      <c r="AT143" s="451">
        <v>-375.13802785247299</v>
      </c>
      <c r="AU143" s="451">
        <v>0</v>
      </c>
      <c r="AV143" s="451">
        <v>-378.98800185793999</v>
      </c>
      <c r="AW143" s="451">
        <v>6108.7137755048398</v>
      </c>
      <c r="AX143" s="451">
        <v>5729.7257736469001</v>
      </c>
      <c r="AY143" s="451">
        <f t="shared" si="18"/>
        <v>6108.7137755048398</v>
      </c>
      <c r="AZ143" s="457">
        <f t="shared" si="19"/>
        <v>0</v>
      </c>
      <c r="BA143" s="457">
        <f t="shared" si="20"/>
        <v>-375.13802785247299</v>
      </c>
    </row>
    <row r="144" spans="1:53" s="451" customFormat="1">
      <c r="A144" s="456">
        <v>0.9375</v>
      </c>
      <c r="B144" s="457">
        <v>3005.8736259188099</v>
      </c>
      <c r="C144" s="457">
        <v>2430.59121206289</v>
      </c>
      <c r="D144" s="457">
        <v>24.1751670402443</v>
      </c>
      <c r="E144" s="457">
        <v>408.92343743652901</v>
      </c>
      <c r="F144" s="457">
        <v>751.07497179781205</v>
      </c>
      <c r="G144" s="457">
        <v>0</v>
      </c>
      <c r="H144" s="457">
        <v>0</v>
      </c>
      <c r="I144" s="457">
        <v>81.106244406387901</v>
      </c>
      <c r="J144" s="457">
        <v>-114.011589440912</v>
      </c>
      <c r="K144" s="457">
        <v>0</v>
      </c>
      <c r="L144" s="457">
        <v>-419.240660508811</v>
      </c>
      <c r="M144" s="457">
        <v>6587.7330692217702</v>
      </c>
      <c r="N144" s="457">
        <v>6168.4924087129602</v>
      </c>
      <c r="O144" s="457">
        <f t="shared" si="12"/>
        <v>6587.7330692217702</v>
      </c>
      <c r="P144" s="457">
        <f t="shared" si="13"/>
        <v>0</v>
      </c>
      <c r="Q144" s="457">
        <f t="shared" si="14"/>
        <v>-114.011589440912</v>
      </c>
      <c r="S144" s="456">
        <v>0.9375</v>
      </c>
      <c r="T144" s="457">
        <v>3029.1725943062402</v>
      </c>
      <c r="U144" s="457">
        <v>2670.6040690029599</v>
      </c>
      <c r="V144" s="457">
        <v>24.221690232905502</v>
      </c>
      <c r="W144" s="457">
        <v>376.79656608879702</v>
      </c>
      <c r="X144" s="457">
        <v>387.31756305211798</v>
      </c>
      <c r="Y144" s="457">
        <v>0</v>
      </c>
      <c r="Z144" s="457">
        <v>0</v>
      </c>
      <c r="AA144" s="457">
        <v>157.22903098526601</v>
      </c>
      <c r="AB144" s="457">
        <v>-907.62809104521602</v>
      </c>
      <c r="AC144" s="457">
        <v>0</v>
      </c>
      <c r="AD144" s="457">
        <v>-480.19099366225203</v>
      </c>
      <c r="AE144" s="457">
        <v>5737.7134226230701</v>
      </c>
      <c r="AF144" s="457">
        <v>5257.5224289608104</v>
      </c>
      <c r="AG144" s="457">
        <f t="shared" si="15"/>
        <v>5737.7134226230701</v>
      </c>
      <c r="AH144" s="457">
        <f t="shared" si="16"/>
        <v>0</v>
      </c>
      <c r="AI144" s="457">
        <f t="shared" si="17"/>
        <v>-907.62809104521602</v>
      </c>
      <c r="AK144" s="456">
        <v>0.9375</v>
      </c>
      <c r="AL144" s="451">
        <v>3627.80528085575</v>
      </c>
      <c r="AM144" s="451">
        <v>1622.0826149137899</v>
      </c>
      <c r="AN144" s="451">
        <v>12.1413302467673</v>
      </c>
      <c r="AO144" s="451">
        <v>352.97218146739101</v>
      </c>
      <c r="AP144" s="451">
        <v>124.665181889511</v>
      </c>
      <c r="AQ144" s="451">
        <v>628.19707967400802</v>
      </c>
      <c r="AR144" s="451">
        <v>0</v>
      </c>
      <c r="AS144" s="451">
        <v>107.16056033773</v>
      </c>
      <c r="AT144" s="451">
        <v>-426.7606702077</v>
      </c>
      <c r="AU144" s="451">
        <v>0</v>
      </c>
      <c r="AV144" s="451">
        <v>-377.813507062128</v>
      </c>
      <c r="AW144" s="451">
        <v>6048.2635591772496</v>
      </c>
      <c r="AX144" s="451">
        <v>5670.4500521151203</v>
      </c>
      <c r="AY144" s="451">
        <f t="shared" si="18"/>
        <v>6048.2635591772496</v>
      </c>
      <c r="AZ144" s="457">
        <f t="shared" si="19"/>
        <v>0</v>
      </c>
      <c r="BA144" s="457">
        <f t="shared" si="20"/>
        <v>-426.7606702077</v>
      </c>
    </row>
    <row r="145" spans="1:53" s="451" customFormat="1">
      <c r="A145" s="456">
        <v>0.94791666666666696</v>
      </c>
      <c r="B145" s="457">
        <v>3006.5137497476599</v>
      </c>
      <c r="C145" s="457">
        <v>2428.7778858542702</v>
      </c>
      <c r="D145" s="457">
        <v>24.255594849777601</v>
      </c>
      <c r="E145" s="457">
        <v>410.39960670577699</v>
      </c>
      <c r="F145" s="457">
        <v>740.41459492743002</v>
      </c>
      <c r="G145" s="457">
        <v>0</v>
      </c>
      <c r="H145" s="457">
        <v>0</v>
      </c>
      <c r="I145" s="457">
        <v>86.3376914097407</v>
      </c>
      <c r="J145" s="457">
        <v>-157.34493348956801</v>
      </c>
      <c r="K145" s="457">
        <v>0</v>
      </c>
      <c r="L145" s="457">
        <v>-419.18674384997001</v>
      </c>
      <c r="M145" s="457">
        <v>6539.3541900050895</v>
      </c>
      <c r="N145" s="457">
        <v>6120.1674461551202</v>
      </c>
      <c r="O145" s="457">
        <f t="shared" si="12"/>
        <v>6539.3541900050895</v>
      </c>
      <c r="P145" s="457">
        <f t="shared" si="13"/>
        <v>0</v>
      </c>
      <c r="Q145" s="457">
        <f t="shared" si="14"/>
        <v>-157.34493348956801</v>
      </c>
      <c r="S145" s="456">
        <v>0.94791666666666696</v>
      </c>
      <c r="T145" s="457">
        <v>3030.7326690178502</v>
      </c>
      <c r="U145" s="457">
        <v>2643.0678236664598</v>
      </c>
      <c r="V145" s="457">
        <v>24.228399867912501</v>
      </c>
      <c r="W145" s="457">
        <v>379.71750902617998</v>
      </c>
      <c r="X145" s="457">
        <v>386.43151815121598</v>
      </c>
      <c r="Y145" s="457">
        <v>0</v>
      </c>
      <c r="Z145" s="457">
        <v>0</v>
      </c>
      <c r="AA145" s="457">
        <v>154.194245650136</v>
      </c>
      <c r="AB145" s="457">
        <v>-918.01426207973998</v>
      </c>
      <c r="AC145" s="457">
        <v>0</v>
      </c>
      <c r="AD145" s="457">
        <v>-477.55697651527601</v>
      </c>
      <c r="AE145" s="457">
        <v>5700.3579033000096</v>
      </c>
      <c r="AF145" s="457">
        <v>5222.8009267847401</v>
      </c>
      <c r="AG145" s="457">
        <f t="shared" si="15"/>
        <v>5700.3579033000096</v>
      </c>
      <c r="AH145" s="457">
        <f t="shared" si="16"/>
        <v>0</v>
      </c>
      <c r="AI145" s="457">
        <f t="shared" si="17"/>
        <v>-918.01426207973998</v>
      </c>
      <c r="AK145" s="456">
        <v>0.94791666666666696</v>
      </c>
      <c r="AL145" s="451">
        <v>3628.9254884086599</v>
      </c>
      <c r="AM145" s="451">
        <v>1607.40745339565</v>
      </c>
      <c r="AN145" s="451">
        <v>12.1212507932864</v>
      </c>
      <c r="AO145" s="451">
        <v>350.20375628527501</v>
      </c>
      <c r="AP145" s="451">
        <v>124.811931224727</v>
      </c>
      <c r="AQ145" s="451">
        <v>626.31060738770202</v>
      </c>
      <c r="AR145" s="451">
        <v>0</v>
      </c>
      <c r="AS145" s="451">
        <v>106.88584288334999</v>
      </c>
      <c r="AT145" s="451">
        <v>-438.54587216379798</v>
      </c>
      <c r="AU145" s="451">
        <v>0</v>
      </c>
      <c r="AV145" s="451">
        <v>-376.37198798612201</v>
      </c>
      <c r="AW145" s="451">
        <v>6018.1204582148503</v>
      </c>
      <c r="AX145" s="451">
        <v>5641.7484702287302</v>
      </c>
      <c r="AY145" s="451">
        <f t="shared" si="18"/>
        <v>6018.1204582148503</v>
      </c>
      <c r="AZ145" s="457">
        <f t="shared" si="19"/>
        <v>0</v>
      </c>
      <c r="BA145" s="457">
        <f t="shared" si="20"/>
        <v>-438.54587216379798</v>
      </c>
    </row>
    <row r="146" spans="1:53" s="451" customFormat="1">
      <c r="A146" s="456">
        <v>0.95833333333333304</v>
      </c>
      <c r="B146" s="457">
        <v>3006.5804286348698</v>
      </c>
      <c r="C146" s="457">
        <v>2365.29866657209</v>
      </c>
      <c r="D146" s="457">
        <v>24.181869357705398</v>
      </c>
      <c r="E146" s="457">
        <v>406.00343939261001</v>
      </c>
      <c r="F146" s="457">
        <v>596.28807836894498</v>
      </c>
      <c r="G146" s="457">
        <v>0</v>
      </c>
      <c r="H146" s="457">
        <v>0</v>
      </c>
      <c r="I146" s="457">
        <v>86.496609417795597</v>
      </c>
      <c r="J146" s="457">
        <v>-36.983939199540501</v>
      </c>
      <c r="K146" s="457">
        <v>0</v>
      </c>
      <c r="L146" s="457">
        <v>-412.17850012757799</v>
      </c>
      <c r="M146" s="457">
        <v>6447.8651525444802</v>
      </c>
      <c r="N146" s="457">
        <v>6035.6866524169</v>
      </c>
      <c r="O146" s="457">
        <f t="shared" si="12"/>
        <v>6447.8651525444802</v>
      </c>
      <c r="P146" s="457">
        <f t="shared" si="13"/>
        <v>0</v>
      </c>
      <c r="Q146" s="457">
        <f t="shared" si="14"/>
        <v>-36.983939199540501</v>
      </c>
      <c r="S146" s="456">
        <v>0.95833333333333304</v>
      </c>
      <c r="T146" s="457">
        <v>3031.3460635831698</v>
      </c>
      <c r="U146" s="457">
        <v>2625.0823070030901</v>
      </c>
      <c r="V146" s="457">
        <v>24.1948516928774</v>
      </c>
      <c r="W146" s="457">
        <v>376.63553683995099</v>
      </c>
      <c r="X146" s="457">
        <v>370.08449932168998</v>
      </c>
      <c r="Y146" s="457">
        <v>0</v>
      </c>
      <c r="Z146" s="457">
        <v>0</v>
      </c>
      <c r="AA146" s="457">
        <v>157.12430454947699</v>
      </c>
      <c r="AB146" s="457">
        <v>-985.724917622107</v>
      </c>
      <c r="AC146" s="457">
        <v>0</v>
      </c>
      <c r="AD146" s="457">
        <v>-475.43214686861199</v>
      </c>
      <c r="AE146" s="457">
        <v>5598.7426453681401</v>
      </c>
      <c r="AF146" s="457">
        <v>5123.3104984995298</v>
      </c>
      <c r="AG146" s="457">
        <f t="shared" si="15"/>
        <v>5598.7426453681401</v>
      </c>
      <c r="AH146" s="457">
        <f t="shared" si="16"/>
        <v>0</v>
      </c>
      <c r="AI146" s="457">
        <f t="shared" si="17"/>
        <v>-985.724917622107</v>
      </c>
      <c r="AK146" s="456">
        <v>0.95833333333333304</v>
      </c>
      <c r="AL146" s="451">
        <v>3627.85861011932</v>
      </c>
      <c r="AM146" s="451">
        <v>1631.4081475119301</v>
      </c>
      <c r="AN146" s="451">
        <v>12.0944781886451</v>
      </c>
      <c r="AO146" s="451">
        <v>360.14145158303597</v>
      </c>
      <c r="AP146" s="451">
        <v>127.005068413563</v>
      </c>
      <c r="AQ146" s="451">
        <v>256.50783132158602</v>
      </c>
      <c r="AR146" s="451">
        <v>0</v>
      </c>
      <c r="AS146" s="451">
        <v>104.88867786750799</v>
      </c>
      <c r="AT146" s="451">
        <v>-163.77675906850101</v>
      </c>
      <c r="AU146" s="451">
        <v>0</v>
      </c>
      <c r="AV146" s="451">
        <v>-374.19632967551797</v>
      </c>
      <c r="AW146" s="451">
        <v>5956.1275059370901</v>
      </c>
      <c r="AX146" s="451">
        <v>5581.9311762615698</v>
      </c>
      <c r="AY146" s="451">
        <f t="shared" si="18"/>
        <v>5956.1275059370901</v>
      </c>
      <c r="AZ146" s="457">
        <f t="shared" si="19"/>
        <v>0</v>
      </c>
      <c r="BA146" s="457">
        <f t="shared" si="20"/>
        <v>-163.77675906850101</v>
      </c>
    </row>
    <row r="147" spans="1:53" s="451" customFormat="1">
      <c r="A147" s="456">
        <v>0.96875</v>
      </c>
      <c r="B147" s="457">
        <v>3008.1807219279699</v>
      </c>
      <c r="C147" s="457">
        <v>2354.1978951361498</v>
      </c>
      <c r="D147" s="457">
        <v>24.1282508180166</v>
      </c>
      <c r="E147" s="457">
        <v>405.61258141530499</v>
      </c>
      <c r="F147" s="457">
        <v>578.03737221431197</v>
      </c>
      <c r="G147" s="457">
        <v>0</v>
      </c>
      <c r="H147" s="457">
        <v>0</v>
      </c>
      <c r="I147" s="457">
        <v>86.022895636259705</v>
      </c>
      <c r="J147" s="457">
        <v>-74.937789373013601</v>
      </c>
      <c r="K147" s="457">
        <v>0</v>
      </c>
      <c r="L147" s="457">
        <v>-411.10246685929701</v>
      </c>
      <c r="M147" s="457">
        <v>6381.2419277749996</v>
      </c>
      <c r="N147" s="457">
        <v>5970.1394609156996</v>
      </c>
      <c r="O147" s="457">
        <f t="shared" si="12"/>
        <v>6381.2419277749996</v>
      </c>
      <c r="P147" s="457">
        <f t="shared" si="13"/>
        <v>0</v>
      </c>
      <c r="Q147" s="457">
        <f t="shared" si="14"/>
        <v>-74.937789373013601</v>
      </c>
      <c r="S147" s="456">
        <v>0.96875</v>
      </c>
      <c r="T147" s="457">
        <v>3030.8526947979899</v>
      </c>
      <c r="U147" s="457">
        <v>2612.66150548218</v>
      </c>
      <c r="V147" s="457">
        <v>24.161303517842299</v>
      </c>
      <c r="W147" s="457">
        <v>376.34518874614901</v>
      </c>
      <c r="X147" s="457">
        <v>367.85711756669298</v>
      </c>
      <c r="Y147" s="457">
        <v>0</v>
      </c>
      <c r="Z147" s="457">
        <v>0</v>
      </c>
      <c r="AA147" s="457">
        <v>156.584772381639</v>
      </c>
      <c r="AB147" s="457">
        <v>-1088.7315890335799</v>
      </c>
      <c r="AC147" s="457">
        <v>0</v>
      </c>
      <c r="AD147" s="457">
        <v>-474.06870735143502</v>
      </c>
      <c r="AE147" s="457">
        <v>5479.7309934589202</v>
      </c>
      <c r="AF147" s="457">
        <v>5005.6622861074902</v>
      </c>
      <c r="AG147" s="457">
        <f t="shared" si="15"/>
        <v>5479.7309934589202</v>
      </c>
      <c r="AH147" s="457">
        <f t="shared" si="16"/>
        <v>0</v>
      </c>
      <c r="AI147" s="457">
        <f t="shared" si="17"/>
        <v>-1088.7315890335799</v>
      </c>
      <c r="AK147" s="456">
        <v>0.96875</v>
      </c>
      <c r="AL147" s="451">
        <v>3629.3121744058599</v>
      </c>
      <c r="AM147" s="451">
        <v>1614.9769388954601</v>
      </c>
      <c r="AN147" s="451">
        <v>12.1480233979276</v>
      </c>
      <c r="AO147" s="451">
        <v>356.17046154905597</v>
      </c>
      <c r="AP147" s="451">
        <v>127.027837115729</v>
      </c>
      <c r="AQ147" s="451">
        <v>220.88704814494099</v>
      </c>
      <c r="AR147" s="451">
        <v>0</v>
      </c>
      <c r="AS147" s="451">
        <v>104.88714514412899</v>
      </c>
      <c r="AT147" s="451">
        <v>-190.380838788375</v>
      </c>
      <c r="AU147" s="451">
        <v>0</v>
      </c>
      <c r="AV147" s="451">
        <v>-372.099200892895</v>
      </c>
      <c r="AW147" s="451">
        <v>5875.0287898647202</v>
      </c>
      <c r="AX147" s="451">
        <v>5502.9295889718296</v>
      </c>
      <c r="AY147" s="451">
        <f t="shared" si="18"/>
        <v>5875.0287898647202</v>
      </c>
      <c r="AZ147" s="457">
        <f t="shared" si="19"/>
        <v>0</v>
      </c>
      <c r="BA147" s="457">
        <f t="shared" si="20"/>
        <v>-190.380838788375</v>
      </c>
    </row>
    <row r="148" spans="1:53" s="451" customFormat="1">
      <c r="A148" s="456">
        <v>0.97916666666666696</v>
      </c>
      <c r="B148" s="457">
        <v>3009.4276138630398</v>
      </c>
      <c r="C148" s="457">
        <v>2365.4098568065701</v>
      </c>
      <c r="D148" s="457">
        <v>24.141655452938799</v>
      </c>
      <c r="E148" s="457">
        <v>405.33682471780099</v>
      </c>
      <c r="F148" s="457">
        <v>577.85842294380802</v>
      </c>
      <c r="G148" s="457">
        <v>0</v>
      </c>
      <c r="H148" s="457">
        <v>0</v>
      </c>
      <c r="I148" s="457">
        <v>96.597203668171304</v>
      </c>
      <c r="J148" s="457">
        <v>-188.087852411423</v>
      </c>
      <c r="K148" s="457">
        <v>0</v>
      </c>
      <c r="L148" s="457">
        <v>-412.30199374063699</v>
      </c>
      <c r="M148" s="457">
        <v>6290.6837250408998</v>
      </c>
      <c r="N148" s="457">
        <v>5878.3817313002701</v>
      </c>
      <c r="O148" s="457">
        <f t="shared" si="12"/>
        <v>6290.6837250408998</v>
      </c>
      <c r="P148" s="457">
        <f t="shared" si="13"/>
        <v>0</v>
      </c>
      <c r="Q148" s="457">
        <f t="shared" si="14"/>
        <v>-188.087852411423</v>
      </c>
      <c r="S148" s="456">
        <v>0.97916666666666696</v>
      </c>
      <c r="T148" s="457">
        <v>3032.5127421623902</v>
      </c>
      <c r="U148" s="457">
        <v>2604.0288439321598</v>
      </c>
      <c r="V148" s="457">
        <v>24.201561327884399</v>
      </c>
      <c r="W148" s="457">
        <v>377.99117494866402</v>
      </c>
      <c r="X148" s="457">
        <v>367.95905354815301</v>
      </c>
      <c r="Y148" s="457">
        <v>0</v>
      </c>
      <c r="Z148" s="457">
        <v>0</v>
      </c>
      <c r="AA148" s="457">
        <v>157.11650298203699</v>
      </c>
      <c r="AB148" s="457">
        <v>-1222.78957010158</v>
      </c>
      <c r="AC148" s="457">
        <v>0</v>
      </c>
      <c r="AD148" s="457">
        <v>-473.37629454728398</v>
      </c>
      <c r="AE148" s="457">
        <v>5341.0203087997197</v>
      </c>
      <c r="AF148" s="457">
        <v>4867.6440142524298</v>
      </c>
      <c r="AG148" s="457">
        <f t="shared" si="15"/>
        <v>5341.0203087997197</v>
      </c>
      <c r="AH148" s="457">
        <f t="shared" si="16"/>
        <v>0</v>
      </c>
      <c r="AI148" s="457">
        <f t="shared" si="17"/>
        <v>-1222.78957010158</v>
      </c>
      <c r="AK148" s="456">
        <v>0.97916666666666696</v>
      </c>
      <c r="AL148" s="451">
        <v>3629.7056160942702</v>
      </c>
      <c r="AM148" s="451">
        <v>1607.8731461965399</v>
      </c>
      <c r="AN148" s="451">
        <v>12.107864490965699</v>
      </c>
      <c r="AO148" s="451">
        <v>351.45129539785199</v>
      </c>
      <c r="AP148" s="451">
        <v>127.022796209361</v>
      </c>
      <c r="AQ148" s="451">
        <v>210.66483312839301</v>
      </c>
      <c r="AR148" s="451">
        <v>0</v>
      </c>
      <c r="AS148" s="451">
        <v>103.974959996785</v>
      </c>
      <c r="AT148" s="451">
        <v>-312.13237042204901</v>
      </c>
      <c r="AU148" s="451">
        <v>0</v>
      </c>
      <c r="AV148" s="451">
        <v>-371.03948020645799</v>
      </c>
      <c r="AW148" s="451">
        <v>5730.6681410921201</v>
      </c>
      <c r="AX148" s="451">
        <v>5359.6286608856599</v>
      </c>
      <c r="AY148" s="451">
        <f t="shared" si="18"/>
        <v>5730.6681410921201</v>
      </c>
      <c r="AZ148" s="457">
        <f t="shared" si="19"/>
        <v>0</v>
      </c>
      <c r="BA148" s="457">
        <f t="shared" si="20"/>
        <v>-312.13237042204901</v>
      </c>
    </row>
    <row r="149" spans="1:53" s="451" customFormat="1">
      <c r="A149" s="456">
        <v>0.98958333333333304</v>
      </c>
      <c r="B149" s="457">
        <v>3010.1743978649902</v>
      </c>
      <c r="C149" s="457">
        <v>2366.3948421394398</v>
      </c>
      <c r="D149" s="457">
        <v>24.242190214855398</v>
      </c>
      <c r="E149" s="457">
        <v>406.13675315980697</v>
      </c>
      <c r="F149" s="457">
        <v>579.12105471265704</v>
      </c>
      <c r="G149" s="457">
        <v>0</v>
      </c>
      <c r="H149" s="457">
        <v>0</v>
      </c>
      <c r="I149" s="457">
        <v>98.162792079594496</v>
      </c>
      <c r="J149" s="457">
        <v>-315.18270344406199</v>
      </c>
      <c r="K149" s="457">
        <v>0</v>
      </c>
      <c r="L149" s="457">
        <v>-412.50758008097</v>
      </c>
      <c r="M149" s="457">
        <v>6169.0493267272795</v>
      </c>
      <c r="N149" s="457">
        <v>5756.5417466463095</v>
      </c>
      <c r="O149" s="457">
        <f t="shared" si="12"/>
        <v>6169.0493267272795</v>
      </c>
      <c r="P149" s="457">
        <f t="shared" si="13"/>
        <v>0</v>
      </c>
      <c r="Q149" s="457">
        <f t="shared" si="14"/>
        <v>-315.18270344406199</v>
      </c>
      <c r="S149" s="456">
        <v>0.98958333333333304</v>
      </c>
      <c r="T149" s="457">
        <v>3033.4395156733399</v>
      </c>
      <c r="U149" s="457">
        <v>2598.5565801080302</v>
      </c>
      <c r="V149" s="457">
        <v>24.154593882835201</v>
      </c>
      <c r="W149" s="457">
        <v>377.30408862848702</v>
      </c>
      <c r="X149" s="457">
        <v>362.14535507985499</v>
      </c>
      <c r="Y149" s="457">
        <v>0</v>
      </c>
      <c r="Z149" s="457">
        <v>0</v>
      </c>
      <c r="AA149" s="457">
        <v>157.767946062742</v>
      </c>
      <c r="AB149" s="457">
        <v>-1387.72976874337</v>
      </c>
      <c r="AC149" s="457">
        <v>0</v>
      </c>
      <c r="AD149" s="457">
        <v>-472.77796575657499</v>
      </c>
      <c r="AE149" s="457">
        <v>5165.6383106919202</v>
      </c>
      <c r="AF149" s="457">
        <v>4692.8603449353504</v>
      </c>
      <c r="AG149" s="457">
        <f t="shared" si="15"/>
        <v>5165.6383106919202</v>
      </c>
      <c r="AH149" s="457">
        <f t="shared" si="16"/>
        <v>0</v>
      </c>
      <c r="AI149" s="457">
        <f t="shared" si="17"/>
        <v>-1387.72976874337</v>
      </c>
      <c r="AK149" s="456">
        <v>0.98958333333333304</v>
      </c>
      <c r="AL149" s="451">
        <v>3630.4523560144498</v>
      </c>
      <c r="AM149" s="451">
        <v>1564.3594356628801</v>
      </c>
      <c r="AN149" s="451">
        <v>12.081091886324501</v>
      </c>
      <c r="AO149" s="451">
        <v>342.08565185534798</v>
      </c>
      <c r="AP149" s="451">
        <v>126.994420784806</v>
      </c>
      <c r="AQ149" s="451">
        <v>202.64866650570301</v>
      </c>
      <c r="AR149" s="451">
        <v>0</v>
      </c>
      <c r="AS149" s="451">
        <v>102.85491836779801</v>
      </c>
      <c r="AT149" s="451">
        <v>-353.79140932464202</v>
      </c>
      <c r="AU149" s="451">
        <v>0</v>
      </c>
      <c r="AV149" s="451">
        <v>-366.50844097715901</v>
      </c>
      <c r="AW149" s="451">
        <v>5627.6851317526598</v>
      </c>
      <c r="AX149" s="451">
        <v>5261.1766907755</v>
      </c>
      <c r="AY149" s="451">
        <f t="shared" si="18"/>
        <v>5627.6851317526598</v>
      </c>
      <c r="AZ149" s="457">
        <f t="shared" si="19"/>
        <v>0</v>
      </c>
      <c r="BA149" s="457">
        <f t="shared" si="20"/>
        <v>-353.79140932464202</v>
      </c>
    </row>
    <row r="150" spans="1:53" s="451" customFormat="1"/>
    <row r="151" spans="1:53" s="451" customFormat="1"/>
    <row r="152" spans="1:53" s="451" customFormat="1"/>
    <row r="153" spans="1:53" s="451" customFormat="1"/>
    <row r="154" spans="1:53" s="451" customFormat="1"/>
    <row r="155" spans="1:53" s="451" customFormat="1"/>
  </sheetData>
  <mergeCells count="33"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5:D25"/>
    <mergeCell ref="A11:D11"/>
    <mergeCell ref="A12:D12"/>
    <mergeCell ref="A13:D13"/>
    <mergeCell ref="A14:D14"/>
  </mergeCells>
  <conditionalFormatting sqref="S54:AG149">
    <cfRule type="expression" dxfId="2" priority="4">
      <formula>$AE54=MIN($AE$54:$AE$149)</formula>
    </cfRule>
  </conditionalFormatting>
  <conditionalFormatting sqref="AK54:AY149">
    <cfRule type="expression" dxfId="1" priority="3">
      <formula>$AW54=MIN($AW$54:$AW$149)</formula>
    </cfRule>
  </conditionalFormatting>
  <conditionalFormatting sqref="A54:O149">
    <cfRule type="expression" dxfId="0" priority="2">
      <formula>$M54=MAX($M$52:$M$149)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zoomScaleNormal="100" zoomScaleSheetLayoutView="100" workbookViewId="0"/>
  </sheetViews>
  <sheetFormatPr defaultColWidth="9.140625" defaultRowHeight="12"/>
  <cols>
    <col min="1" max="33" width="4.28515625" style="26" customWidth="1"/>
    <col min="34" max="34" width="2.7109375" style="26" customWidth="1"/>
    <col min="35" max="35" width="9.140625" style="26"/>
    <col min="36" max="36" width="9.140625" style="26" customWidth="1"/>
    <col min="37" max="16384" width="9.140625" style="26"/>
  </cols>
  <sheetData>
    <row r="1" spans="1:34" ht="20.25">
      <c r="A1" s="370" t="s">
        <v>409</v>
      </c>
      <c r="T1" s="130"/>
      <c r="U1" s="53"/>
      <c r="V1" s="53"/>
      <c r="W1" s="53"/>
      <c r="Y1" s="54"/>
      <c r="Z1" s="53"/>
      <c r="AC1" s="131"/>
      <c r="AF1" s="132"/>
      <c r="AG1" s="187"/>
      <c r="AH1" s="210" t="str">
        <f>'3.1'!N1</f>
        <v>II. čtvrtletí 2023</v>
      </c>
    </row>
    <row r="2" spans="1:34" ht="6" customHeight="1"/>
    <row r="3" spans="1:34" ht="12" customHeight="1">
      <c r="F3" s="133"/>
      <c r="U3" s="133"/>
    </row>
    <row r="4" spans="1:34" ht="12" customHeight="1"/>
    <row r="5" spans="1:34" s="25" customFormat="1" ht="12" customHeight="1">
      <c r="A5" s="606"/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30"/>
      <c r="P5" s="606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34" s="25" customFormat="1" ht="12" customHeight="1">
      <c r="A6" s="606"/>
      <c r="B6" s="607"/>
      <c r="C6" s="607"/>
      <c r="D6" s="607"/>
      <c r="E6" s="607"/>
      <c r="F6" s="607"/>
      <c r="G6" s="607"/>
      <c r="H6" s="607"/>
      <c r="I6" s="607"/>
      <c r="J6" s="607"/>
      <c r="K6" s="607"/>
      <c r="L6" s="607"/>
      <c r="M6" s="607"/>
      <c r="N6" s="127"/>
      <c r="O6" s="30"/>
      <c r="P6" s="606"/>
      <c r="Q6" s="608"/>
      <c r="R6" s="608"/>
      <c r="S6" s="608"/>
      <c r="T6" s="608"/>
      <c r="U6" s="608"/>
      <c r="V6" s="608"/>
      <c r="W6" s="608"/>
      <c r="X6" s="608"/>
      <c r="Y6" s="608"/>
      <c r="Z6" s="608"/>
      <c r="AA6" s="608"/>
      <c r="AB6" s="608"/>
      <c r="AC6" s="127"/>
    </row>
    <row r="7" spans="1:34" ht="12" customHeight="1">
      <c r="A7" s="112"/>
      <c r="B7" s="64" t="s">
        <v>7</v>
      </c>
      <c r="C7" s="64" t="s">
        <v>20</v>
      </c>
      <c r="D7" s="64" t="s">
        <v>21</v>
      </c>
      <c r="E7" s="64" t="s">
        <v>22</v>
      </c>
      <c r="F7" s="23"/>
      <c r="G7" s="23"/>
      <c r="H7" s="23"/>
      <c r="I7" s="23"/>
      <c r="J7" s="23"/>
      <c r="K7" s="23"/>
      <c r="L7" s="23"/>
      <c r="M7" s="23"/>
      <c r="N7" s="23"/>
      <c r="O7" s="22"/>
      <c r="P7" s="62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</row>
    <row r="8" spans="1:34" ht="12" customHeight="1">
      <c r="A8" s="113" t="s">
        <v>150</v>
      </c>
      <c r="C8" s="64">
        <f>SUM('4.1'!B11:D11)</f>
        <v>599.40648699999997</v>
      </c>
      <c r="D8" s="64">
        <f>SUM('4.2'!B8:D8)</f>
        <v>0</v>
      </c>
      <c r="E8" s="64">
        <f>SUM('4.2'!B22:D22)</f>
        <v>0.24913800000000003</v>
      </c>
      <c r="F8" s="23"/>
      <c r="G8" s="23"/>
      <c r="H8" s="23"/>
      <c r="I8" s="23"/>
      <c r="J8" s="23"/>
      <c r="K8" s="23"/>
      <c r="L8" s="23"/>
      <c r="M8" s="23"/>
      <c r="N8" s="23"/>
      <c r="O8" s="22"/>
      <c r="P8" s="62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</row>
    <row r="9" spans="1:34" ht="12" customHeight="1">
      <c r="A9" s="113" t="s">
        <v>149</v>
      </c>
      <c r="B9" s="64"/>
      <c r="C9" s="64">
        <f>SUM('4.1'!B12:D12)</f>
        <v>2.4506730000000001</v>
      </c>
      <c r="D9" s="64">
        <f>SUM('4.2'!B9:D9)</f>
        <v>0</v>
      </c>
      <c r="E9" s="64">
        <f>SUM('4.2'!B23:D23)</f>
        <v>643.15175699999986</v>
      </c>
      <c r="F9" s="23"/>
      <c r="G9" s="23"/>
      <c r="H9" s="23"/>
      <c r="I9" s="23"/>
      <c r="J9" s="23"/>
      <c r="K9" s="23"/>
      <c r="L9" s="23"/>
      <c r="M9" s="23"/>
      <c r="N9" s="23"/>
      <c r="O9" s="22"/>
      <c r="P9" s="62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</row>
    <row r="10" spans="1:34" ht="12" customHeight="1">
      <c r="A10" s="113" t="s">
        <v>148</v>
      </c>
      <c r="B10" s="64"/>
      <c r="C10" s="64">
        <f>SUM('4.1'!B13:D13)</f>
        <v>460.57426000000004</v>
      </c>
      <c r="D10" s="64">
        <f>SUM('4.2'!B10:D10)</f>
        <v>0</v>
      </c>
      <c r="E10" s="64">
        <f>SUM('4.2'!B24:D24)</f>
        <v>0</v>
      </c>
      <c r="F10" s="23"/>
      <c r="G10" s="23"/>
      <c r="H10" s="23"/>
      <c r="I10" s="23"/>
      <c r="J10" s="23"/>
      <c r="K10" s="23"/>
      <c r="L10" s="23"/>
      <c r="M10" s="23"/>
      <c r="N10" s="23"/>
      <c r="O10" s="22"/>
      <c r="P10" s="62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</row>
    <row r="11" spans="1:34" ht="12" customHeight="1">
      <c r="A11" s="113" t="s">
        <v>147</v>
      </c>
      <c r="B11" s="64"/>
      <c r="C11" s="64">
        <f>SUM('4.1'!B14:D14)</f>
        <v>5100.450108</v>
      </c>
      <c r="D11" s="64">
        <f>SUM('4.2'!B11:D11)</f>
        <v>0</v>
      </c>
      <c r="E11" s="64">
        <f>SUM('4.2'!B25:D25)</f>
        <v>0</v>
      </c>
      <c r="F11" s="23"/>
      <c r="G11" s="23"/>
      <c r="H11" s="23"/>
      <c r="I11" s="23"/>
      <c r="J11" s="23"/>
      <c r="K11" s="23"/>
      <c r="L11" s="23"/>
      <c r="M11" s="23"/>
      <c r="N11" s="23"/>
      <c r="O11" s="22"/>
      <c r="P11" s="62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</row>
    <row r="12" spans="1:34" ht="12" customHeight="1">
      <c r="A12" s="113" t="s">
        <v>146</v>
      </c>
      <c r="B12" s="64"/>
      <c r="C12" s="64">
        <f>SUM('4.1'!B15:D15)</f>
        <v>0</v>
      </c>
      <c r="D12" s="64">
        <f>SUM('4.2'!B12:D12)</f>
        <v>0</v>
      </c>
      <c r="E12" s="64">
        <f>SUM('4.2'!B26:D26)</f>
        <v>0</v>
      </c>
      <c r="F12" s="23"/>
      <c r="G12" s="23"/>
      <c r="H12" s="23"/>
      <c r="I12" s="23"/>
      <c r="J12" s="23"/>
      <c r="K12" s="23"/>
      <c r="L12" s="23"/>
      <c r="M12" s="23"/>
      <c r="N12" s="23"/>
      <c r="O12" s="22"/>
      <c r="P12" s="62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</row>
    <row r="13" spans="1:34" ht="12" customHeight="1">
      <c r="A13" s="113" t="s">
        <v>145</v>
      </c>
      <c r="B13" s="64"/>
      <c r="C13" s="64">
        <f>SUM('4.1'!B16:D16)</f>
        <v>15.369816999999998</v>
      </c>
      <c r="D13" s="64">
        <f>SUM('4.2'!B13:D13)</f>
        <v>0</v>
      </c>
      <c r="E13" s="64">
        <f>SUM('4.2'!B27:D27)</f>
        <v>0</v>
      </c>
      <c r="F13" s="23"/>
      <c r="G13" s="23"/>
      <c r="H13" s="23"/>
      <c r="I13" s="23"/>
      <c r="J13" s="23"/>
      <c r="K13" s="23"/>
      <c r="L13" s="23"/>
      <c r="M13" s="23"/>
      <c r="N13" s="23"/>
      <c r="O13" s="22"/>
      <c r="P13" s="62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</row>
    <row r="14" spans="1:34" ht="12" customHeight="1">
      <c r="A14" s="113" t="s">
        <v>144</v>
      </c>
      <c r="B14" s="64"/>
      <c r="C14" s="64">
        <f>SUM('4.1'!B17:D17)</f>
        <v>3.0540080000000001</v>
      </c>
      <c r="D14" s="64">
        <f>SUM('4.2'!B14:D14)</f>
        <v>0</v>
      </c>
      <c r="E14" s="64">
        <f>SUM('4.2'!B28:D28)</f>
        <v>4.3283000000000002E-2</v>
      </c>
      <c r="F14" s="23"/>
      <c r="G14" s="23"/>
      <c r="H14" s="23"/>
      <c r="I14" s="23"/>
      <c r="J14" s="23"/>
      <c r="K14" s="23"/>
      <c r="L14" s="23"/>
      <c r="M14" s="23"/>
      <c r="N14" s="23"/>
      <c r="O14" s="22"/>
      <c r="P14" s="62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</row>
    <row r="15" spans="1:34" ht="12" customHeight="1">
      <c r="A15" s="113" t="s">
        <v>143</v>
      </c>
      <c r="B15" s="64"/>
      <c r="C15" s="64">
        <f>SUM('4.1'!B18:D18)</f>
        <v>65.502981999999989</v>
      </c>
      <c r="D15" s="64">
        <f>SUM('4.2'!B15:D15)</f>
        <v>0</v>
      </c>
      <c r="E15" s="64">
        <f>SUM('4.2'!B29:D29)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2"/>
      <c r="P15" s="62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</row>
    <row r="16" spans="1:34" ht="12" customHeight="1">
      <c r="A16" s="113" t="s">
        <v>142</v>
      </c>
      <c r="B16" s="64"/>
      <c r="C16" s="64">
        <f>SUM('4.1'!B19:D19)</f>
        <v>146.27746999999999</v>
      </c>
      <c r="D16" s="64">
        <f>SUM('4.2'!B16:D16)</f>
        <v>0</v>
      </c>
      <c r="E16" s="64">
        <f>SUM('4.2'!B30:D30)</f>
        <v>62.181525000000001</v>
      </c>
      <c r="F16" s="23"/>
      <c r="G16" s="23"/>
      <c r="H16" s="23"/>
      <c r="I16" s="23"/>
      <c r="J16" s="23"/>
      <c r="K16" s="23"/>
      <c r="L16" s="23"/>
      <c r="M16" s="23"/>
      <c r="N16" s="23"/>
      <c r="O16" s="22"/>
      <c r="P16" s="6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</row>
    <row r="17" spans="1:29" ht="12" customHeight="1">
      <c r="A17" s="113" t="s">
        <v>14</v>
      </c>
      <c r="C17" s="64">
        <f>SUM('4.1'!B20:D20)</f>
        <v>0</v>
      </c>
      <c r="D17" s="64">
        <f>SUM('4.2'!B17:D17)</f>
        <v>43.341000000000008</v>
      </c>
      <c r="E17" s="64">
        <f>SUM('4.2'!B31:D31)</f>
        <v>0</v>
      </c>
      <c r="F17" s="23"/>
      <c r="G17" s="23"/>
      <c r="H17" s="23"/>
      <c r="I17" s="23"/>
      <c r="J17" s="23"/>
      <c r="K17" s="23"/>
      <c r="L17" s="23"/>
      <c r="M17" s="23"/>
      <c r="N17" s="23"/>
      <c r="O17" s="22"/>
      <c r="P17" s="62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</row>
    <row r="18" spans="1:29" ht="12" customHeight="1">
      <c r="A18" s="113" t="s">
        <v>141</v>
      </c>
      <c r="B18" s="64"/>
      <c r="C18" s="64">
        <f>SUM('4.1'!B21:D21)</f>
        <v>1.4452470000000002</v>
      </c>
      <c r="D18" s="64">
        <f>SUM('4.2'!B18:D18)</f>
        <v>0</v>
      </c>
      <c r="E18" s="64">
        <f>SUM('4.2'!B32:D32)</f>
        <v>3.8908999999999998</v>
      </c>
      <c r="F18" s="23"/>
      <c r="G18" s="23"/>
      <c r="H18" s="23"/>
      <c r="I18" s="23"/>
      <c r="J18" s="23"/>
      <c r="K18" s="23"/>
      <c r="L18" s="23"/>
      <c r="M18" s="23"/>
      <c r="N18" s="23"/>
      <c r="O18" s="22"/>
      <c r="P18" s="62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</row>
    <row r="19" spans="1:29" ht="12" customHeight="1">
      <c r="A19" s="113" t="s">
        <v>140</v>
      </c>
      <c r="B19" s="64"/>
      <c r="C19" s="64">
        <f>SUM('4.1'!B22:D22)</f>
        <v>114.543791</v>
      </c>
      <c r="D19" s="64">
        <f>SUM('4.2'!B19:D19)</f>
        <v>363.52950399999997</v>
      </c>
      <c r="E19" s="64">
        <f>SUM('4.2'!B33:D33)</f>
        <v>160.90159499999993</v>
      </c>
      <c r="F19" s="23"/>
      <c r="G19" s="23"/>
      <c r="H19" s="23"/>
      <c r="I19" s="23"/>
      <c r="J19" s="23"/>
      <c r="K19" s="23"/>
      <c r="L19" s="23"/>
      <c r="M19" s="23"/>
      <c r="N19" s="23"/>
      <c r="O19" s="22"/>
      <c r="P19" s="62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</row>
    <row r="20" spans="1:29" ht="12" customHeight="1">
      <c r="A20" s="113" t="s">
        <v>204</v>
      </c>
      <c r="B20" s="64">
        <f>SUM('4.1'!B8:D8)</f>
        <v>6835.04421</v>
      </c>
      <c r="C20" s="64"/>
      <c r="D20" s="64"/>
      <c r="E20" s="64"/>
      <c r="F20" s="23"/>
      <c r="G20" s="23"/>
      <c r="H20" s="23"/>
      <c r="I20" s="23"/>
      <c r="J20" s="23"/>
      <c r="K20" s="23"/>
      <c r="L20" s="23"/>
      <c r="M20" s="23"/>
      <c r="N20" s="23"/>
      <c r="O20" s="22"/>
      <c r="P20" s="62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</row>
    <row r="21" spans="1:29" ht="12" customHeight="1">
      <c r="F21" s="23"/>
      <c r="G21" s="23"/>
      <c r="H21" s="23"/>
      <c r="I21" s="23"/>
      <c r="J21" s="23"/>
      <c r="K21" s="23"/>
      <c r="L21" s="23"/>
      <c r="M21" s="23"/>
      <c r="N21" s="23"/>
      <c r="O21" s="22"/>
      <c r="P21" s="62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</row>
    <row r="22" spans="1:29" ht="12" customHeight="1">
      <c r="A22" s="62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2"/>
      <c r="P22" s="62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</row>
    <row r="23" spans="1:29" ht="12" customHeight="1">
      <c r="A23" s="62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2"/>
      <c r="P23" s="62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</row>
    <row r="24" spans="1:29" ht="12" customHeight="1">
      <c r="A24" s="62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2"/>
      <c r="P24" s="62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</row>
    <row r="25" spans="1:29" ht="12" customHeight="1">
      <c r="A25" s="62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2"/>
      <c r="P25" s="62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</row>
    <row r="26" spans="1:29" ht="12" customHeight="1">
      <c r="A26" s="62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2"/>
      <c r="P26" s="62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</row>
    <row r="27" spans="1:29" ht="12" customHeight="1">
      <c r="A27" s="6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2"/>
      <c r="P27" s="62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</row>
    <row r="28" spans="1:29" ht="12" customHeight="1">
      <c r="A28" s="6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2"/>
      <c r="P28" s="62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</row>
    <row r="29" spans="1:29" ht="12" customHeight="1">
      <c r="A29" s="62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2"/>
      <c r="P29" s="62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</row>
    <row r="30" spans="1:29" ht="12" customHeight="1">
      <c r="A30" s="62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2"/>
      <c r="P30" s="62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</row>
    <row r="31" spans="1:29" ht="12" customHeight="1">
      <c r="A31" s="6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16"/>
      <c r="O31" s="22"/>
      <c r="P31" s="22"/>
      <c r="AC31" s="129"/>
    </row>
    <row r="32" spans="1:29" ht="12" customHeight="1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</row>
    <row r="33" spans="1:16" ht="12" customHeight="1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</row>
    <row r="34" spans="1:16" ht="12" customHeight="1">
      <c r="A34" s="604"/>
      <c r="B34" s="605"/>
      <c r="C34" s="605"/>
      <c r="D34" s="605"/>
      <c r="E34" s="135"/>
      <c r="F34" s="135"/>
      <c r="G34" s="604"/>
      <c r="H34" s="605"/>
      <c r="I34" s="605"/>
      <c r="J34" s="605"/>
      <c r="K34" s="135"/>
      <c r="L34" s="135"/>
      <c r="M34" s="22"/>
      <c r="N34" s="22"/>
      <c r="O34" s="22"/>
      <c r="P34" s="22"/>
    </row>
    <row r="35" spans="1:16" ht="12" customHeight="1">
      <c r="A35" s="603"/>
      <c r="B35" s="603"/>
      <c r="C35" s="603"/>
      <c r="D35" s="603"/>
      <c r="E35" s="64"/>
      <c r="F35" s="31"/>
      <c r="G35" s="603"/>
      <c r="H35" s="603"/>
      <c r="I35" s="603"/>
      <c r="J35" s="603"/>
      <c r="K35" s="64"/>
      <c r="L35" s="31"/>
    </row>
    <row r="36" spans="1:16" ht="12" customHeight="1">
      <c r="A36" s="603"/>
      <c r="B36" s="603"/>
      <c r="C36" s="603"/>
      <c r="D36" s="603"/>
      <c r="E36" s="64"/>
      <c r="F36" s="31"/>
      <c r="G36" s="603"/>
      <c r="H36" s="603"/>
      <c r="I36" s="603"/>
      <c r="J36" s="603"/>
      <c r="K36" s="64"/>
      <c r="L36" s="31"/>
    </row>
    <row r="37" spans="1:16" ht="12" customHeight="1">
      <c r="A37" s="603"/>
      <c r="B37" s="603"/>
      <c r="C37" s="603"/>
      <c r="D37" s="603"/>
      <c r="E37" s="64"/>
      <c r="F37" s="31"/>
      <c r="G37" s="603"/>
      <c r="H37" s="603"/>
      <c r="I37" s="603"/>
      <c r="J37" s="603"/>
      <c r="K37" s="64"/>
      <c r="L37" s="31"/>
    </row>
    <row r="38" spans="1:16" ht="12" customHeight="1">
      <c r="A38" s="603"/>
      <c r="B38" s="603"/>
      <c r="C38" s="603"/>
      <c r="D38" s="603"/>
      <c r="E38" s="64"/>
      <c r="F38" s="31"/>
      <c r="G38" s="603"/>
      <c r="H38" s="603"/>
      <c r="I38" s="603"/>
      <c r="J38" s="603"/>
      <c r="K38" s="64"/>
      <c r="L38" s="31"/>
    </row>
    <row r="39" spans="1:16" ht="12" customHeight="1">
      <c r="A39" s="603"/>
      <c r="B39" s="603"/>
      <c r="C39" s="603"/>
      <c r="D39" s="603"/>
      <c r="E39" s="64"/>
      <c r="F39" s="31"/>
      <c r="G39" s="603"/>
      <c r="H39" s="603"/>
      <c r="I39" s="603"/>
      <c r="J39" s="603"/>
      <c r="K39" s="64"/>
      <c r="L39" s="31"/>
    </row>
    <row r="40" spans="1:16" ht="12" customHeight="1">
      <c r="A40" s="603"/>
      <c r="B40" s="603"/>
      <c r="C40" s="603"/>
      <c r="D40" s="603"/>
      <c r="E40" s="64"/>
      <c r="F40" s="31"/>
      <c r="G40" s="603"/>
      <c r="H40" s="603"/>
      <c r="I40" s="603"/>
      <c r="J40" s="603"/>
      <c r="K40" s="64"/>
      <c r="L40" s="31"/>
    </row>
    <row r="41" spans="1:16" ht="12" customHeight="1">
      <c r="A41" s="603"/>
      <c r="B41" s="603"/>
      <c r="C41" s="603"/>
      <c r="D41" s="603"/>
      <c r="E41" s="64"/>
      <c r="F41" s="31"/>
      <c r="G41" s="603"/>
      <c r="H41" s="603"/>
      <c r="I41" s="603"/>
      <c r="J41" s="603"/>
      <c r="K41" s="64"/>
      <c r="L41" s="31"/>
    </row>
    <row r="42" spans="1:16" ht="12" customHeight="1">
      <c r="A42" s="603"/>
      <c r="B42" s="603"/>
      <c r="C42" s="603"/>
      <c r="D42" s="603"/>
      <c r="E42" s="64"/>
      <c r="F42" s="31"/>
      <c r="G42" s="603"/>
      <c r="H42" s="603"/>
      <c r="I42" s="603"/>
      <c r="J42" s="603"/>
      <c r="K42" s="64"/>
      <c r="L42" s="31"/>
    </row>
    <row r="43" spans="1:16" ht="12" customHeight="1">
      <c r="A43" s="603"/>
      <c r="B43" s="603"/>
      <c r="C43" s="603"/>
      <c r="D43" s="603"/>
      <c r="E43" s="64"/>
      <c r="F43" s="31"/>
      <c r="G43" s="603"/>
      <c r="H43" s="603"/>
      <c r="I43" s="603"/>
      <c r="J43" s="603"/>
      <c r="K43" s="64"/>
      <c r="L43" s="31"/>
    </row>
    <row r="44" spans="1:16" ht="12" customHeight="1">
      <c r="A44" s="603"/>
      <c r="B44" s="603"/>
      <c r="C44" s="603"/>
      <c r="D44" s="603"/>
      <c r="E44" s="64"/>
      <c r="F44" s="31"/>
      <c r="G44" s="603"/>
      <c r="H44" s="603"/>
      <c r="I44" s="603"/>
      <c r="J44" s="603"/>
      <c r="K44" s="64"/>
      <c r="L44" s="31"/>
    </row>
    <row r="45" spans="1:16" ht="12" customHeight="1">
      <c r="A45" s="603"/>
      <c r="B45" s="603"/>
      <c r="C45" s="603"/>
      <c r="D45" s="603"/>
      <c r="E45" s="64"/>
      <c r="F45" s="31"/>
      <c r="G45" s="603"/>
      <c r="H45" s="603"/>
      <c r="I45" s="603"/>
      <c r="J45" s="603"/>
      <c r="K45" s="64"/>
      <c r="L45" s="31"/>
    </row>
    <row r="46" spans="1:16" ht="12" customHeight="1">
      <c r="F46" s="129"/>
      <c r="L46" s="129"/>
    </row>
    <row r="47" spans="1:16" ht="12" customHeight="1"/>
    <row r="48" spans="1:16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115" spans="1:2">
      <c r="A115" s="128"/>
      <c r="B115" s="128"/>
    </row>
    <row r="116" spans="1:2">
      <c r="A116" s="128"/>
      <c r="B116" s="128"/>
    </row>
    <row r="137" spans="1:2">
      <c r="A137" s="128"/>
      <c r="B137" s="128"/>
    </row>
    <row r="138" spans="1:2" ht="12" customHeight="1">
      <c r="A138" s="136"/>
      <c r="B138" s="136"/>
    </row>
    <row r="139" spans="1:2">
      <c r="A139" s="136"/>
      <c r="B139" s="136"/>
    </row>
    <row r="140" spans="1:2" ht="12.75" customHeight="1">
      <c r="B140" s="136"/>
    </row>
    <row r="141" spans="1:2" ht="12.75" customHeight="1">
      <c r="B141" s="136"/>
    </row>
    <row r="142" spans="1:2">
      <c r="B142" s="136"/>
    </row>
    <row r="143" spans="1:2">
      <c r="B143" s="136"/>
    </row>
    <row r="144" spans="1:2">
      <c r="B144" s="136"/>
    </row>
    <row r="145" spans="1:2">
      <c r="B145" s="136"/>
    </row>
    <row r="146" spans="1:2">
      <c r="B146" s="136"/>
    </row>
    <row r="147" spans="1:2">
      <c r="B147" s="136"/>
    </row>
    <row r="148" spans="1:2">
      <c r="B148" s="136"/>
    </row>
    <row r="149" spans="1:2">
      <c r="B149" s="136"/>
    </row>
    <row r="150" spans="1:2">
      <c r="B150" s="136"/>
    </row>
    <row r="151" spans="1:2">
      <c r="B151" s="136"/>
    </row>
    <row r="152" spans="1:2">
      <c r="B152" s="136"/>
    </row>
    <row r="153" spans="1:2">
      <c r="B153" s="136"/>
    </row>
    <row r="154" spans="1:2">
      <c r="B154" s="136"/>
    </row>
    <row r="155" spans="1:2">
      <c r="B155" s="136"/>
    </row>
    <row r="156" spans="1:2">
      <c r="B156" s="136"/>
    </row>
    <row r="157" spans="1:2">
      <c r="B157" s="136"/>
    </row>
    <row r="158" spans="1:2">
      <c r="B158" s="128"/>
    </row>
    <row r="159" spans="1:2">
      <c r="B159" s="128"/>
    </row>
    <row r="160" spans="1:2" ht="12" customHeight="1">
      <c r="A160" s="136"/>
      <c r="B160" s="128"/>
    </row>
    <row r="161" spans="1:2">
      <c r="A161" s="136"/>
      <c r="B161" s="128"/>
    </row>
    <row r="162" spans="1:2">
      <c r="A162" s="136"/>
      <c r="B162" s="128"/>
    </row>
    <row r="163" spans="1:2" ht="90" customHeight="1">
      <c r="B163" s="128"/>
    </row>
    <row r="164" spans="1:2">
      <c r="B164" s="128"/>
    </row>
    <row r="165" spans="1:2">
      <c r="B165" s="128"/>
    </row>
    <row r="166" spans="1:2">
      <c r="B166" s="128"/>
    </row>
    <row r="167" spans="1:2">
      <c r="B167" s="128"/>
    </row>
    <row r="168" spans="1:2">
      <c r="B168" s="128"/>
    </row>
    <row r="169" spans="1:2">
      <c r="B169" s="128"/>
    </row>
    <row r="170" spans="1:2">
      <c r="B170" s="128"/>
    </row>
    <row r="171" spans="1:2">
      <c r="B171" s="128"/>
    </row>
    <row r="172" spans="1:2">
      <c r="B172" s="128"/>
    </row>
    <row r="173" spans="1:2">
      <c r="B173" s="128"/>
    </row>
    <row r="174" spans="1:2">
      <c r="B174" s="128"/>
    </row>
    <row r="175" spans="1:2">
      <c r="B175" s="128"/>
    </row>
    <row r="176" spans="1:2">
      <c r="A176" s="136"/>
      <c r="B176" s="128"/>
    </row>
    <row r="177" spans="1:2">
      <c r="A177" s="136"/>
      <c r="B177" s="128"/>
    </row>
    <row r="178" spans="1:2">
      <c r="A178" s="136"/>
      <c r="B178" s="128"/>
    </row>
    <row r="179" spans="1:2">
      <c r="A179" s="128"/>
      <c r="B179" s="128"/>
    </row>
    <row r="180" spans="1:2">
      <c r="A180" s="128"/>
      <c r="B180" s="128"/>
    </row>
    <row r="181" spans="1:2">
      <c r="A181" s="128"/>
      <c r="B181" s="128"/>
    </row>
    <row r="182" spans="1:2">
      <c r="B182" s="128"/>
    </row>
    <row r="183" spans="1:2">
      <c r="B183" s="128"/>
    </row>
    <row r="184" spans="1:2">
      <c r="B184" s="128"/>
    </row>
    <row r="185" spans="1:2">
      <c r="B185" s="128"/>
    </row>
    <row r="186" spans="1:2">
      <c r="B186" s="128"/>
    </row>
    <row r="187" spans="1:2">
      <c r="B187" s="128"/>
    </row>
    <row r="188" spans="1:2">
      <c r="B188" s="128"/>
    </row>
    <row r="189" spans="1:2">
      <c r="B189" s="128"/>
    </row>
    <row r="190" spans="1:2">
      <c r="B190" s="128"/>
    </row>
    <row r="191" spans="1:2">
      <c r="B191" s="128"/>
    </row>
    <row r="192" spans="1:2">
      <c r="B192" s="128"/>
    </row>
    <row r="193" spans="1:2">
      <c r="B193" s="128"/>
    </row>
    <row r="194" spans="1:2">
      <c r="B194" s="128"/>
    </row>
    <row r="195" spans="1:2">
      <c r="B195" s="128"/>
    </row>
    <row r="196" spans="1:2">
      <c r="B196" s="128"/>
    </row>
    <row r="197" spans="1:2">
      <c r="B197" s="128"/>
    </row>
    <row r="198" spans="1:2">
      <c r="B198" s="128"/>
    </row>
    <row r="199" spans="1:2">
      <c r="B199" s="128"/>
    </row>
    <row r="200" spans="1:2">
      <c r="B200" s="128"/>
    </row>
    <row r="201" spans="1:2">
      <c r="A201" s="128"/>
      <c r="B201" s="128"/>
    </row>
    <row r="202" spans="1:2">
      <c r="A202" s="128"/>
      <c r="B202" s="128"/>
    </row>
    <row r="203" spans="1:2" ht="12.75" customHeight="1">
      <c r="B203" s="128"/>
    </row>
    <row r="204" spans="1:2" ht="12" customHeight="1">
      <c r="B204" s="128"/>
    </row>
    <row r="205" spans="1:2">
      <c r="B205" s="128"/>
    </row>
    <row r="206" spans="1:2">
      <c r="B206" s="128"/>
    </row>
    <row r="207" spans="1:2">
      <c r="B207" s="128"/>
    </row>
    <row r="208" spans="1:2">
      <c r="B208" s="128"/>
    </row>
    <row r="209" spans="1:2">
      <c r="B209" s="128"/>
    </row>
    <row r="210" spans="1:2">
      <c r="B210" s="128"/>
    </row>
    <row r="211" spans="1:2">
      <c r="B211" s="128"/>
    </row>
    <row r="212" spans="1:2">
      <c r="B212" s="128"/>
    </row>
    <row r="213" spans="1:2">
      <c r="B213" s="128"/>
    </row>
    <row r="214" spans="1:2">
      <c r="B214" s="128"/>
    </row>
    <row r="215" spans="1:2">
      <c r="B215" s="128"/>
    </row>
    <row r="216" spans="1:2">
      <c r="B216" s="128"/>
    </row>
    <row r="217" spans="1:2">
      <c r="B217" s="128"/>
    </row>
    <row r="218" spans="1:2">
      <c r="B218" s="128"/>
    </row>
    <row r="219" spans="1:2">
      <c r="B219" s="128"/>
    </row>
    <row r="220" spans="1:2">
      <c r="B220" s="128"/>
    </row>
    <row r="221" spans="1:2">
      <c r="B221" s="128"/>
    </row>
    <row r="222" spans="1:2">
      <c r="A222" s="136"/>
      <c r="B222" s="128"/>
    </row>
    <row r="223" spans="1:2">
      <c r="A223" s="136"/>
      <c r="B223" s="128"/>
    </row>
    <row r="224" spans="1:2">
      <c r="A224" s="136"/>
      <c r="B224" s="128"/>
    </row>
    <row r="225" spans="1:2">
      <c r="A225" s="136"/>
      <c r="B225" s="128"/>
    </row>
    <row r="226" spans="1:2">
      <c r="A226" s="136"/>
      <c r="B226" s="128"/>
    </row>
    <row r="227" spans="1:2">
      <c r="A227" s="136"/>
      <c r="B227" s="128"/>
    </row>
    <row r="228" spans="1:2">
      <c r="A228" s="136"/>
      <c r="B228" s="128"/>
    </row>
    <row r="229" spans="1:2">
      <c r="A229" s="128"/>
      <c r="B229" s="128"/>
    </row>
  </sheetData>
  <mergeCells count="28">
    <mergeCell ref="A5:A6"/>
    <mergeCell ref="P5:P6"/>
    <mergeCell ref="B6:M6"/>
    <mergeCell ref="Q6:AB6"/>
    <mergeCell ref="A34:D34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G41:J41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CA0AB-89D5-4E12-8A20-87358A4023EC}">
  <dimension ref="A25:F50"/>
  <sheetViews>
    <sheetView showGridLines="0" zoomScaleNormal="100" workbookViewId="0"/>
  </sheetViews>
  <sheetFormatPr defaultRowHeight="12.75"/>
  <cols>
    <col min="1" max="16384" width="9.140625" style="412"/>
  </cols>
  <sheetData>
    <row r="25" spans="6:6">
      <c r="F25" s="411"/>
    </row>
    <row r="26" spans="6:6">
      <c r="F26" s="411"/>
    </row>
    <row r="27" spans="6:6">
      <c r="F27" s="411"/>
    </row>
    <row r="28" spans="6:6">
      <c r="F28" s="411"/>
    </row>
    <row r="47" spans="1:3" ht="15">
      <c r="A47" s="413" t="s">
        <v>410</v>
      </c>
    </row>
    <row r="48" spans="1:3" ht="14.25">
      <c r="A48" s="414" t="s">
        <v>411</v>
      </c>
      <c r="B48" s="415"/>
      <c r="C48" s="415"/>
    </row>
    <row r="50" spans="1:2" ht="14.25">
      <c r="A50" s="442" t="s">
        <v>419</v>
      </c>
      <c r="B50" s="443">
        <f ca="1">TODAY()</f>
        <v>45148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L62"/>
  <sheetViews>
    <sheetView showGridLines="0" zoomScaleNormal="100" zoomScaleSheetLayoutView="100" workbookViewId="0"/>
  </sheetViews>
  <sheetFormatPr defaultColWidth="9.140625" defaultRowHeight="12"/>
  <cols>
    <col min="1" max="1" width="15.5703125" style="9" customWidth="1"/>
    <col min="2" max="2" width="11.28515625" style="9" customWidth="1"/>
    <col min="3" max="8" width="9.140625" style="9" customWidth="1"/>
    <col min="9" max="9" width="7.7109375" style="9" customWidth="1"/>
    <col min="10" max="10" width="9.140625" style="9" customWidth="1"/>
    <col min="11" max="16384" width="9.140625" style="9"/>
  </cols>
  <sheetData>
    <row r="1" spans="1:12" s="40" customFormat="1" ht="20.25">
      <c r="A1" s="209" t="s">
        <v>375</v>
      </c>
    </row>
    <row r="2" spans="1:12" s="41" customFormat="1" ht="6" customHeight="1"/>
    <row r="3" spans="1:12" s="41" customFormat="1" ht="24.75" customHeight="1">
      <c r="A3" s="124" t="s">
        <v>172</v>
      </c>
      <c r="B3" s="49" t="s">
        <v>173</v>
      </c>
      <c r="D3" s="122"/>
      <c r="E3" s="122"/>
      <c r="F3" s="122"/>
      <c r="G3" s="123"/>
      <c r="H3" s="123"/>
      <c r="I3" s="123"/>
    </row>
    <row r="4" spans="1:12" s="41" customFormat="1" ht="24.75" customHeight="1">
      <c r="A4" s="124" t="s">
        <v>104</v>
      </c>
      <c r="B4" s="49" t="s">
        <v>105</v>
      </c>
      <c r="D4" s="123"/>
      <c r="E4" s="123"/>
      <c r="F4" s="123"/>
      <c r="G4" s="123"/>
      <c r="H4" s="123"/>
      <c r="I4" s="123"/>
      <c r="J4" s="42"/>
    </row>
    <row r="5" spans="1:12" s="41" customFormat="1" ht="24.75" customHeight="1">
      <c r="A5" s="124" t="s">
        <v>46</v>
      </c>
      <c r="B5" s="49" t="s">
        <v>116</v>
      </c>
      <c r="D5" s="123"/>
      <c r="E5" s="123"/>
      <c r="F5" s="123"/>
      <c r="G5" s="123"/>
      <c r="H5" s="123"/>
      <c r="I5" s="123"/>
      <c r="J5" s="42"/>
    </row>
    <row r="6" spans="1:12" s="41" customFormat="1" ht="24.75" customHeight="1">
      <c r="A6" s="124" t="s">
        <v>7</v>
      </c>
      <c r="B6" s="49" t="s">
        <v>113</v>
      </c>
      <c r="D6" s="123"/>
      <c r="E6" s="123"/>
      <c r="F6" s="123"/>
      <c r="G6" s="123"/>
      <c r="H6" s="123"/>
      <c r="I6" s="123"/>
      <c r="J6" s="42"/>
    </row>
    <row r="7" spans="1:12" s="41" customFormat="1" ht="24.75" customHeight="1">
      <c r="A7" s="124" t="s">
        <v>118</v>
      </c>
      <c r="B7" s="49" t="s">
        <v>119</v>
      </c>
      <c r="D7" s="123"/>
      <c r="E7" s="123"/>
      <c r="F7" s="123"/>
      <c r="G7" s="123"/>
      <c r="H7" s="123"/>
      <c r="I7" s="123"/>
      <c r="J7" s="42"/>
      <c r="K7" s="43"/>
    </row>
    <row r="8" spans="1:12" s="41" customFormat="1" ht="24.75" customHeight="1">
      <c r="A8" s="124" t="s">
        <v>126</v>
      </c>
      <c r="B8" s="49" t="s">
        <v>127</v>
      </c>
      <c r="D8" s="123"/>
      <c r="E8" s="123"/>
      <c r="F8" s="123"/>
      <c r="G8" s="123"/>
      <c r="H8" s="123"/>
      <c r="I8" s="123"/>
      <c r="J8" s="44"/>
    </row>
    <row r="9" spans="1:12" s="41" customFormat="1" ht="24.75" customHeight="1">
      <c r="A9" s="124" t="s">
        <v>130</v>
      </c>
      <c r="B9" s="49" t="s">
        <v>131</v>
      </c>
      <c r="D9" s="123"/>
      <c r="E9" s="123"/>
      <c r="F9" s="123"/>
      <c r="G9" s="123"/>
      <c r="H9" s="123"/>
      <c r="I9" s="123"/>
    </row>
    <row r="10" spans="1:12" s="41" customFormat="1" ht="24.75" customHeight="1">
      <c r="A10" s="124" t="s">
        <v>132</v>
      </c>
      <c r="B10" s="49" t="s">
        <v>133</v>
      </c>
      <c r="D10" s="123"/>
      <c r="E10" s="123"/>
      <c r="F10" s="123"/>
      <c r="G10" s="123"/>
      <c r="H10" s="123"/>
      <c r="I10" s="123"/>
    </row>
    <row r="11" spans="1:12" s="41" customFormat="1" ht="24.75" customHeight="1">
      <c r="A11" s="124" t="s">
        <v>162</v>
      </c>
      <c r="B11" s="49" t="s">
        <v>163</v>
      </c>
      <c r="D11" s="123"/>
      <c r="E11" s="123"/>
      <c r="F11" s="123"/>
      <c r="G11" s="123"/>
      <c r="H11" s="123"/>
      <c r="I11" s="123"/>
    </row>
    <row r="12" spans="1:12" s="41" customFormat="1" ht="24.75" customHeight="1">
      <c r="A12" s="124" t="s">
        <v>106</v>
      </c>
      <c r="B12" s="49" t="s">
        <v>107</v>
      </c>
      <c r="D12" s="123"/>
      <c r="E12" s="123"/>
      <c r="F12" s="123"/>
      <c r="G12" s="123"/>
      <c r="H12" s="123"/>
      <c r="I12" s="123"/>
    </row>
    <row r="13" spans="1:12" s="41" customFormat="1" ht="24.75" customHeight="1">
      <c r="A13" s="124" t="s">
        <v>108</v>
      </c>
      <c r="B13" s="49" t="s">
        <v>109</v>
      </c>
      <c r="D13" s="123"/>
      <c r="E13" s="123"/>
      <c r="F13" s="123"/>
      <c r="G13" s="123"/>
      <c r="H13" s="123"/>
      <c r="I13" s="123"/>
    </row>
    <row r="14" spans="1:12" s="41" customFormat="1" ht="24.75" customHeight="1">
      <c r="A14" s="124" t="s">
        <v>122</v>
      </c>
      <c r="B14" s="49" t="s">
        <v>123</v>
      </c>
      <c r="D14" s="123"/>
      <c r="E14" s="123"/>
      <c r="F14" s="123"/>
      <c r="G14" s="123"/>
      <c r="H14" s="123"/>
      <c r="I14" s="123"/>
    </row>
    <row r="15" spans="1:12" s="41" customFormat="1" ht="24.75" customHeight="1">
      <c r="A15" s="124" t="s">
        <v>120</v>
      </c>
      <c r="B15" s="49" t="s">
        <v>121</v>
      </c>
      <c r="D15" s="123"/>
      <c r="E15" s="123"/>
      <c r="F15" s="123"/>
      <c r="G15" s="123"/>
      <c r="H15" s="123"/>
      <c r="I15" s="123"/>
      <c r="K15" s="44"/>
      <c r="L15" s="44"/>
    </row>
    <row r="16" spans="1:12" s="41" customFormat="1" ht="24.75" customHeight="1">
      <c r="A16" s="124" t="s">
        <v>22</v>
      </c>
      <c r="B16" s="49" t="s">
        <v>110</v>
      </c>
      <c r="D16" s="123"/>
      <c r="E16" s="123"/>
      <c r="F16" s="123"/>
      <c r="G16" s="123"/>
      <c r="H16" s="123"/>
      <c r="I16" s="123"/>
      <c r="K16" s="44"/>
      <c r="L16" s="44"/>
    </row>
    <row r="17" spans="1:12" s="41" customFormat="1" ht="24.75" customHeight="1">
      <c r="A17" s="124" t="s">
        <v>44</v>
      </c>
      <c r="B17" s="49" t="s">
        <v>117</v>
      </c>
      <c r="D17" s="123"/>
      <c r="E17" s="123"/>
      <c r="F17" s="123"/>
      <c r="G17" s="123"/>
      <c r="H17" s="123"/>
      <c r="I17" s="123"/>
      <c r="K17" s="44"/>
      <c r="L17" s="44"/>
    </row>
    <row r="18" spans="1:12" s="41" customFormat="1" ht="24.75" customHeight="1">
      <c r="A18" s="124" t="s">
        <v>124</v>
      </c>
      <c r="B18" s="49" t="s">
        <v>125</v>
      </c>
      <c r="D18" s="123"/>
      <c r="E18" s="123"/>
      <c r="F18" s="123"/>
      <c r="G18" s="123"/>
      <c r="H18" s="123"/>
      <c r="I18" s="123"/>
      <c r="K18" s="44"/>
      <c r="L18" s="44"/>
    </row>
    <row r="19" spans="1:12" s="41" customFormat="1" ht="24.75" customHeight="1">
      <c r="A19" s="124" t="s">
        <v>111</v>
      </c>
      <c r="B19" s="49" t="s">
        <v>112</v>
      </c>
      <c r="D19" s="123"/>
      <c r="E19" s="123"/>
      <c r="F19" s="123"/>
      <c r="G19" s="123"/>
      <c r="H19" s="123"/>
      <c r="I19" s="123"/>
      <c r="K19" s="44"/>
      <c r="L19" s="44"/>
    </row>
    <row r="20" spans="1:12" s="41" customFormat="1" ht="24.75" customHeight="1">
      <c r="A20" s="124" t="s">
        <v>136</v>
      </c>
      <c r="B20" s="49" t="s">
        <v>134</v>
      </c>
      <c r="D20" s="123"/>
      <c r="E20" s="123"/>
      <c r="F20" s="123"/>
      <c r="G20" s="123"/>
      <c r="H20" s="123"/>
      <c r="I20" s="123"/>
      <c r="K20" s="44"/>
      <c r="L20" s="44"/>
    </row>
    <row r="21" spans="1:12" s="41" customFormat="1" ht="24.75" customHeight="1">
      <c r="A21" s="124" t="s">
        <v>128</v>
      </c>
      <c r="B21" s="49" t="s">
        <v>129</v>
      </c>
      <c r="D21" s="123"/>
      <c r="E21" s="123"/>
      <c r="F21" s="123"/>
      <c r="G21" s="123"/>
      <c r="H21" s="123"/>
      <c r="I21" s="123"/>
      <c r="K21" s="44"/>
      <c r="L21" s="44"/>
    </row>
    <row r="22" spans="1:12" s="41" customFormat="1" ht="24.75" customHeight="1">
      <c r="A22" s="124" t="s">
        <v>114</v>
      </c>
      <c r="B22" s="49" t="s">
        <v>115</v>
      </c>
      <c r="D22" s="123"/>
      <c r="E22" s="123"/>
      <c r="F22" s="123"/>
      <c r="G22" s="123"/>
      <c r="H22" s="123"/>
      <c r="I22" s="123"/>
    </row>
    <row r="23" spans="1:12" s="41" customFormat="1" ht="24.75" customHeight="1">
      <c r="A23" s="124" t="s">
        <v>137</v>
      </c>
      <c r="B23" s="49" t="s">
        <v>135</v>
      </c>
    </row>
    <row r="24" spans="1:12" s="41" customFormat="1" ht="24.75" customHeight="1">
      <c r="A24" s="124"/>
      <c r="B24" s="49"/>
    </row>
    <row r="25" spans="1:12" s="41" customFormat="1" ht="24.75" customHeight="1">
      <c r="A25" s="124"/>
      <c r="B25" s="49"/>
    </row>
    <row r="26" spans="1:12" s="41" customFormat="1" ht="24.75" customHeight="1">
      <c r="A26" s="124"/>
      <c r="B26" s="49"/>
    </row>
    <row r="27" spans="1:12" s="41" customFormat="1" ht="24.75" customHeight="1">
      <c r="A27" s="124"/>
      <c r="B27" s="49"/>
    </row>
    <row r="28" spans="1:12" s="41" customFormat="1" ht="24.75" customHeight="1">
      <c r="A28" s="124"/>
      <c r="B28" s="49"/>
    </row>
    <row r="29" spans="1:12" s="41" customFormat="1" ht="24.75" customHeight="1">
      <c r="A29" s="124"/>
      <c r="B29" s="49"/>
    </row>
    <row r="30" spans="1:12" s="41" customFormat="1" ht="24.75" customHeight="1">
      <c r="A30" s="124"/>
      <c r="B30" s="49"/>
    </row>
    <row r="31" spans="1:12" s="41" customFormat="1" ht="24.75" customHeight="1">
      <c r="A31" s="124"/>
      <c r="B31" s="49"/>
    </row>
    <row r="32" spans="1:12" s="41" customFormat="1" ht="24.75" customHeight="1">
      <c r="A32" s="124"/>
      <c r="B32" s="49"/>
    </row>
    <row r="33" spans="1:10" s="41" customFormat="1" ht="24.75" customHeight="1">
      <c r="A33" s="124"/>
      <c r="B33" s="49"/>
    </row>
    <row r="34" spans="1:10" s="41" customFormat="1" ht="22.5" customHeight="1">
      <c r="A34" s="124"/>
      <c r="B34" s="49"/>
    </row>
    <row r="35" spans="1:10" s="41" customFormat="1" ht="15">
      <c r="A35" s="42" t="s">
        <v>252</v>
      </c>
    </row>
    <row r="36" spans="1:10" s="49" customFormat="1" ht="24.75" customHeight="1">
      <c r="A36" s="126" t="s">
        <v>253</v>
      </c>
    </row>
    <row r="37" spans="1:10" s="41" customFormat="1" ht="15">
      <c r="A37" s="42" t="s">
        <v>177</v>
      </c>
    </row>
    <row r="38" spans="1:10" s="49" customFormat="1" ht="24.75" customHeight="1">
      <c r="A38" s="126" t="s">
        <v>178</v>
      </c>
    </row>
    <row r="39" spans="1:10" s="41" customFormat="1" ht="15">
      <c r="A39" s="42" t="s">
        <v>139</v>
      </c>
    </row>
    <row r="40" spans="1:10" s="49" customFormat="1" ht="39.75" customHeight="1">
      <c r="A40" s="467" t="s">
        <v>295</v>
      </c>
      <c r="B40" s="467"/>
      <c r="C40" s="467"/>
      <c r="D40" s="467"/>
      <c r="E40" s="467"/>
      <c r="F40" s="467"/>
      <c r="G40" s="467"/>
      <c r="H40" s="467"/>
      <c r="I40" s="467"/>
      <c r="J40" s="467"/>
    </row>
    <row r="41" spans="1:10" s="41" customFormat="1" ht="15">
      <c r="A41" s="42" t="s">
        <v>160</v>
      </c>
    </row>
    <row r="42" spans="1:10" s="49" customFormat="1" ht="24.75" customHeight="1">
      <c r="A42" s="126" t="s">
        <v>175</v>
      </c>
      <c r="B42" s="125"/>
    </row>
    <row r="43" spans="1:10" s="41" customFormat="1" ht="15">
      <c r="A43" s="42" t="s">
        <v>426</v>
      </c>
    </row>
    <row r="44" spans="1:10" s="49" customFormat="1" ht="54.75" customHeight="1">
      <c r="A44" s="466" t="s">
        <v>268</v>
      </c>
      <c r="B44" s="466"/>
      <c r="C44" s="466"/>
      <c r="D44" s="466"/>
      <c r="E44" s="466"/>
      <c r="F44" s="466"/>
      <c r="G44" s="466"/>
      <c r="H44" s="466"/>
      <c r="I44" s="466"/>
      <c r="J44" s="466"/>
    </row>
    <row r="45" spans="1:10" s="41" customFormat="1" ht="15">
      <c r="A45" s="42" t="s">
        <v>427</v>
      </c>
    </row>
    <row r="46" spans="1:10" s="49" customFormat="1" ht="24.75" customHeight="1">
      <c r="A46" s="126" t="s">
        <v>266</v>
      </c>
    </row>
    <row r="47" spans="1:10" s="41" customFormat="1" ht="16.5">
      <c r="A47" s="42" t="s">
        <v>261</v>
      </c>
    </row>
    <row r="48" spans="1:10" s="41" customFormat="1" ht="69.75" customHeight="1">
      <c r="A48" s="466" t="s">
        <v>296</v>
      </c>
      <c r="B48" s="466"/>
      <c r="C48" s="466"/>
      <c r="D48" s="466"/>
      <c r="E48" s="466"/>
      <c r="F48" s="466"/>
      <c r="G48" s="466"/>
      <c r="H48" s="466"/>
      <c r="I48" s="466"/>
      <c r="J48" s="466"/>
    </row>
    <row r="49" spans="1:10" s="41" customFormat="1" ht="16.5">
      <c r="A49" s="42" t="s">
        <v>262</v>
      </c>
    </row>
    <row r="50" spans="1:10" s="49" customFormat="1" ht="24.75" customHeight="1">
      <c r="A50" s="126" t="s">
        <v>263</v>
      </c>
    </row>
    <row r="51" spans="1:10" s="41" customFormat="1" ht="15">
      <c r="A51" s="42" t="s">
        <v>428</v>
      </c>
    </row>
    <row r="52" spans="1:10" s="49" customFormat="1" ht="24.75" customHeight="1">
      <c r="A52" s="126" t="s">
        <v>264</v>
      </c>
    </row>
    <row r="53" spans="1:10" s="41" customFormat="1" ht="15">
      <c r="A53" s="42" t="s">
        <v>429</v>
      </c>
    </row>
    <row r="54" spans="1:10" s="49" customFormat="1" ht="24.75" customHeight="1">
      <c r="A54" s="126" t="s">
        <v>265</v>
      </c>
    </row>
    <row r="55" spans="1:10" s="41" customFormat="1" ht="15">
      <c r="A55" s="42" t="s">
        <v>138</v>
      </c>
    </row>
    <row r="56" spans="1:10" s="49" customFormat="1" ht="24.75" customHeight="1">
      <c r="A56" s="126" t="s">
        <v>174</v>
      </c>
    </row>
    <row r="57" spans="1:10" s="41" customFormat="1" ht="15">
      <c r="A57" s="42" t="s">
        <v>430</v>
      </c>
    </row>
    <row r="58" spans="1:10" s="49" customFormat="1" ht="24.75" customHeight="1">
      <c r="A58" s="126" t="s">
        <v>267</v>
      </c>
    </row>
    <row r="59" spans="1:10" s="41" customFormat="1" ht="15">
      <c r="A59" s="42" t="s">
        <v>179</v>
      </c>
    </row>
    <row r="60" spans="1:10" s="41" customFormat="1" ht="39.75" customHeight="1">
      <c r="A60" s="466" t="s">
        <v>302</v>
      </c>
      <c r="B60" s="466"/>
      <c r="C60" s="466"/>
      <c r="D60" s="466"/>
      <c r="E60" s="466"/>
      <c r="F60" s="466"/>
      <c r="G60" s="466"/>
      <c r="H60" s="466"/>
      <c r="I60" s="466"/>
      <c r="J60" s="466"/>
    </row>
    <row r="61" spans="1:10" ht="18" customHeight="1">
      <c r="A61" s="42" t="s">
        <v>303</v>
      </c>
    </row>
    <row r="62" spans="1:10" ht="24.75" customHeight="1">
      <c r="A62" s="126" t="s">
        <v>304</v>
      </c>
    </row>
  </sheetData>
  <sortState ref="A3:B29">
    <sortCondition ref="A3"/>
  </sortState>
  <mergeCells count="4">
    <mergeCell ref="A48:J48"/>
    <mergeCell ref="A44:J44"/>
    <mergeCell ref="A60:J60"/>
    <mergeCell ref="A40:J4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D450C-8CF2-46DA-AC62-1F5ECF29BD18}">
  <dimension ref="A1:P53"/>
  <sheetViews>
    <sheetView showGridLines="0" zoomScaleNormal="100" workbookViewId="0"/>
  </sheetViews>
  <sheetFormatPr defaultRowHeight="14.25"/>
  <cols>
    <col min="1" max="2" width="11" style="149" customWidth="1"/>
    <col min="3" max="3" width="21" style="149" customWidth="1"/>
    <col min="4" max="4" width="14.7109375" style="149" customWidth="1"/>
    <col min="5" max="5" width="17.7109375" style="151" customWidth="1"/>
    <col min="6" max="7" width="12" style="151" customWidth="1"/>
    <col min="8" max="16384" width="9.140625" style="149"/>
  </cols>
  <sheetData>
    <row r="1" spans="1:16" ht="20.25">
      <c r="A1" s="209" t="str">
        <f>"2 STRUČNÝ PŘEHLED ZA "&amp;UPPER('3.1'!N1)</f>
        <v>2 STRUČNÝ PŘEHLED ZA II. ČTVRTLETÍ 2023</v>
      </c>
      <c r="B1" s="147"/>
      <c r="C1" s="147"/>
      <c r="D1" s="147"/>
      <c r="E1" s="148"/>
      <c r="F1" s="148"/>
      <c r="G1" s="210" t="str">
        <f>'3.1'!N1</f>
        <v>II. čtvrtletí 2023</v>
      </c>
      <c r="H1" s="116"/>
    </row>
    <row r="2" spans="1:16" ht="15">
      <c r="A2" s="147"/>
      <c r="B2" s="147"/>
      <c r="C2" s="147"/>
      <c r="D2" s="147"/>
      <c r="E2" s="148"/>
      <c r="F2" s="148"/>
      <c r="G2" s="148"/>
    </row>
    <row r="3" spans="1:16" ht="15">
      <c r="A3" s="152"/>
      <c r="B3" s="152"/>
      <c r="C3" s="152"/>
      <c r="D3" s="152"/>
      <c r="E3" s="153"/>
      <c r="F3" s="154" t="s">
        <v>306</v>
      </c>
      <c r="G3" s="154"/>
    </row>
    <row r="4" spans="1:16" ht="15">
      <c r="A4" s="470" t="s">
        <v>416</v>
      </c>
      <c r="B4" s="470"/>
      <c r="C4" s="470"/>
      <c r="D4" s="470"/>
      <c r="E4" s="155">
        <f>SUM(E5:E7)</f>
        <v>16447.062076000002</v>
      </c>
      <c r="F4" s="156">
        <f>SUM(F5:F7)</f>
        <v>-2540.5369589999973</v>
      </c>
      <c r="G4" s="157">
        <v>-0.13379980029686767</v>
      </c>
    </row>
    <row r="5" spans="1:16">
      <c r="A5" s="469" t="str">
        <f>'4.1'!B6</f>
        <v>Duben</v>
      </c>
      <c r="B5" s="469"/>
      <c r="C5" s="469"/>
      <c r="D5" s="469"/>
      <c r="E5" s="158">
        <f>INDEX('3.1'!$B$7:$M$7,,MATCH('2'!$A5,'3.1'!$B$5:$M$5,0))</f>
        <v>6160.8922299999995</v>
      </c>
      <c r="F5" s="159">
        <v>-297.79116100000192</v>
      </c>
      <c r="G5" s="160">
        <v>-4.6107100003534122E-2</v>
      </c>
    </row>
    <row r="6" spans="1:16">
      <c r="A6" s="469" t="str">
        <f>'4.1'!C6</f>
        <v>Květen</v>
      </c>
      <c r="B6" s="469"/>
      <c r="C6" s="469"/>
      <c r="D6" s="469"/>
      <c r="E6" s="158">
        <f>INDEX('3.1'!$B$7:$M$7,,MATCH('2'!$A6,'3.1'!$B$5:$M$5,0))</f>
        <v>5097.2031560000014</v>
      </c>
      <c r="F6" s="159">
        <v>-975.5141519999961</v>
      </c>
      <c r="G6" s="160">
        <v>-0.16063882155602499</v>
      </c>
    </row>
    <row r="7" spans="1:16">
      <c r="A7" s="469" t="str">
        <f>'4.1'!D6</f>
        <v>Červen</v>
      </c>
      <c r="B7" s="469"/>
      <c r="C7" s="469"/>
      <c r="D7" s="469"/>
      <c r="E7" s="158">
        <f>INDEX('3.1'!$B$7:$M$7,,MATCH('2'!$A7,'3.1'!$B$5:$M$5,0))</f>
        <v>5188.9666900000002</v>
      </c>
      <c r="F7" s="159">
        <v>-1267.2316459999993</v>
      </c>
      <c r="G7" s="160">
        <v>-0.19628139967972622</v>
      </c>
    </row>
    <row r="8" spans="1:16">
      <c r="A8" s="161"/>
      <c r="B8" s="161"/>
      <c r="C8" s="161"/>
      <c r="D8" s="161"/>
      <c r="E8" s="158"/>
      <c r="F8" s="159"/>
      <c r="G8" s="160"/>
    </row>
    <row r="9" spans="1:16">
      <c r="A9" s="471" t="s">
        <v>414</v>
      </c>
      <c r="B9" s="472"/>
      <c r="C9" s="472"/>
      <c r="D9" s="472"/>
      <c r="E9" s="158"/>
      <c r="F9" s="159"/>
      <c r="G9" s="162"/>
    </row>
    <row r="10" spans="1:16">
      <c r="A10" s="469" t="s">
        <v>307</v>
      </c>
      <c r="B10" s="469"/>
      <c r="C10" s="469"/>
      <c r="D10" s="469"/>
      <c r="E10" s="158">
        <f>'4.1'!B7</f>
        <v>6835.04421</v>
      </c>
      <c r="F10" s="159">
        <v>-328.97229999999945</v>
      </c>
      <c r="G10" s="162">
        <v>-4.592009238683336E-2</v>
      </c>
    </row>
    <row r="11" spans="1:16">
      <c r="A11" s="469" t="s">
        <v>308</v>
      </c>
      <c r="B11" s="469"/>
      <c r="C11" s="469"/>
      <c r="D11" s="469"/>
      <c r="E11" s="158">
        <f>'4.1'!B9</f>
        <v>6509.0748430000003</v>
      </c>
      <c r="F11" s="159">
        <v>-2279.8709700000009</v>
      </c>
      <c r="G11" s="162">
        <v>-0.25940209650943274</v>
      </c>
    </row>
    <row r="12" spans="1:16">
      <c r="A12" s="469" t="s">
        <v>309</v>
      </c>
      <c r="B12" s="469"/>
      <c r="C12" s="469"/>
      <c r="D12" s="469"/>
      <c r="E12" s="158">
        <f>'4.2'!B6</f>
        <v>406.87050399999998</v>
      </c>
      <c r="F12" s="159">
        <v>-56.157090000000039</v>
      </c>
      <c r="G12" s="162">
        <v>-0.12128238301063335</v>
      </c>
    </row>
    <row r="13" spans="1:16">
      <c r="A13" s="469" t="s">
        <v>310</v>
      </c>
      <c r="B13" s="469"/>
      <c r="C13" s="469"/>
      <c r="D13" s="469"/>
      <c r="E13" s="158">
        <f>'4.2'!B20</f>
        <v>870.41819799999973</v>
      </c>
      <c r="F13" s="159">
        <v>-43.917974999998705</v>
      </c>
      <c r="G13" s="162">
        <v>-4.8032634272688633E-2</v>
      </c>
    </row>
    <row r="14" spans="1:16">
      <c r="A14" s="469" t="s">
        <v>311</v>
      </c>
      <c r="B14" s="469"/>
      <c r="C14" s="469"/>
      <c r="D14" s="469"/>
      <c r="E14" s="158">
        <f>'4.3'!E6/1000</f>
        <v>668.67527199999995</v>
      </c>
      <c r="F14" s="159">
        <v>173.74692300000061</v>
      </c>
      <c r="G14" s="162">
        <v>0.35105469983898741</v>
      </c>
      <c r="P14" s="150"/>
    </row>
    <row r="15" spans="1:16">
      <c r="A15" s="469" t="s">
        <v>312</v>
      </c>
      <c r="B15" s="469"/>
      <c r="C15" s="469"/>
      <c r="D15" s="469"/>
      <c r="E15" s="158">
        <f>'4.3'!E16/1000</f>
        <v>233.98963000000001</v>
      </c>
      <c r="F15" s="159">
        <v>50.68610000000001</v>
      </c>
      <c r="G15" s="162">
        <v>0.27651458758050113</v>
      </c>
    </row>
    <row r="16" spans="1:16">
      <c r="A16" s="469" t="s">
        <v>313</v>
      </c>
      <c r="B16" s="469"/>
      <c r="C16" s="469"/>
      <c r="D16" s="469"/>
      <c r="E16" s="158">
        <f>'4.4'!E30/1000</f>
        <v>124.711364</v>
      </c>
      <c r="F16" s="159">
        <v>-5.7520079999999894</v>
      </c>
      <c r="G16" s="162">
        <v>-4.4089064323739789E-2</v>
      </c>
    </row>
    <row r="17" spans="1:7">
      <c r="A17" s="469" t="s">
        <v>314</v>
      </c>
      <c r="B17" s="469"/>
      <c r="C17" s="469"/>
      <c r="D17" s="469"/>
      <c r="E17" s="158">
        <f>'4.4'!E6/1000</f>
        <v>798.27805499999965</v>
      </c>
      <c r="F17" s="159">
        <v>-50.299638999998024</v>
      </c>
      <c r="G17" s="162">
        <v>-5.9275231196447287E-2</v>
      </c>
    </row>
    <row r="18" spans="1:7">
      <c r="A18" s="161"/>
      <c r="B18" s="161"/>
      <c r="C18" s="161"/>
      <c r="D18" s="161"/>
      <c r="E18" s="158"/>
      <c r="F18" s="159"/>
      <c r="G18" s="162"/>
    </row>
    <row r="19" spans="1:7" ht="15">
      <c r="A19" s="470" t="s">
        <v>417</v>
      </c>
      <c r="B19" s="470"/>
      <c r="C19" s="470"/>
      <c r="D19" s="470"/>
      <c r="E19" s="163">
        <f>SUM(E20:E27)</f>
        <v>20830.612009999997</v>
      </c>
      <c r="F19" s="164">
        <v>-96.614560000034544</v>
      </c>
      <c r="G19" s="165">
        <v>-4.616692024471832E-3</v>
      </c>
    </row>
    <row r="20" spans="1:7">
      <c r="A20" s="469" t="s">
        <v>307</v>
      </c>
      <c r="B20" s="469"/>
      <c r="C20" s="469"/>
      <c r="D20" s="469"/>
      <c r="E20" s="158">
        <f>'4.1'!N7</f>
        <v>4290</v>
      </c>
      <c r="F20" s="159">
        <v>0</v>
      </c>
      <c r="G20" s="162">
        <v>0</v>
      </c>
    </row>
    <row r="21" spans="1:7">
      <c r="A21" s="469" t="s">
        <v>308</v>
      </c>
      <c r="B21" s="469"/>
      <c r="C21" s="469"/>
      <c r="D21" s="469"/>
      <c r="E21" s="158">
        <f>'4.1'!N9</f>
        <v>9434.902</v>
      </c>
      <c r="F21" s="159">
        <v>-111.4950000000008</v>
      </c>
      <c r="G21" s="162">
        <v>-1.1679275437633779E-2</v>
      </c>
    </row>
    <row r="22" spans="1:7">
      <c r="A22" s="469" t="s">
        <v>309</v>
      </c>
      <c r="B22" s="469"/>
      <c r="C22" s="469"/>
      <c r="D22" s="469"/>
      <c r="E22" s="158">
        <f>'4.2'!N6</f>
        <v>1363.5</v>
      </c>
      <c r="F22" s="159">
        <v>0</v>
      </c>
      <c r="G22" s="162">
        <v>0</v>
      </c>
    </row>
    <row r="23" spans="1:7">
      <c r="A23" s="469" t="s">
        <v>310</v>
      </c>
      <c r="B23" s="469"/>
      <c r="C23" s="469"/>
      <c r="D23" s="469"/>
      <c r="E23" s="158">
        <f>'4.2'!N20</f>
        <v>1035.1810000000009</v>
      </c>
      <c r="F23" s="159">
        <v>37.636000000001673</v>
      </c>
      <c r="G23" s="162">
        <v>3.7728623771360388E-2</v>
      </c>
    </row>
    <row r="24" spans="1:7">
      <c r="A24" s="469" t="s">
        <v>311</v>
      </c>
      <c r="B24" s="469"/>
      <c r="C24" s="469"/>
      <c r="D24" s="469"/>
      <c r="E24" s="158">
        <f>'4.3'!B6</f>
        <v>1097.8363800000006</v>
      </c>
      <c r="F24" s="159">
        <v>-16.336249999998927</v>
      </c>
      <c r="G24" s="162">
        <v>-1.4662225188567926E-2</v>
      </c>
    </row>
    <row r="25" spans="1:7">
      <c r="A25" s="469" t="s">
        <v>312</v>
      </c>
      <c r="B25" s="469"/>
      <c r="C25" s="469"/>
      <c r="D25" s="469"/>
      <c r="E25" s="158">
        <f>'4.3'!B16</f>
        <v>1171.5</v>
      </c>
      <c r="F25" s="159">
        <v>0</v>
      </c>
      <c r="G25" s="162">
        <v>0</v>
      </c>
    </row>
    <row r="26" spans="1:7">
      <c r="A26" s="469" t="s">
        <v>313</v>
      </c>
      <c r="B26" s="469"/>
      <c r="C26" s="469"/>
      <c r="D26" s="469"/>
      <c r="E26" s="158">
        <f>'4.4'!B30</f>
        <v>337.90180000000015</v>
      </c>
      <c r="F26" s="159">
        <v>-1.5206000000000017</v>
      </c>
      <c r="G26" s="162">
        <v>-4.4799636087659543E-3</v>
      </c>
    </row>
    <row r="27" spans="1:7">
      <c r="A27" s="469" t="s">
        <v>314</v>
      </c>
      <c r="B27" s="469"/>
      <c r="C27" s="469"/>
      <c r="D27" s="469"/>
      <c r="E27" s="158">
        <f>'4.4'!B6</f>
        <v>2099.7908299999999</v>
      </c>
      <c r="F27" s="159">
        <v>-4.8987100000349528</v>
      </c>
      <c r="G27" s="162">
        <v>-2.3275214262882108E-3</v>
      </c>
    </row>
    <row r="28" spans="1:7">
      <c r="A28" s="161"/>
      <c r="B28" s="161"/>
      <c r="C28" s="161"/>
      <c r="D28" s="161"/>
      <c r="E28" s="158"/>
      <c r="F28" s="159"/>
      <c r="G28" s="162"/>
    </row>
    <row r="29" spans="1:7" ht="15">
      <c r="A29" s="470" t="s">
        <v>418</v>
      </c>
      <c r="B29" s="470"/>
      <c r="C29" s="470"/>
      <c r="D29" s="470"/>
      <c r="E29" s="155">
        <f>SUM(E30:E32)</f>
        <v>15805.828579000001</v>
      </c>
      <c r="F29" s="156">
        <f>SUM(F30:F32)</f>
        <v>-1023.4905503948676</v>
      </c>
      <c r="G29" s="157">
        <v>-6.0815921459781007E-2</v>
      </c>
    </row>
    <row r="30" spans="1:7">
      <c r="A30" s="469" t="str">
        <f>'4.1'!B6</f>
        <v>Duben</v>
      </c>
      <c r="B30" s="469"/>
      <c r="C30" s="469"/>
      <c r="D30" s="469"/>
      <c r="E30" s="158">
        <f>INDEX('3.2'!$B$27:$M$27,,MATCH('2'!$A30,'3.2'!$B$4:$M$4,0))</f>
        <v>5578.1165120000014</v>
      </c>
      <c r="F30" s="159">
        <v>-354.16414999999961</v>
      </c>
      <c r="G30" s="162">
        <v>-5.9701179053891426E-2</v>
      </c>
    </row>
    <row r="31" spans="1:7">
      <c r="A31" s="469" t="str">
        <f>'4.1'!C6</f>
        <v>Květen</v>
      </c>
      <c r="B31" s="469"/>
      <c r="C31" s="469"/>
      <c r="D31" s="469"/>
      <c r="E31" s="158">
        <f>INDEX('3.2'!$B$27:$M$27,,MATCH('2'!$A31,'3.2'!$B$4:$M$4,0))</f>
        <v>5238.3885630000013</v>
      </c>
      <c r="F31" s="159">
        <v>-343.4759909999957</v>
      </c>
      <c r="G31" s="162">
        <v>-6.1534275451714207E-2</v>
      </c>
    </row>
    <row r="32" spans="1:7">
      <c r="A32" s="469" t="str">
        <f>'4.1'!D6</f>
        <v>Červen</v>
      </c>
      <c r="B32" s="469"/>
      <c r="C32" s="469"/>
      <c r="D32" s="469"/>
      <c r="E32" s="158">
        <f>INDEX('3.2'!$B$27:$M$27,,MATCH('2'!$A32,'3.2'!$B$4:$M$4,0))</f>
        <v>4989.323503999999</v>
      </c>
      <c r="F32" s="159">
        <v>-325.85040939487226</v>
      </c>
      <c r="G32" s="162">
        <v>-6.1305690971595571E-2</v>
      </c>
    </row>
    <row r="33" spans="1:7">
      <c r="A33" s="435"/>
      <c r="B33" s="435"/>
      <c r="C33" s="435"/>
      <c r="D33" s="435"/>
      <c r="E33" s="158"/>
      <c r="F33" s="159"/>
      <c r="G33" s="162"/>
    </row>
    <row r="34" spans="1:7">
      <c r="A34" s="473" t="s">
        <v>415</v>
      </c>
      <c r="B34" s="473"/>
      <c r="C34" s="473"/>
      <c r="D34" s="473"/>
      <c r="E34" s="158"/>
      <c r="F34" s="159"/>
      <c r="G34" s="162"/>
    </row>
    <row r="35" spans="1:7">
      <c r="A35" s="473" t="s">
        <v>315</v>
      </c>
      <c r="B35" s="469"/>
      <c r="C35" s="469"/>
      <c r="D35" s="469"/>
      <c r="E35" s="158">
        <v>1900.4357050000001</v>
      </c>
      <c r="F35" s="159">
        <v>16.881932000000145</v>
      </c>
      <c r="G35" s="162">
        <v>8.9628086237812672E-3</v>
      </c>
    </row>
    <row r="36" spans="1:7">
      <c r="A36" s="473" t="s">
        <v>316</v>
      </c>
      <c r="B36" s="469"/>
      <c r="C36" s="469"/>
      <c r="D36" s="469"/>
      <c r="E36" s="158">
        <v>5452.7251799999995</v>
      </c>
      <c r="F36" s="159">
        <v>-370.61071900000002</v>
      </c>
      <c r="G36" s="162">
        <v>-6.3642339275610443E-2</v>
      </c>
    </row>
    <row r="37" spans="1:7">
      <c r="A37" s="473" t="s">
        <v>317</v>
      </c>
      <c r="B37" s="469"/>
      <c r="C37" s="469"/>
      <c r="D37" s="469"/>
      <c r="E37" s="158">
        <v>1667.628763899319</v>
      </c>
      <c r="F37" s="159">
        <v>-173.09846565029292</v>
      </c>
      <c r="G37" s="162">
        <v>-9.4038086073538751E-2</v>
      </c>
    </row>
    <row r="38" spans="1:7">
      <c r="A38" s="473" t="s">
        <v>318</v>
      </c>
      <c r="B38" s="469"/>
      <c r="C38" s="469"/>
      <c r="D38" s="469"/>
      <c r="E38" s="158">
        <v>3270.5684501006799</v>
      </c>
      <c r="F38" s="159">
        <v>-45.186963744576204</v>
      </c>
      <c r="G38" s="162">
        <v>-1.3627954449201436E-2</v>
      </c>
    </row>
    <row r="39" spans="1:7">
      <c r="A39" s="161"/>
      <c r="B39" s="161"/>
      <c r="C39" s="161"/>
      <c r="D39" s="161"/>
      <c r="E39" s="158"/>
      <c r="F39" s="158"/>
      <c r="G39" s="162"/>
    </row>
    <row r="40" spans="1:7" ht="15">
      <c r="A40" s="474" t="s">
        <v>412</v>
      </c>
      <c r="B40" s="474"/>
      <c r="C40" s="474"/>
      <c r="D40" s="474"/>
      <c r="E40" s="166"/>
      <c r="F40" s="158"/>
      <c r="G40" s="160"/>
    </row>
    <row r="41" spans="1:7">
      <c r="A41" s="469" t="s">
        <v>42</v>
      </c>
      <c r="B41" s="469"/>
      <c r="C41" s="469"/>
      <c r="D41" s="469"/>
      <c r="E41" s="159">
        <v>-799.53145100000017</v>
      </c>
      <c r="F41" s="159">
        <v>1324.5929509999996</v>
      </c>
      <c r="G41" s="160">
        <v>-0.62359480911419785</v>
      </c>
    </row>
    <row r="42" spans="1:7">
      <c r="A42" s="469" t="s">
        <v>319</v>
      </c>
      <c r="B42" s="469"/>
      <c r="C42" s="469"/>
      <c r="D42" s="469"/>
      <c r="E42" s="159">
        <v>2901.9526620000001</v>
      </c>
      <c r="F42" s="159">
        <v>-1376.882674</v>
      </c>
      <c r="G42" s="160">
        <v>-0.3217891238804147</v>
      </c>
    </row>
    <row r="43" spans="1:7">
      <c r="A43" s="469" t="s">
        <v>320</v>
      </c>
      <c r="B43" s="469"/>
      <c r="C43" s="469"/>
      <c r="D43" s="469"/>
      <c r="E43" s="159">
        <v>-3701.4841130000004</v>
      </c>
      <c r="F43" s="159">
        <v>2701.475625</v>
      </c>
      <c r="G43" s="160">
        <v>-0.42191045009504008</v>
      </c>
    </row>
    <row r="44" spans="1:7">
      <c r="A44" s="161"/>
      <c r="B44" s="161"/>
      <c r="C44" s="161"/>
      <c r="D44" s="161"/>
      <c r="E44" s="166"/>
      <c r="F44" s="166"/>
      <c r="G44" s="160"/>
    </row>
    <row r="45" spans="1:7" ht="30">
      <c r="A45" s="474" t="s">
        <v>413</v>
      </c>
      <c r="B45" s="474"/>
      <c r="C45" s="474"/>
      <c r="D45" s="474"/>
      <c r="E45" s="167" t="s">
        <v>321</v>
      </c>
      <c r="F45" s="167" t="s">
        <v>324</v>
      </c>
      <c r="G45" s="168" t="s">
        <v>258</v>
      </c>
    </row>
    <row r="46" spans="1:7">
      <c r="A46" s="469" t="s">
        <v>322</v>
      </c>
      <c r="B46" s="469"/>
      <c r="C46" s="469"/>
      <c r="D46" s="469"/>
      <c r="E46" s="169">
        <v>45020</v>
      </c>
      <c r="F46" s="170">
        <v>0.375</v>
      </c>
      <c r="G46" s="158">
        <v>10070.4104552633</v>
      </c>
    </row>
    <row r="47" spans="1:7">
      <c r="A47" s="469" t="s">
        <v>323</v>
      </c>
      <c r="B47" s="469"/>
      <c r="C47" s="469"/>
      <c r="D47" s="469"/>
      <c r="E47" s="169">
        <v>45053</v>
      </c>
      <c r="F47" s="170">
        <v>0.23958333333333334</v>
      </c>
      <c r="G47" s="158">
        <v>4545.2357467409101</v>
      </c>
    </row>
    <row r="49" spans="1:7" ht="14.25" customHeight="1">
      <c r="A49" s="446"/>
    </row>
    <row r="50" spans="1:7">
      <c r="A50" s="468"/>
      <c r="B50" s="468"/>
      <c r="C50" s="468"/>
      <c r="D50" s="468"/>
      <c r="E50" s="468"/>
      <c r="F50" s="468"/>
      <c r="G50" s="468"/>
    </row>
    <row r="51" spans="1:7">
      <c r="A51" s="468"/>
      <c r="B51" s="468"/>
      <c r="C51" s="468"/>
      <c r="D51" s="468"/>
      <c r="E51" s="468"/>
      <c r="F51" s="468"/>
      <c r="G51" s="468"/>
    </row>
    <row r="52" spans="1:7">
      <c r="A52" s="468"/>
      <c r="B52" s="468"/>
      <c r="C52" s="468"/>
      <c r="D52" s="468"/>
      <c r="E52" s="468"/>
      <c r="F52" s="468"/>
      <c r="G52" s="468"/>
    </row>
    <row r="53" spans="1:7">
      <c r="A53" s="468"/>
      <c r="B53" s="468"/>
      <c r="C53" s="468"/>
      <c r="D53" s="468"/>
      <c r="E53" s="468"/>
      <c r="F53" s="468"/>
      <c r="G53" s="468"/>
    </row>
  </sheetData>
  <mergeCells count="39">
    <mergeCell ref="A47:D47"/>
    <mergeCell ref="A40:D40"/>
    <mergeCell ref="A41:D41"/>
    <mergeCell ref="A42:D42"/>
    <mergeCell ref="A43:D43"/>
    <mergeCell ref="A45:D45"/>
    <mergeCell ref="A46:D46"/>
    <mergeCell ref="A20:D20"/>
    <mergeCell ref="A21:D21"/>
    <mergeCell ref="A22:D22"/>
    <mergeCell ref="A38:D38"/>
    <mergeCell ref="A24:D24"/>
    <mergeCell ref="A25:D25"/>
    <mergeCell ref="A26:D26"/>
    <mergeCell ref="A27:D27"/>
    <mergeCell ref="A29:D29"/>
    <mergeCell ref="A30:D30"/>
    <mergeCell ref="A31:D31"/>
    <mergeCell ref="A32:D32"/>
    <mergeCell ref="A35:D35"/>
    <mergeCell ref="A36:D36"/>
    <mergeCell ref="A37:D37"/>
    <mergeCell ref="A34:D34"/>
    <mergeCell ref="A50:G53"/>
    <mergeCell ref="A10:D10"/>
    <mergeCell ref="A4:D4"/>
    <mergeCell ref="A5:D5"/>
    <mergeCell ref="A6:D6"/>
    <mergeCell ref="A7:D7"/>
    <mergeCell ref="A9:D9"/>
    <mergeCell ref="A23:D23"/>
    <mergeCell ref="A11:D11"/>
    <mergeCell ref="A12:D12"/>
    <mergeCell ref="A13:D13"/>
    <mergeCell ref="A14:D14"/>
    <mergeCell ref="A15:D15"/>
    <mergeCell ref="A16:D16"/>
    <mergeCell ref="A17:D17"/>
    <mergeCell ref="A19:D19"/>
  </mergeCells>
  <pageMargins left="0.31496062992125984" right="0.31496062992125984" top="0.35433070866141736" bottom="0.35433070866141736" header="0.31496062992125984" footer="0.19685039370078741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Q46"/>
  <sheetViews>
    <sheetView showGridLines="0" zoomScaleNormal="100" zoomScaleSheetLayoutView="100" workbookViewId="0"/>
  </sheetViews>
  <sheetFormatPr defaultColWidth="9.140625" defaultRowHeight="1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7" ht="20.25">
      <c r="A1" s="212" t="s">
        <v>376</v>
      </c>
      <c r="N1" s="210" t="str">
        <f>Titulní!A35</f>
        <v>II. čtvrtletí 2023</v>
      </c>
    </row>
    <row r="2" spans="1:17" s="46" customFormat="1" ht="18">
      <c r="A2" s="211" t="s">
        <v>380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</row>
    <row r="3" spans="1:17" ht="6" customHeight="1">
      <c r="A3" s="6"/>
      <c r="B3" s="6"/>
      <c r="C3" s="6"/>
      <c r="D3" s="6"/>
      <c r="E3" s="6"/>
      <c r="F3" s="6"/>
      <c r="G3" s="6"/>
      <c r="H3" s="51"/>
      <c r="I3" s="51"/>
      <c r="J3" s="51"/>
      <c r="K3" s="51"/>
      <c r="L3" s="51"/>
      <c r="M3" s="51"/>
      <c r="N3" s="6"/>
    </row>
    <row r="4" spans="1:17">
      <c r="A4" s="480" t="str">
        <f>RIGHT(N1,4)</f>
        <v>2023</v>
      </c>
      <c r="B4" s="482" t="s">
        <v>180</v>
      </c>
      <c r="C4" s="482"/>
      <c r="D4" s="483"/>
      <c r="E4" s="482" t="s">
        <v>182</v>
      </c>
      <c r="F4" s="482"/>
      <c r="G4" s="483"/>
      <c r="H4" s="482" t="s">
        <v>183</v>
      </c>
      <c r="I4" s="482"/>
      <c r="J4" s="483"/>
      <c r="K4" s="482" t="s">
        <v>184</v>
      </c>
      <c r="L4" s="482"/>
      <c r="M4" s="482"/>
      <c r="N4" s="484" t="s">
        <v>53</v>
      </c>
      <c r="O4" s="213"/>
      <c r="P4" s="213"/>
      <c r="Q4" s="213"/>
    </row>
    <row r="5" spans="1:17">
      <c r="A5" s="481"/>
      <c r="B5" s="416" t="s">
        <v>60</v>
      </c>
      <c r="C5" s="416" t="s">
        <v>61</v>
      </c>
      <c r="D5" s="417" t="s">
        <v>62</v>
      </c>
      <c r="E5" s="416" t="s">
        <v>63</v>
      </c>
      <c r="F5" s="416" t="s">
        <v>64</v>
      </c>
      <c r="G5" s="417" t="s">
        <v>65</v>
      </c>
      <c r="H5" s="416" t="s">
        <v>66</v>
      </c>
      <c r="I5" s="416" t="s">
        <v>67</v>
      </c>
      <c r="J5" s="417" t="s">
        <v>68</v>
      </c>
      <c r="K5" s="416" t="s">
        <v>69</v>
      </c>
      <c r="L5" s="416" t="s">
        <v>70</v>
      </c>
      <c r="M5" s="416" t="s">
        <v>71</v>
      </c>
      <c r="N5" s="485"/>
      <c r="O5" s="213"/>
      <c r="P5" s="213"/>
      <c r="Q5" s="213"/>
    </row>
    <row r="6" spans="1:17" s="32" customFormat="1" ht="14.25" customHeight="1">
      <c r="A6" s="475" t="s">
        <v>19</v>
      </c>
      <c r="B6" s="477">
        <f>SUM(B7:D7)</f>
        <v>21463.638738999995</v>
      </c>
      <c r="C6" s="478"/>
      <c r="D6" s="479"/>
      <c r="E6" s="477">
        <f>SUM(E7:G7)</f>
        <v>16447.062076000002</v>
      </c>
      <c r="F6" s="478"/>
      <c r="G6" s="479"/>
      <c r="H6" s="477">
        <f>SUM(H7:J7)</f>
        <v>0</v>
      </c>
      <c r="I6" s="478"/>
      <c r="J6" s="479"/>
      <c r="K6" s="478">
        <f>SUM(K7:M7)</f>
        <v>0</v>
      </c>
      <c r="L6" s="478"/>
      <c r="M6" s="479"/>
      <c r="N6" s="486">
        <f>SUM(N8:N15)</f>
        <v>37910.700815000004</v>
      </c>
      <c r="O6" s="214"/>
      <c r="P6" s="214"/>
      <c r="Q6" s="214"/>
    </row>
    <row r="7" spans="1:17" s="32" customFormat="1" ht="14.25" customHeight="1">
      <c r="A7" s="476"/>
      <c r="B7" s="221">
        <f t="shared" ref="B7:M7" si="0">SUM(B8:B15)</f>
        <v>7734.5090189999992</v>
      </c>
      <c r="C7" s="217">
        <f t="shared" si="0"/>
        <v>6923.8548539999992</v>
      </c>
      <c r="D7" s="220">
        <f t="shared" si="0"/>
        <v>6805.2748659999979</v>
      </c>
      <c r="E7" s="221">
        <f t="shared" si="0"/>
        <v>6160.8922299999995</v>
      </c>
      <c r="F7" s="217">
        <f t="shared" si="0"/>
        <v>5097.2031560000014</v>
      </c>
      <c r="G7" s="220">
        <f t="shared" si="0"/>
        <v>5188.9666900000002</v>
      </c>
      <c r="H7" s="221">
        <f t="shared" si="0"/>
        <v>0</v>
      </c>
      <c r="I7" s="217">
        <f t="shared" si="0"/>
        <v>0</v>
      </c>
      <c r="J7" s="220">
        <f t="shared" si="0"/>
        <v>0</v>
      </c>
      <c r="K7" s="217">
        <f t="shared" si="0"/>
        <v>0</v>
      </c>
      <c r="L7" s="217">
        <f t="shared" si="0"/>
        <v>0</v>
      </c>
      <c r="M7" s="220">
        <f t="shared" si="0"/>
        <v>0</v>
      </c>
      <c r="N7" s="487"/>
      <c r="O7" s="214"/>
      <c r="P7" s="214"/>
      <c r="Q7" s="214"/>
    </row>
    <row r="8" spans="1:17">
      <c r="A8" s="222" t="s">
        <v>0</v>
      </c>
      <c r="B8" s="223">
        <v>3119.8231100000003</v>
      </c>
      <c r="C8" s="224">
        <v>2602.5479500000001</v>
      </c>
      <c r="D8" s="225">
        <v>2746.18723</v>
      </c>
      <c r="E8" s="224">
        <v>2263.9083799999999</v>
      </c>
      <c r="F8" s="224">
        <v>2213.7178199999998</v>
      </c>
      <c r="G8" s="225">
        <v>2357.4180099999999</v>
      </c>
      <c r="H8" s="224">
        <v>0</v>
      </c>
      <c r="I8" s="224">
        <v>0</v>
      </c>
      <c r="J8" s="225">
        <v>0</v>
      </c>
      <c r="K8" s="224">
        <v>0</v>
      </c>
      <c r="L8" s="224">
        <v>0</v>
      </c>
      <c r="M8" s="225">
        <v>0</v>
      </c>
      <c r="N8" s="226">
        <f t="shared" ref="N8:N15" si="1">SUM(B8:M8)</f>
        <v>15303.602500000001</v>
      </c>
      <c r="O8" s="213"/>
      <c r="P8" s="213"/>
      <c r="Q8" s="213"/>
    </row>
    <row r="9" spans="1:17" ht="12.75" customHeight="1">
      <c r="A9" s="222" t="s">
        <v>15</v>
      </c>
      <c r="B9" s="223">
        <v>3624.8633089999989</v>
      </c>
      <c r="C9" s="224">
        <v>3308.7290879999996</v>
      </c>
      <c r="D9" s="225">
        <v>2881.279904999999</v>
      </c>
      <c r="E9" s="224">
        <v>2847.8711680000001</v>
      </c>
      <c r="F9" s="224">
        <v>1871.7343439999993</v>
      </c>
      <c r="G9" s="225">
        <v>1789.4693310000002</v>
      </c>
      <c r="H9" s="224">
        <v>0</v>
      </c>
      <c r="I9" s="224">
        <v>0</v>
      </c>
      <c r="J9" s="225">
        <v>0</v>
      </c>
      <c r="K9" s="224">
        <v>0</v>
      </c>
      <c r="L9" s="224">
        <v>0</v>
      </c>
      <c r="M9" s="225">
        <v>0</v>
      </c>
      <c r="N9" s="226">
        <f t="shared" si="1"/>
        <v>16323.947144999996</v>
      </c>
      <c r="O9" s="213"/>
      <c r="P9" s="213"/>
      <c r="Q9" s="213"/>
    </row>
    <row r="10" spans="1:17">
      <c r="A10" s="222" t="s">
        <v>16</v>
      </c>
      <c r="B10" s="223">
        <v>182.92470300000002</v>
      </c>
      <c r="C10" s="224">
        <v>237.76182</v>
      </c>
      <c r="D10" s="225">
        <v>212.09733500000002</v>
      </c>
      <c r="E10" s="224">
        <v>101.59639499999999</v>
      </c>
      <c r="F10" s="224">
        <v>49.075890000000001</v>
      </c>
      <c r="G10" s="225">
        <v>256.19821899999999</v>
      </c>
      <c r="H10" s="224">
        <v>0</v>
      </c>
      <c r="I10" s="224">
        <v>0</v>
      </c>
      <c r="J10" s="225">
        <v>0</v>
      </c>
      <c r="K10" s="224">
        <v>0</v>
      </c>
      <c r="L10" s="224">
        <v>0</v>
      </c>
      <c r="M10" s="225">
        <v>0</v>
      </c>
      <c r="N10" s="226">
        <f t="shared" si="1"/>
        <v>1039.654362</v>
      </c>
      <c r="O10" s="213"/>
      <c r="P10" s="213"/>
      <c r="Q10" s="213"/>
    </row>
    <row r="11" spans="1:17" ht="12.75" customHeight="1">
      <c r="A11" s="222" t="s">
        <v>17</v>
      </c>
      <c r="B11" s="223">
        <v>350.09106899999995</v>
      </c>
      <c r="C11" s="224">
        <v>322.85433700000016</v>
      </c>
      <c r="D11" s="225">
        <v>341.74030200000044</v>
      </c>
      <c r="E11" s="224">
        <v>306.39210200000019</v>
      </c>
      <c r="F11" s="224">
        <v>293.31838199999993</v>
      </c>
      <c r="G11" s="225">
        <v>270.70771399999984</v>
      </c>
      <c r="H11" s="224">
        <v>0</v>
      </c>
      <c r="I11" s="224">
        <v>0</v>
      </c>
      <c r="J11" s="225">
        <v>0</v>
      </c>
      <c r="K11" s="224">
        <v>0</v>
      </c>
      <c r="L11" s="224">
        <v>0</v>
      </c>
      <c r="M11" s="225">
        <v>0</v>
      </c>
      <c r="N11" s="226">
        <f t="shared" si="1"/>
        <v>1885.1039060000005</v>
      </c>
      <c r="O11" s="213"/>
      <c r="P11" s="213"/>
      <c r="Q11" s="213"/>
    </row>
    <row r="12" spans="1:17" ht="12.75" customHeight="1">
      <c r="A12" s="222" t="s">
        <v>3</v>
      </c>
      <c r="B12" s="223">
        <v>247.82283299999995</v>
      </c>
      <c r="C12" s="224">
        <v>220.97634800000037</v>
      </c>
      <c r="D12" s="225">
        <v>286.02991599999996</v>
      </c>
      <c r="E12" s="224">
        <v>309.71622800000034</v>
      </c>
      <c r="F12" s="224">
        <v>231.47420400000033</v>
      </c>
      <c r="G12" s="225">
        <v>127.48483999999999</v>
      </c>
      <c r="H12" s="224">
        <v>0</v>
      </c>
      <c r="I12" s="224">
        <v>0</v>
      </c>
      <c r="J12" s="225">
        <v>0</v>
      </c>
      <c r="K12" s="224">
        <v>0</v>
      </c>
      <c r="L12" s="224">
        <v>0</v>
      </c>
      <c r="M12" s="225">
        <v>0</v>
      </c>
      <c r="N12" s="226">
        <f t="shared" si="1"/>
        <v>1423.5043690000009</v>
      </c>
      <c r="O12" s="213"/>
      <c r="P12" s="213"/>
      <c r="Q12" s="213"/>
    </row>
    <row r="13" spans="1:17" ht="12.75" customHeight="1">
      <c r="A13" s="222" t="s">
        <v>18</v>
      </c>
      <c r="B13" s="223">
        <v>89.169119999999992</v>
      </c>
      <c r="C13" s="224">
        <v>65.57529000000001</v>
      </c>
      <c r="D13" s="225">
        <v>80.194090000000003</v>
      </c>
      <c r="E13" s="224">
        <v>81.751100000000008</v>
      </c>
      <c r="F13" s="224">
        <v>92.844889999999992</v>
      </c>
      <c r="G13" s="225">
        <v>59.393639999999998</v>
      </c>
      <c r="H13" s="224">
        <v>0</v>
      </c>
      <c r="I13" s="224">
        <v>0</v>
      </c>
      <c r="J13" s="225">
        <v>0</v>
      </c>
      <c r="K13" s="224">
        <v>0</v>
      </c>
      <c r="L13" s="224">
        <v>0</v>
      </c>
      <c r="M13" s="225">
        <v>0</v>
      </c>
      <c r="N13" s="226">
        <f t="shared" si="1"/>
        <v>468.92813000000001</v>
      </c>
      <c r="O13" s="213"/>
      <c r="P13" s="213"/>
      <c r="Q13" s="213"/>
    </row>
    <row r="14" spans="1:17" ht="12.75" customHeight="1">
      <c r="A14" s="222" t="s">
        <v>1</v>
      </c>
      <c r="B14" s="223">
        <v>74.709235000000035</v>
      </c>
      <c r="C14" s="224">
        <v>68.040229000000025</v>
      </c>
      <c r="D14" s="225">
        <v>77.171883000000037</v>
      </c>
      <c r="E14" s="224">
        <v>45.318365999999983</v>
      </c>
      <c r="F14" s="224">
        <v>45.911687999999948</v>
      </c>
      <c r="G14" s="225">
        <v>33.481310000000001</v>
      </c>
      <c r="H14" s="224">
        <v>0</v>
      </c>
      <c r="I14" s="224">
        <v>0</v>
      </c>
      <c r="J14" s="225">
        <v>0</v>
      </c>
      <c r="K14" s="224">
        <v>0</v>
      </c>
      <c r="L14" s="224">
        <v>0</v>
      </c>
      <c r="M14" s="225">
        <v>0</v>
      </c>
      <c r="N14" s="226">
        <f t="shared" si="1"/>
        <v>344.63271100000003</v>
      </c>
      <c r="O14" s="213"/>
      <c r="P14" s="213"/>
      <c r="Q14" s="213"/>
    </row>
    <row r="15" spans="1:17" ht="12.75" customHeight="1">
      <c r="A15" s="222" t="s">
        <v>2</v>
      </c>
      <c r="B15" s="223">
        <v>45.105639999999909</v>
      </c>
      <c r="C15" s="224">
        <v>97.36979199999989</v>
      </c>
      <c r="D15" s="225">
        <v>180.57420499999901</v>
      </c>
      <c r="E15" s="224">
        <v>204.33849099999878</v>
      </c>
      <c r="F15" s="224">
        <v>299.12593800000138</v>
      </c>
      <c r="G15" s="225">
        <v>294.81362600000051</v>
      </c>
      <c r="H15" s="224">
        <v>0</v>
      </c>
      <c r="I15" s="224">
        <v>0</v>
      </c>
      <c r="J15" s="225">
        <v>0</v>
      </c>
      <c r="K15" s="224">
        <v>0</v>
      </c>
      <c r="L15" s="224">
        <v>0</v>
      </c>
      <c r="M15" s="225">
        <v>0</v>
      </c>
      <c r="N15" s="226">
        <f t="shared" si="1"/>
        <v>1121.3276919999994</v>
      </c>
      <c r="O15" s="213"/>
      <c r="P15" s="213"/>
      <c r="Q15" s="213"/>
    </row>
    <row r="16" spans="1:17" ht="18" customHeight="1">
      <c r="A16" s="488" t="s">
        <v>196</v>
      </c>
      <c r="B16" s="477">
        <f>SUM(B17:D17)</f>
        <v>1393.7824449999996</v>
      </c>
      <c r="C16" s="478"/>
      <c r="D16" s="479"/>
      <c r="E16" s="478">
        <f>SUM(E17:G17)</f>
        <v>1103.662898</v>
      </c>
      <c r="F16" s="478"/>
      <c r="G16" s="479"/>
      <c r="H16" s="478">
        <f>SUM(H17:J17)</f>
        <v>0</v>
      </c>
      <c r="I16" s="478"/>
      <c r="J16" s="479"/>
      <c r="K16" s="478">
        <f>SUM(K17:M17)</f>
        <v>0</v>
      </c>
      <c r="L16" s="478"/>
      <c r="M16" s="479"/>
      <c r="N16" s="489">
        <f>SUM(N18:N25)</f>
        <v>2497.4453430000003</v>
      </c>
      <c r="O16" s="213"/>
      <c r="P16" s="213"/>
      <c r="Q16" s="213"/>
    </row>
    <row r="17" spans="1:17" s="32" customFormat="1" ht="18" customHeight="1">
      <c r="A17" s="476"/>
      <c r="B17" s="221">
        <f t="shared" ref="B17:M17" si="2">SUM(B18:B25)</f>
        <v>508.31314200000003</v>
      </c>
      <c r="C17" s="217">
        <f t="shared" si="2"/>
        <v>449.84472699999992</v>
      </c>
      <c r="D17" s="220">
        <f t="shared" si="2"/>
        <v>435.62457599999971</v>
      </c>
      <c r="E17" s="217">
        <f t="shared" si="2"/>
        <v>410.73894799999999</v>
      </c>
      <c r="F17" s="217">
        <f t="shared" si="2"/>
        <v>348.82938099999996</v>
      </c>
      <c r="G17" s="220">
        <f t="shared" si="2"/>
        <v>344.09456900000009</v>
      </c>
      <c r="H17" s="217">
        <f t="shared" si="2"/>
        <v>0</v>
      </c>
      <c r="I17" s="217">
        <f t="shared" si="2"/>
        <v>0</v>
      </c>
      <c r="J17" s="220">
        <f t="shared" si="2"/>
        <v>0</v>
      </c>
      <c r="K17" s="217">
        <f t="shared" si="2"/>
        <v>0</v>
      </c>
      <c r="L17" s="217">
        <f t="shared" si="2"/>
        <v>0</v>
      </c>
      <c r="M17" s="220">
        <f t="shared" si="2"/>
        <v>0</v>
      </c>
      <c r="N17" s="487"/>
      <c r="O17" s="214"/>
      <c r="P17" s="214"/>
      <c r="Q17" s="214"/>
    </row>
    <row r="18" spans="1:17" ht="12.75" customHeight="1">
      <c r="A18" s="222" t="s">
        <v>0</v>
      </c>
      <c r="B18" s="223">
        <v>167.86646999999996</v>
      </c>
      <c r="C18" s="224">
        <v>139.07483000000002</v>
      </c>
      <c r="D18" s="225">
        <v>145.08461</v>
      </c>
      <c r="E18" s="224">
        <v>125.66401999999999</v>
      </c>
      <c r="F18" s="224">
        <v>126.53589000000001</v>
      </c>
      <c r="G18" s="225">
        <v>134.82118</v>
      </c>
      <c r="H18" s="224">
        <v>0</v>
      </c>
      <c r="I18" s="224">
        <v>0</v>
      </c>
      <c r="J18" s="225">
        <v>0</v>
      </c>
      <c r="K18" s="224">
        <v>0</v>
      </c>
      <c r="L18" s="224">
        <v>0</v>
      </c>
      <c r="M18" s="225">
        <v>0</v>
      </c>
      <c r="N18" s="226">
        <f t="shared" ref="N18:N25" si="3">SUM(B18:M18)</f>
        <v>839.04700000000003</v>
      </c>
      <c r="O18" s="213"/>
      <c r="P18" s="213"/>
      <c r="Q18" s="213"/>
    </row>
    <row r="19" spans="1:17" ht="12.75" customHeight="1">
      <c r="A19" s="222" t="s">
        <v>15</v>
      </c>
      <c r="B19" s="223">
        <v>314.77827700000006</v>
      </c>
      <c r="C19" s="224">
        <v>286.27671899999996</v>
      </c>
      <c r="D19" s="225">
        <v>263.40313099999986</v>
      </c>
      <c r="E19" s="224">
        <v>260.67506700000013</v>
      </c>
      <c r="F19" s="224">
        <v>197.04081600000006</v>
      </c>
      <c r="G19" s="225">
        <v>182.7972530000001</v>
      </c>
      <c r="H19" s="224">
        <v>0</v>
      </c>
      <c r="I19" s="224">
        <v>0</v>
      </c>
      <c r="J19" s="225">
        <v>0</v>
      </c>
      <c r="K19" s="224">
        <v>0</v>
      </c>
      <c r="L19" s="224">
        <v>0</v>
      </c>
      <c r="M19" s="225">
        <v>0</v>
      </c>
      <c r="N19" s="226">
        <f t="shared" si="3"/>
        <v>1504.9712630000004</v>
      </c>
      <c r="O19" s="213"/>
      <c r="P19" s="213"/>
      <c r="Q19" s="213"/>
    </row>
    <row r="20" spans="1:17" ht="12.75" customHeight="1">
      <c r="A20" s="222" t="s">
        <v>16</v>
      </c>
      <c r="B20" s="223">
        <v>2.273765</v>
      </c>
      <c r="C20" s="224">
        <v>2.9357790000000001</v>
      </c>
      <c r="D20" s="225">
        <v>2.8322730000000003</v>
      </c>
      <c r="E20" s="224">
        <v>1.3651759999999999</v>
      </c>
      <c r="F20" s="224">
        <v>1.075664</v>
      </c>
      <c r="G20" s="225">
        <v>4.0874610000000002</v>
      </c>
      <c r="H20" s="224">
        <v>0</v>
      </c>
      <c r="I20" s="224">
        <v>0</v>
      </c>
      <c r="J20" s="225">
        <v>0</v>
      </c>
      <c r="K20" s="224">
        <v>0</v>
      </c>
      <c r="L20" s="224">
        <v>0</v>
      </c>
      <c r="M20" s="225">
        <v>0</v>
      </c>
      <c r="N20" s="226">
        <f t="shared" si="3"/>
        <v>14.570118000000001</v>
      </c>
      <c r="O20" s="213"/>
      <c r="P20" s="213"/>
      <c r="Q20" s="213"/>
    </row>
    <row r="21" spans="1:17" ht="12.75" customHeight="1">
      <c r="A21" s="222" t="s">
        <v>17</v>
      </c>
      <c r="B21" s="223">
        <v>18.718187999999948</v>
      </c>
      <c r="C21" s="224">
        <v>17.252708999999996</v>
      </c>
      <c r="D21" s="225">
        <v>18.819336999999912</v>
      </c>
      <c r="E21" s="224">
        <v>17.771059999999927</v>
      </c>
      <c r="F21" s="224">
        <v>18.537065999999914</v>
      </c>
      <c r="G21" s="225">
        <v>18.038260999999967</v>
      </c>
      <c r="H21" s="224">
        <v>0</v>
      </c>
      <c r="I21" s="224">
        <v>0</v>
      </c>
      <c r="J21" s="225">
        <v>0</v>
      </c>
      <c r="K21" s="224">
        <v>0</v>
      </c>
      <c r="L21" s="224">
        <v>0</v>
      </c>
      <c r="M21" s="225">
        <v>0</v>
      </c>
      <c r="N21" s="226">
        <f t="shared" si="3"/>
        <v>109.13662099999965</v>
      </c>
      <c r="O21" s="213"/>
      <c r="P21" s="213"/>
      <c r="Q21" s="213"/>
    </row>
    <row r="22" spans="1:17" ht="12.75" customHeight="1">
      <c r="A22" s="222" t="s">
        <v>3</v>
      </c>
      <c r="B22" s="223">
        <v>1.8331469999999972</v>
      </c>
      <c r="C22" s="224">
        <v>1.686602999999997</v>
      </c>
      <c r="D22" s="225">
        <v>1.9938859999999954</v>
      </c>
      <c r="E22" s="224">
        <v>2.0349659999999945</v>
      </c>
      <c r="F22" s="224">
        <v>1.7738769999999955</v>
      </c>
      <c r="G22" s="225">
        <v>1.0085639999999976</v>
      </c>
      <c r="H22" s="224">
        <v>0</v>
      </c>
      <c r="I22" s="224">
        <v>0</v>
      </c>
      <c r="J22" s="225">
        <v>0</v>
      </c>
      <c r="K22" s="224">
        <v>0</v>
      </c>
      <c r="L22" s="224">
        <v>0</v>
      </c>
      <c r="M22" s="225">
        <v>0</v>
      </c>
      <c r="N22" s="226">
        <f t="shared" si="3"/>
        <v>10.331042999999978</v>
      </c>
      <c r="O22" s="213"/>
      <c r="P22" s="213"/>
      <c r="Q22" s="213"/>
    </row>
    <row r="23" spans="1:17" ht="12.75" customHeight="1">
      <c r="A23" s="222" t="s">
        <v>18</v>
      </c>
      <c r="B23" s="223">
        <v>1.1538400000000002</v>
      </c>
      <c r="C23" s="224">
        <v>0.84417999999999993</v>
      </c>
      <c r="D23" s="225">
        <v>1.0886500000000001</v>
      </c>
      <c r="E23" s="224">
        <v>1.1258600000000001</v>
      </c>
      <c r="F23" s="224">
        <v>1.20757</v>
      </c>
      <c r="G23" s="225">
        <v>0.72797000000000001</v>
      </c>
      <c r="H23" s="224">
        <v>0</v>
      </c>
      <c r="I23" s="224">
        <v>0</v>
      </c>
      <c r="J23" s="225">
        <v>0</v>
      </c>
      <c r="K23" s="224">
        <v>0</v>
      </c>
      <c r="L23" s="224">
        <v>0</v>
      </c>
      <c r="M23" s="225">
        <v>0</v>
      </c>
      <c r="N23" s="226">
        <f t="shared" si="3"/>
        <v>6.1480699999999997</v>
      </c>
      <c r="O23" s="213"/>
      <c r="P23" s="213"/>
      <c r="Q23" s="213"/>
    </row>
    <row r="24" spans="1:17" ht="12.75" customHeight="1">
      <c r="A24" s="222" t="s">
        <v>1</v>
      </c>
      <c r="B24" s="223">
        <v>0.91309799999999974</v>
      </c>
      <c r="C24" s="224">
        <v>0.76590599999999964</v>
      </c>
      <c r="D24" s="225">
        <v>0.93009200000000047</v>
      </c>
      <c r="E24" s="224">
        <v>0.51874199999999993</v>
      </c>
      <c r="F24" s="224">
        <v>0.51495099999999983</v>
      </c>
      <c r="G24" s="225">
        <v>0.43916399999999989</v>
      </c>
      <c r="H24" s="224">
        <v>0</v>
      </c>
      <c r="I24" s="224">
        <v>0</v>
      </c>
      <c r="J24" s="225">
        <v>0</v>
      </c>
      <c r="K24" s="224">
        <v>0</v>
      </c>
      <c r="L24" s="224">
        <v>0</v>
      </c>
      <c r="M24" s="225">
        <v>0</v>
      </c>
      <c r="N24" s="226">
        <f t="shared" si="3"/>
        <v>4.0819530000000004</v>
      </c>
      <c r="O24" s="213"/>
      <c r="P24" s="213"/>
      <c r="Q24" s="213"/>
    </row>
    <row r="25" spans="1:17" ht="12.75" customHeight="1">
      <c r="A25" s="222" t="s">
        <v>2</v>
      </c>
      <c r="B25" s="223">
        <v>0.77635699999999663</v>
      </c>
      <c r="C25" s="224">
        <v>1.0080009999999955</v>
      </c>
      <c r="D25" s="225">
        <v>1.472596999999995</v>
      </c>
      <c r="E25" s="224">
        <v>1.5840569999999925</v>
      </c>
      <c r="F25" s="224">
        <v>2.1435469999999928</v>
      </c>
      <c r="G25" s="225">
        <v>2.1747159999999943</v>
      </c>
      <c r="H25" s="224">
        <v>0</v>
      </c>
      <c r="I25" s="224">
        <v>0</v>
      </c>
      <c r="J25" s="225">
        <v>0</v>
      </c>
      <c r="K25" s="224">
        <v>0</v>
      </c>
      <c r="L25" s="224">
        <v>0</v>
      </c>
      <c r="M25" s="225">
        <v>0</v>
      </c>
      <c r="N25" s="226">
        <f t="shared" si="3"/>
        <v>9.1592749999999672</v>
      </c>
      <c r="O25" s="213"/>
      <c r="P25" s="213"/>
      <c r="Q25" s="213"/>
    </row>
    <row r="26" spans="1:17" ht="12.75" customHeight="1">
      <c r="A26" s="488" t="s">
        <v>197</v>
      </c>
      <c r="B26" s="477">
        <f>SUM(B27:D27)</f>
        <v>312.31694400000003</v>
      </c>
      <c r="C26" s="478"/>
      <c r="D26" s="479"/>
      <c r="E26" s="477">
        <f>SUM(E27:G27)</f>
        <v>205.383982</v>
      </c>
      <c r="F26" s="478"/>
      <c r="G26" s="479"/>
      <c r="H26" s="478">
        <f>SUM(H27:J27)</f>
        <v>0</v>
      </c>
      <c r="I26" s="478"/>
      <c r="J26" s="479"/>
      <c r="K26" s="478">
        <f>SUM(K27:M27)</f>
        <v>0</v>
      </c>
      <c r="L26" s="478"/>
      <c r="M26" s="479"/>
      <c r="N26" s="489">
        <f>SUM(N28:N31)</f>
        <v>517.70092599999998</v>
      </c>
      <c r="O26" s="213"/>
      <c r="P26" s="213"/>
      <c r="Q26" s="213"/>
    </row>
    <row r="27" spans="1:17" s="32" customFormat="1" ht="13.5" customHeight="1">
      <c r="A27" s="476"/>
      <c r="B27" s="221">
        <f t="shared" ref="B27:M27" si="4">SUM(B28:B31)</f>
        <v>110.63938400000002</v>
      </c>
      <c r="C27" s="217">
        <f t="shared" si="4"/>
        <v>102.84673400000001</v>
      </c>
      <c r="D27" s="220">
        <f t="shared" si="4"/>
        <v>98.830825999999988</v>
      </c>
      <c r="E27" s="221">
        <f t="shared" si="4"/>
        <v>86.993900000000011</v>
      </c>
      <c r="F27" s="217">
        <f t="shared" si="4"/>
        <v>67.533989000000005</v>
      </c>
      <c r="G27" s="220">
        <f t="shared" si="4"/>
        <v>50.856092999999994</v>
      </c>
      <c r="H27" s="217">
        <f t="shared" si="4"/>
        <v>0</v>
      </c>
      <c r="I27" s="217">
        <f t="shared" si="4"/>
        <v>0</v>
      </c>
      <c r="J27" s="220">
        <f t="shared" si="4"/>
        <v>0</v>
      </c>
      <c r="K27" s="217">
        <f t="shared" si="4"/>
        <v>0</v>
      </c>
      <c r="L27" s="217">
        <f t="shared" si="4"/>
        <v>0</v>
      </c>
      <c r="M27" s="220">
        <f t="shared" si="4"/>
        <v>0</v>
      </c>
      <c r="N27" s="487"/>
      <c r="O27" s="214"/>
      <c r="P27" s="214"/>
      <c r="Q27" s="214"/>
    </row>
    <row r="28" spans="1:17" ht="12" customHeight="1">
      <c r="A28" s="222" t="s">
        <v>0</v>
      </c>
      <c r="B28" s="223">
        <v>0.40168999999999999</v>
      </c>
      <c r="C28" s="224">
        <v>0.37875999999999999</v>
      </c>
      <c r="D28" s="225">
        <v>0.34222000000000002</v>
      </c>
      <c r="E28" s="224">
        <v>0.29486000000000001</v>
      </c>
      <c r="F28" s="224">
        <v>0.19263</v>
      </c>
      <c r="G28" s="225">
        <v>7.4340000000000003E-2</v>
      </c>
      <c r="H28" s="224">
        <v>0</v>
      </c>
      <c r="I28" s="224">
        <v>0</v>
      </c>
      <c r="J28" s="225">
        <v>0</v>
      </c>
      <c r="K28" s="224">
        <v>0</v>
      </c>
      <c r="L28" s="224">
        <v>0</v>
      </c>
      <c r="M28" s="225">
        <v>0</v>
      </c>
      <c r="N28" s="226">
        <f>SUM(B28:M28)</f>
        <v>1.6845000000000003</v>
      </c>
      <c r="O28" s="213"/>
      <c r="P28" s="213"/>
      <c r="Q28" s="213"/>
    </row>
    <row r="29" spans="1:17" ht="12.75" customHeight="1">
      <c r="A29" s="222" t="s">
        <v>15</v>
      </c>
      <c r="B29" s="223">
        <v>105.90241000000002</v>
      </c>
      <c r="C29" s="224">
        <v>98.754214000000005</v>
      </c>
      <c r="D29" s="225">
        <v>94.491585999999984</v>
      </c>
      <c r="E29" s="224">
        <v>83.254971000000012</v>
      </c>
      <c r="F29" s="224">
        <v>64.678000000000011</v>
      </c>
      <c r="G29" s="225">
        <v>48.448353999999995</v>
      </c>
      <c r="H29" s="224">
        <v>0</v>
      </c>
      <c r="I29" s="224">
        <v>0</v>
      </c>
      <c r="J29" s="225">
        <v>0</v>
      </c>
      <c r="K29" s="224">
        <v>0</v>
      </c>
      <c r="L29" s="224">
        <v>0</v>
      </c>
      <c r="M29" s="225">
        <v>0</v>
      </c>
      <c r="N29" s="226">
        <f>SUM(B29:M29)</f>
        <v>495.52953500000001</v>
      </c>
      <c r="O29" s="213"/>
      <c r="P29" s="213"/>
      <c r="Q29" s="213"/>
    </row>
    <row r="30" spans="1:17" ht="12.75" customHeight="1">
      <c r="A30" s="222" t="s">
        <v>16</v>
      </c>
      <c r="B30" s="223">
        <v>0.78742899999999993</v>
      </c>
      <c r="C30" s="224">
        <v>0.6625359999999999</v>
      </c>
      <c r="D30" s="225">
        <v>0.78583000000000003</v>
      </c>
      <c r="E30" s="224">
        <v>0.59592100000000003</v>
      </c>
      <c r="F30" s="224">
        <v>0</v>
      </c>
      <c r="G30" s="225">
        <v>0</v>
      </c>
      <c r="H30" s="224">
        <v>0</v>
      </c>
      <c r="I30" s="224">
        <v>0</v>
      </c>
      <c r="J30" s="225">
        <v>0</v>
      </c>
      <c r="K30" s="224">
        <v>0</v>
      </c>
      <c r="L30" s="224">
        <v>0</v>
      </c>
      <c r="M30" s="225">
        <v>0</v>
      </c>
      <c r="N30" s="226">
        <f>SUM(B30:M30)</f>
        <v>2.8317159999999997</v>
      </c>
      <c r="O30" s="213"/>
      <c r="P30" s="213"/>
      <c r="Q30" s="213"/>
    </row>
    <row r="31" spans="1:17" ht="12" customHeight="1">
      <c r="A31" s="222" t="s">
        <v>17</v>
      </c>
      <c r="B31" s="223">
        <v>3.5478550000000011</v>
      </c>
      <c r="C31" s="224">
        <v>3.0512240000000035</v>
      </c>
      <c r="D31" s="225">
        <v>3.2111899999999998</v>
      </c>
      <c r="E31" s="224">
        <v>2.8481480000000006</v>
      </c>
      <c r="F31" s="224">
        <v>2.663358999999998</v>
      </c>
      <c r="G31" s="225">
        <v>2.3333989999999982</v>
      </c>
      <c r="H31" s="224">
        <v>0</v>
      </c>
      <c r="I31" s="224">
        <v>0</v>
      </c>
      <c r="J31" s="225">
        <v>0</v>
      </c>
      <c r="K31" s="224">
        <v>0</v>
      </c>
      <c r="L31" s="224">
        <v>0</v>
      </c>
      <c r="M31" s="225">
        <v>0</v>
      </c>
      <c r="N31" s="226">
        <f>SUM(B31:M31)</f>
        <v>17.655175</v>
      </c>
      <c r="O31" s="213"/>
      <c r="P31" s="213"/>
      <c r="Q31" s="213"/>
    </row>
    <row r="32" spans="1:17" ht="12" customHeight="1">
      <c r="A32" s="488" t="s">
        <v>6</v>
      </c>
      <c r="B32" s="477">
        <f>SUM(B33:D33)</f>
        <v>20069.856293999997</v>
      </c>
      <c r="C32" s="478"/>
      <c r="D32" s="479"/>
      <c r="E32" s="477">
        <f>SUM(E33:G33)</f>
        <v>15343.399178000001</v>
      </c>
      <c r="F32" s="478"/>
      <c r="G32" s="479"/>
      <c r="H32" s="478">
        <f>SUM(H33:J33)</f>
        <v>0</v>
      </c>
      <c r="I32" s="478"/>
      <c r="J32" s="479"/>
      <c r="K32" s="478">
        <f>SUM(K33:M33)</f>
        <v>0</v>
      </c>
      <c r="L32" s="478"/>
      <c r="M32" s="479"/>
      <c r="N32" s="489">
        <f>SUM(N34:N41)</f>
        <v>35413.255471999997</v>
      </c>
      <c r="O32" s="213"/>
      <c r="P32" s="213"/>
      <c r="Q32" s="213"/>
    </row>
    <row r="33" spans="1:17" s="32" customFormat="1">
      <c r="A33" s="476"/>
      <c r="B33" s="221">
        <f t="shared" ref="B33:M33" si="5">SUM(B34:B41)</f>
        <v>7226.1958769999992</v>
      </c>
      <c r="C33" s="217">
        <f t="shared" si="5"/>
        <v>6474.0101269999996</v>
      </c>
      <c r="D33" s="220">
        <f t="shared" si="5"/>
        <v>6369.6502899999996</v>
      </c>
      <c r="E33" s="221">
        <f t="shared" si="5"/>
        <v>5750.1532820000002</v>
      </c>
      <c r="F33" s="217">
        <f t="shared" si="5"/>
        <v>4748.3737750000009</v>
      </c>
      <c r="G33" s="220">
        <f t="shared" si="5"/>
        <v>4844.8721210000003</v>
      </c>
      <c r="H33" s="217">
        <f t="shared" si="5"/>
        <v>0</v>
      </c>
      <c r="I33" s="217">
        <f t="shared" si="5"/>
        <v>0</v>
      </c>
      <c r="J33" s="220">
        <f t="shared" si="5"/>
        <v>0</v>
      </c>
      <c r="K33" s="217">
        <f t="shared" si="5"/>
        <v>0</v>
      </c>
      <c r="L33" s="217">
        <f t="shared" si="5"/>
        <v>0</v>
      </c>
      <c r="M33" s="220">
        <f t="shared" si="5"/>
        <v>0</v>
      </c>
      <c r="N33" s="487"/>
      <c r="O33" s="214"/>
      <c r="P33" s="214"/>
      <c r="Q33" s="214"/>
    </row>
    <row r="34" spans="1:17" ht="12" customHeight="1">
      <c r="A34" s="222" t="s">
        <v>0</v>
      </c>
      <c r="B34" s="223">
        <f t="shared" ref="B34:M34" si="6">B8-B18</f>
        <v>2951.9566400000003</v>
      </c>
      <c r="C34" s="224">
        <f t="shared" si="6"/>
        <v>2463.4731200000001</v>
      </c>
      <c r="D34" s="225">
        <f t="shared" si="6"/>
        <v>2601.1026200000001</v>
      </c>
      <c r="E34" s="224">
        <f t="shared" si="6"/>
        <v>2138.2443599999997</v>
      </c>
      <c r="F34" s="224">
        <f t="shared" si="6"/>
        <v>2087.1819299999997</v>
      </c>
      <c r="G34" s="225">
        <f t="shared" si="6"/>
        <v>2222.59683</v>
      </c>
      <c r="H34" s="224">
        <f t="shared" si="6"/>
        <v>0</v>
      </c>
      <c r="I34" s="224">
        <f t="shared" si="6"/>
        <v>0</v>
      </c>
      <c r="J34" s="225">
        <f t="shared" si="6"/>
        <v>0</v>
      </c>
      <c r="K34" s="224">
        <f t="shared" si="6"/>
        <v>0</v>
      </c>
      <c r="L34" s="224">
        <f t="shared" si="6"/>
        <v>0</v>
      </c>
      <c r="M34" s="225">
        <f t="shared" si="6"/>
        <v>0</v>
      </c>
      <c r="N34" s="226">
        <f>SUM(B34:M34)</f>
        <v>14464.5555</v>
      </c>
      <c r="O34" s="213"/>
      <c r="P34" s="213"/>
      <c r="Q34" s="213"/>
    </row>
    <row r="35" spans="1:17" ht="12" customHeight="1">
      <c r="A35" s="222" t="s">
        <v>15</v>
      </c>
      <c r="B35" s="223">
        <f t="shared" ref="B35:M35" si="7">B9-B19</f>
        <v>3310.085031999999</v>
      </c>
      <c r="C35" s="224">
        <f t="shared" si="7"/>
        <v>3022.4523689999996</v>
      </c>
      <c r="D35" s="225">
        <f t="shared" si="7"/>
        <v>2617.8767739999989</v>
      </c>
      <c r="E35" s="224">
        <f t="shared" si="7"/>
        <v>2587.196101</v>
      </c>
      <c r="F35" s="224">
        <f t="shared" si="7"/>
        <v>1674.6935279999993</v>
      </c>
      <c r="G35" s="225">
        <f t="shared" si="7"/>
        <v>1606.6720780000001</v>
      </c>
      <c r="H35" s="224">
        <f t="shared" si="7"/>
        <v>0</v>
      </c>
      <c r="I35" s="224">
        <f t="shared" si="7"/>
        <v>0</v>
      </c>
      <c r="J35" s="225">
        <f t="shared" si="7"/>
        <v>0</v>
      </c>
      <c r="K35" s="224">
        <f t="shared" si="7"/>
        <v>0</v>
      </c>
      <c r="L35" s="224">
        <f t="shared" si="7"/>
        <v>0</v>
      </c>
      <c r="M35" s="225">
        <f t="shared" si="7"/>
        <v>0</v>
      </c>
      <c r="N35" s="226">
        <f>SUM(B35:M35)</f>
        <v>14818.975881999997</v>
      </c>
      <c r="O35" s="213"/>
      <c r="P35" s="213"/>
      <c r="Q35" s="213"/>
    </row>
    <row r="36" spans="1:17" ht="12.75" customHeight="1">
      <c r="A36" s="222" t="s">
        <v>16</v>
      </c>
      <c r="B36" s="223">
        <f t="shared" ref="B36:M36" si="8">B10-B20</f>
        <v>180.65093800000002</v>
      </c>
      <c r="C36" s="224">
        <f t="shared" si="8"/>
        <v>234.826041</v>
      </c>
      <c r="D36" s="225">
        <f t="shared" si="8"/>
        <v>209.26506200000003</v>
      </c>
      <c r="E36" s="224">
        <f t="shared" si="8"/>
        <v>100.23121899999998</v>
      </c>
      <c r="F36" s="224">
        <f t="shared" si="8"/>
        <v>48.000225999999998</v>
      </c>
      <c r="G36" s="225">
        <f t="shared" si="8"/>
        <v>252.110758</v>
      </c>
      <c r="H36" s="224">
        <f t="shared" si="8"/>
        <v>0</v>
      </c>
      <c r="I36" s="224">
        <f t="shared" si="8"/>
        <v>0</v>
      </c>
      <c r="J36" s="225">
        <f t="shared" si="8"/>
        <v>0</v>
      </c>
      <c r="K36" s="224">
        <f t="shared" si="8"/>
        <v>0</v>
      </c>
      <c r="L36" s="224">
        <f t="shared" si="8"/>
        <v>0</v>
      </c>
      <c r="M36" s="225">
        <f t="shared" si="8"/>
        <v>0</v>
      </c>
      <c r="N36" s="226">
        <f t="shared" ref="N36:N41" si="9">SUM(B36:M36)</f>
        <v>1025.0842440000001</v>
      </c>
      <c r="O36" s="213"/>
      <c r="P36" s="213"/>
      <c r="Q36" s="213"/>
    </row>
    <row r="37" spans="1:17" ht="12.75" customHeight="1">
      <c r="A37" s="222" t="s">
        <v>17</v>
      </c>
      <c r="B37" s="223">
        <f t="shared" ref="B37:M37" si="10">B11-B21</f>
        <v>331.37288100000001</v>
      </c>
      <c r="C37" s="224">
        <f t="shared" si="10"/>
        <v>305.60162800000018</v>
      </c>
      <c r="D37" s="225">
        <f t="shared" si="10"/>
        <v>322.92096500000054</v>
      </c>
      <c r="E37" s="224">
        <f t="shared" si="10"/>
        <v>288.62104200000027</v>
      </c>
      <c r="F37" s="224">
        <f t="shared" si="10"/>
        <v>274.781316</v>
      </c>
      <c r="G37" s="225">
        <f t="shared" si="10"/>
        <v>252.66945299999986</v>
      </c>
      <c r="H37" s="224">
        <f t="shared" si="10"/>
        <v>0</v>
      </c>
      <c r="I37" s="224">
        <f t="shared" si="10"/>
        <v>0</v>
      </c>
      <c r="J37" s="225">
        <f t="shared" si="10"/>
        <v>0</v>
      </c>
      <c r="K37" s="224">
        <f t="shared" si="10"/>
        <v>0</v>
      </c>
      <c r="L37" s="224">
        <f t="shared" si="10"/>
        <v>0</v>
      </c>
      <c r="M37" s="225">
        <f t="shared" si="10"/>
        <v>0</v>
      </c>
      <c r="N37" s="226">
        <f t="shared" si="9"/>
        <v>1775.9672850000006</v>
      </c>
      <c r="O37" s="213"/>
      <c r="P37" s="213"/>
      <c r="Q37" s="213"/>
    </row>
    <row r="38" spans="1:17" ht="12.75" customHeight="1">
      <c r="A38" s="222" t="s">
        <v>3</v>
      </c>
      <c r="B38" s="223">
        <f t="shared" ref="B38:M38" si="11">B12-B22</f>
        <v>245.98968599999995</v>
      </c>
      <c r="C38" s="224">
        <f t="shared" si="11"/>
        <v>219.28974500000038</v>
      </c>
      <c r="D38" s="225">
        <f t="shared" si="11"/>
        <v>284.03602999999998</v>
      </c>
      <c r="E38" s="224">
        <f t="shared" si="11"/>
        <v>307.68126200000034</v>
      </c>
      <c r="F38" s="224">
        <f t="shared" si="11"/>
        <v>229.70032700000033</v>
      </c>
      <c r="G38" s="225">
        <f t="shared" si="11"/>
        <v>126.476276</v>
      </c>
      <c r="H38" s="224">
        <f t="shared" si="11"/>
        <v>0</v>
      </c>
      <c r="I38" s="224">
        <f t="shared" si="11"/>
        <v>0</v>
      </c>
      <c r="J38" s="225">
        <f t="shared" si="11"/>
        <v>0</v>
      </c>
      <c r="K38" s="224">
        <f t="shared" si="11"/>
        <v>0</v>
      </c>
      <c r="L38" s="224">
        <f t="shared" si="11"/>
        <v>0</v>
      </c>
      <c r="M38" s="225">
        <f t="shared" si="11"/>
        <v>0</v>
      </c>
      <c r="N38" s="226">
        <f t="shared" si="9"/>
        <v>1413.173326000001</v>
      </c>
      <c r="O38" s="213"/>
      <c r="P38" s="213"/>
      <c r="Q38" s="213"/>
    </row>
    <row r="39" spans="1:17" ht="12.75" customHeight="1">
      <c r="A39" s="222" t="s">
        <v>18</v>
      </c>
      <c r="B39" s="223">
        <f t="shared" ref="B39:M39" si="12">B13-B23</f>
        <v>88.01527999999999</v>
      </c>
      <c r="C39" s="224">
        <f t="shared" si="12"/>
        <v>64.731110000000015</v>
      </c>
      <c r="D39" s="225">
        <f t="shared" si="12"/>
        <v>79.105440000000002</v>
      </c>
      <c r="E39" s="224">
        <f t="shared" si="12"/>
        <v>80.625240000000005</v>
      </c>
      <c r="F39" s="224">
        <f t="shared" si="12"/>
        <v>91.637319999999988</v>
      </c>
      <c r="G39" s="225">
        <f t="shared" si="12"/>
        <v>58.665669999999999</v>
      </c>
      <c r="H39" s="224">
        <f t="shared" si="12"/>
        <v>0</v>
      </c>
      <c r="I39" s="224">
        <f t="shared" si="12"/>
        <v>0</v>
      </c>
      <c r="J39" s="225">
        <f t="shared" si="12"/>
        <v>0</v>
      </c>
      <c r="K39" s="224">
        <f t="shared" si="12"/>
        <v>0</v>
      </c>
      <c r="L39" s="224">
        <f t="shared" si="12"/>
        <v>0</v>
      </c>
      <c r="M39" s="225">
        <f t="shared" si="12"/>
        <v>0</v>
      </c>
      <c r="N39" s="226">
        <f t="shared" si="9"/>
        <v>462.78005999999999</v>
      </c>
      <c r="O39" s="213"/>
      <c r="P39" s="213"/>
      <c r="Q39" s="213"/>
    </row>
    <row r="40" spans="1:17" ht="12.75" customHeight="1">
      <c r="A40" s="222" t="s">
        <v>1</v>
      </c>
      <c r="B40" s="223">
        <f t="shared" ref="B40:M40" si="13">B14-B24</f>
        <v>73.79613700000003</v>
      </c>
      <c r="C40" s="224">
        <f t="shared" si="13"/>
        <v>67.274323000000024</v>
      </c>
      <c r="D40" s="225">
        <f t="shared" si="13"/>
        <v>76.241791000000035</v>
      </c>
      <c r="E40" s="224">
        <f t="shared" si="13"/>
        <v>44.79962399999998</v>
      </c>
      <c r="F40" s="224">
        <f t="shared" si="13"/>
        <v>45.396736999999952</v>
      </c>
      <c r="G40" s="225">
        <f t="shared" si="13"/>
        <v>33.042146000000002</v>
      </c>
      <c r="H40" s="224">
        <f t="shared" si="13"/>
        <v>0</v>
      </c>
      <c r="I40" s="224">
        <f t="shared" si="13"/>
        <v>0</v>
      </c>
      <c r="J40" s="225">
        <f t="shared" si="13"/>
        <v>0</v>
      </c>
      <c r="K40" s="224">
        <f t="shared" si="13"/>
        <v>0</v>
      </c>
      <c r="L40" s="224">
        <f t="shared" si="13"/>
        <v>0</v>
      </c>
      <c r="M40" s="225">
        <f t="shared" si="13"/>
        <v>0</v>
      </c>
      <c r="N40" s="226">
        <f t="shared" si="9"/>
        <v>340.55075800000003</v>
      </c>
      <c r="O40" s="213"/>
      <c r="P40" s="213"/>
      <c r="Q40" s="213"/>
    </row>
    <row r="41" spans="1:17">
      <c r="A41" s="227" t="s">
        <v>2</v>
      </c>
      <c r="B41" s="228">
        <f t="shared" ref="B41:M41" si="14">B15-B25</f>
        <v>44.329282999999911</v>
      </c>
      <c r="C41" s="229">
        <f t="shared" si="14"/>
        <v>96.361790999999897</v>
      </c>
      <c r="D41" s="230">
        <f t="shared" si="14"/>
        <v>179.101607999999</v>
      </c>
      <c r="E41" s="229">
        <f t="shared" si="14"/>
        <v>202.75443399999878</v>
      </c>
      <c r="F41" s="229">
        <f t="shared" si="14"/>
        <v>296.98239100000137</v>
      </c>
      <c r="G41" s="230">
        <f t="shared" si="14"/>
        <v>292.63891000000052</v>
      </c>
      <c r="H41" s="229">
        <f t="shared" si="14"/>
        <v>0</v>
      </c>
      <c r="I41" s="229">
        <f t="shared" si="14"/>
        <v>0</v>
      </c>
      <c r="J41" s="230">
        <f t="shared" si="14"/>
        <v>0</v>
      </c>
      <c r="K41" s="229">
        <f t="shared" si="14"/>
        <v>0</v>
      </c>
      <c r="L41" s="229">
        <f t="shared" si="14"/>
        <v>0</v>
      </c>
      <c r="M41" s="230">
        <f t="shared" si="14"/>
        <v>0</v>
      </c>
      <c r="N41" s="231">
        <f t="shared" si="9"/>
        <v>1112.1684169999994</v>
      </c>
      <c r="O41" s="213"/>
      <c r="P41" s="213"/>
      <c r="Q41" s="213"/>
    </row>
    <row r="42" spans="1:17" s="38" customFormat="1" ht="11.25">
      <c r="A42" s="114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4"/>
      <c r="O42" s="216"/>
      <c r="P42" s="216"/>
      <c r="Q42" s="216"/>
    </row>
    <row r="43" spans="1:17">
      <c r="A43" s="6"/>
      <c r="B43" s="6"/>
      <c r="C43" s="6"/>
      <c r="D43" s="6"/>
      <c r="E43" s="6"/>
      <c r="F43" s="6"/>
      <c r="G43" s="6"/>
      <c r="H43" s="51"/>
      <c r="I43" s="51"/>
      <c r="J43" s="51"/>
      <c r="K43" s="51"/>
      <c r="L43" s="51"/>
      <c r="M43" s="51"/>
    </row>
    <row r="45" spans="1:17">
      <c r="A45" s="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</row>
    <row r="46" spans="1:17">
      <c r="A46" s="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</row>
  </sheetData>
  <mergeCells count="30">
    <mergeCell ref="A32:A33"/>
    <mergeCell ref="B32:D32"/>
    <mergeCell ref="E32:G32"/>
    <mergeCell ref="H32:J32"/>
    <mergeCell ref="K32:M32"/>
    <mergeCell ref="N32:N33"/>
    <mergeCell ref="B26:D26"/>
    <mergeCell ref="E26:G26"/>
    <mergeCell ref="H26:J26"/>
    <mergeCell ref="K26:M26"/>
    <mergeCell ref="A26:A27"/>
    <mergeCell ref="N26:N27"/>
    <mergeCell ref="A16:A17"/>
    <mergeCell ref="B16:D16"/>
    <mergeCell ref="E16:G16"/>
    <mergeCell ref="H16:J16"/>
    <mergeCell ref="K16:M16"/>
    <mergeCell ref="N16:N17"/>
    <mergeCell ref="K6:M6"/>
    <mergeCell ref="N4:N5"/>
    <mergeCell ref="E6:G6"/>
    <mergeCell ref="H6:J6"/>
    <mergeCell ref="N6:N7"/>
    <mergeCell ref="H4:J4"/>
    <mergeCell ref="K4:M4"/>
    <mergeCell ref="A6:A7"/>
    <mergeCell ref="B6:D6"/>
    <mergeCell ref="A4:A5"/>
    <mergeCell ref="B4:D4"/>
    <mergeCell ref="E4:G4"/>
  </mergeCells>
  <phoneticPr fontId="9" type="noConversion"/>
  <conditionalFormatting sqref="B6:D41">
    <cfRule type="expression" dxfId="33" priority="4">
      <formula>SEARCH($B$4,$N$1)</formula>
    </cfRule>
  </conditionalFormatting>
  <conditionalFormatting sqref="B6:G41">
    <cfRule type="expression" dxfId="32" priority="3">
      <formula>SEARCH($E$4,$N$1)</formula>
    </cfRule>
  </conditionalFormatting>
  <conditionalFormatting sqref="B6:J41">
    <cfRule type="expression" dxfId="31" priority="2">
      <formula>SEARCH($H$4,$N$1)</formula>
    </cfRule>
  </conditionalFormatting>
  <conditionalFormatting sqref="B6:M41">
    <cfRule type="expression" dxfId="30" priority="1">
      <formula>SEARCH($K$4,$N$1)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4"/>
  <sheetViews>
    <sheetView showGridLines="0" zoomScaleNormal="100" zoomScaleSheetLayoutView="100" workbookViewId="0"/>
  </sheetViews>
  <sheetFormatPr defaultColWidth="9.140625" defaultRowHeight="12.75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8">
      <c r="A1" s="232" t="s">
        <v>377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210" t="str">
        <f>'3.1'!N1</f>
        <v>II. čtvrtletí 2023</v>
      </c>
    </row>
    <row r="2" spans="1:15" s="6" customFormat="1" ht="6" customHeight="1"/>
    <row r="3" spans="1:15" s="6" customFormat="1" ht="12">
      <c r="A3" s="490" t="str">
        <f>'3.1'!A4</f>
        <v>2023</v>
      </c>
      <c r="B3" s="484" t="s">
        <v>180</v>
      </c>
      <c r="C3" s="482"/>
      <c r="D3" s="483"/>
      <c r="E3" s="484" t="s">
        <v>182</v>
      </c>
      <c r="F3" s="482"/>
      <c r="G3" s="483"/>
      <c r="H3" s="484" t="s">
        <v>183</v>
      </c>
      <c r="I3" s="482"/>
      <c r="J3" s="483"/>
      <c r="K3" s="484" t="s">
        <v>184</v>
      </c>
      <c r="L3" s="482"/>
      <c r="M3" s="483"/>
      <c r="N3" s="482" t="s">
        <v>53</v>
      </c>
    </row>
    <row r="4" spans="1:15" s="6" customFormat="1" ht="12" customHeight="1">
      <c r="A4" s="491"/>
      <c r="B4" s="418" t="s">
        <v>60</v>
      </c>
      <c r="C4" s="419" t="s">
        <v>61</v>
      </c>
      <c r="D4" s="420" t="s">
        <v>62</v>
      </c>
      <c r="E4" s="418" t="s">
        <v>63</v>
      </c>
      <c r="F4" s="419" t="s">
        <v>64</v>
      </c>
      <c r="G4" s="420" t="s">
        <v>65</v>
      </c>
      <c r="H4" s="418" t="s">
        <v>66</v>
      </c>
      <c r="I4" s="419" t="s">
        <v>67</v>
      </c>
      <c r="J4" s="420" t="s">
        <v>68</v>
      </c>
      <c r="K4" s="418" t="s">
        <v>69</v>
      </c>
      <c r="L4" s="419" t="s">
        <v>70</v>
      </c>
      <c r="M4" s="420" t="s">
        <v>71</v>
      </c>
      <c r="N4" s="492"/>
    </row>
    <row r="5" spans="1:15" s="6" customFormat="1" ht="12" customHeight="1">
      <c r="A5" s="488" t="s">
        <v>283</v>
      </c>
      <c r="B5" s="493">
        <f>SUM(B6:D6)</f>
        <v>-2787.6879870000012</v>
      </c>
      <c r="C5" s="494"/>
      <c r="D5" s="495"/>
      <c r="E5" s="477">
        <f>SUM(E6:G6)</f>
        <v>-799.53145100000017</v>
      </c>
      <c r="F5" s="478"/>
      <c r="G5" s="479"/>
      <c r="H5" s="477">
        <f>SUM(H6:J6)</f>
        <v>0</v>
      </c>
      <c r="I5" s="478"/>
      <c r="J5" s="479"/>
      <c r="K5" s="477">
        <f>SUM(K6:M6)</f>
        <v>0</v>
      </c>
      <c r="L5" s="478"/>
      <c r="M5" s="479"/>
      <c r="N5" s="489">
        <f>SUM(B6:M6)</f>
        <v>-3587.2194380000014</v>
      </c>
    </row>
    <row r="6" spans="1:15" s="36" customFormat="1" ht="12" customHeight="1">
      <c r="A6" s="476"/>
      <c r="B6" s="221">
        <f t="shared" ref="B6:M6" si="0">B7+B8+B9+B10</f>
        <v>-1226.4364940000005</v>
      </c>
      <c r="C6" s="217">
        <f t="shared" si="0"/>
        <v>-930.28540400000031</v>
      </c>
      <c r="D6" s="220">
        <f t="shared" si="0"/>
        <v>-630.96608900000024</v>
      </c>
      <c r="E6" s="221">
        <f t="shared" si="0"/>
        <v>-601.11072500000023</v>
      </c>
      <c r="F6" s="217">
        <f t="shared" si="0"/>
        <v>76.871923000000152</v>
      </c>
      <c r="G6" s="220">
        <f t="shared" si="0"/>
        <v>-275.2926490000001</v>
      </c>
      <c r="H6" s="221">
        <f t="shared" si="0"/>
        <v>0</v>
      </c>
      <c r="I6" s="217">
        <f t="shared" si="0"/>
        <v>0</v>
      </c>
      <c r="J6" s="220">
        <f t="shared" si="0"/>
        <v>0</v>
      </c>
      <c r="K6" s="221">
        <f t="shared" si="0"/>
        <v>0</v>
      </c>
      <c r="L6" s="217">
        <f t="shared" si="0"/>
        <v>0</v>
      </c>
      <c r="M6" s="220">
        <f t="shared" si="0"/>
        <v>0</v>
      </c>
      <c r="N6" s="487"/>
    </row>
    <row r="7" spans="1:15" s="6" customFormat="1" ht="12" customHeight="1">
      <c r="A7" s="222" t="s">
        <v>49</v>
      </c>
      <c r="B7" s="239">
        <v>1529.135</v>
      </c>
      <c r="C7" s="234">
        <v>1220.9219999999998</v>
      </c>
      <c r="D7" s="225">
        <v>1050.7929999999999</v>
      </c>
      <c r="E7" s="239">
        <v>1048.482</v>
      </c>
      <c r="F7" s="234">
        <v>1033.0720000000001</v>
      </c>
      <c r="G7" s="225">
        <v>819.91800000000001</v>
      </c>
      <c r="H7" s="239">
        <v>0</v>
      </c>
      <c r="I7" s="234">
        <v>0</v>
      </c>
      <c r="J7" s="225">
        <v>0</v>
      </c>
      <c r="K7" s="239">
        <v>0</v>
      </c>
      <c r="L7" s="234">
        <v>0</v>
      </c>
      <c r="M7" s="225">
        <v>0</v>
      </c>
      <c r="N7" s="235">
        <f>SUM(B7:M7)</f>
        <v>6702.3219999999992</v>
      </c>
    </row>
    <row r="8" spans="1:15" s="6" customFormat="1" ht="12" customHeight="1">
      <c r="A8" s="222" t="s">
        <v>50</v>
      </c>
      <c r="B8" s="239">
        <v>63.615311999999996</v>
      </c>
      <c r="C8" s="234">
        <v>26.412834999999998</v>
      </c>
      <c r="D8" s="225">
        <v>0.19533899999999998</v>
      </c>
      <c r="E8" s="239">
        <v>0.18436399999999997</v>
      </c>
      <c r="F8" s="234">
        <v>0.15961499999999998</v>
      </c>
      <c r="G8" s="225">
        <v>0.136683</v>
      </c>
      <c r="H8" s="239">
        <v>0</v>
      </c>
      <c r="I8" s="234">
        <v>0</v>
      </c>
      <c r="J8" s="225">
        <v>0</v>
      </c>
      <c r="K8" s="239">
        <v>0</v>
      </c>
      <c r="L8" s="234">
        <v>0</v>
      </c>
      <c r="M8" s="225">
        <v>0</v>
      </c>
      <c r="N8" s="235">
        <f>SUM(B8:M8)</f>
        <v>90.704148000000004</v>
      </c>
    </row>
    <row r="9" spans="1:15" s="6" customFormat="1" ht="12" customHeight="1">
      <c r="A9" s="222" t="s">
        <v>51</v>
      </c>
      <c r="B9" s="239">
        <v>-2818.1400000000003</v>
      </c>
      <c r="C9" s="234">
        <v>-2175.34</v>
      </c>
      <c r="D9" s="225">
        <v>-1681.8540000000003</v>
      </c>
      <c r="E9" s="239">
        <v>-1643.5220000000002</v>
      </c>
      <c r="F9" s="234">
        <v>-944.23599999999999</v>
      </c>
      <c r="G9" s="225">
        <v>-1075.325</v>
      </c>
      <c r="H9" s="239">
        <v>0</v>
      </c>
      <c r="I9" s="234">
        <v>0</v>
      </c>
      <c r="J9" s="225">
        <v>0</v>
      </c>
      <c r="K9" s="239">
        <v>0</v>
      </c>
      <c r="L9" s="234">
        <v>0</v>
      </c>
      <c r="M9" s="225">
        <v>0</v>
      </c>
      <c r="N9" s="235">
        <f>SUM(B9:M9)</f>
        <v>-10338.417000000003</v>
      </c>
    </row>
    <row r="10" spans="1:15" s="6" customFormat="1" ht="12" customHeight="1">
      <c r="A10" s="222" t="s">
        <v>52</v>
      </c>
      <c r="B10" s="239">
        <v>-1.0468060000000001</v>
      </c>
      <c r="C10" s="234">
        <v>-2.2802389999999999</v>
      </c>
      <c r="D10" s="225">
        <v>-0.100428</v>
      </c>
      <c r="E10" s="239">
        <v>-6.2550890000000008</v>
      </c>
      <c r="F10" s="234">
        <v>-12.123691999999998</v>
      </c>
      <c r="G10" s="225">
        <v>-20.022332000000002</v>
      </c>
      <c r="H10" s="239">
        <v>0</v>
      </c>
      <c r="I10" s="234">
        <v>0</v>
      </c>
      <c r="J10" s="225">
        <v>0</v>
      </c>
      <c r="K10" s="239">
        <v>0</v>
      </c>
      <c r="L10" s="234">
        <v>0</v>
      </c>
      <c r="M10" s="225">
        <v>0</v>
      </c>
      <c r="N10" s="235">
        <f>SUM(B10:M10)</f>
        <v>-41.828586000000001</v>
      </c>
      <c r="O10" s="37"/>
    </row>
    <row r="11" spans="1:15" s="6" customFormat="1" ht="12" customHeight="1">
      <c r="A11" s="488" t="s">
        <v>228</v>
      </c>
      <c r="B11" s="477">
        <f>SUM(B12:D12)</f>
        <v>848.64297399999998</v>
      </c>
      <c r="C11" s="478"/>
      <c r="D11" s="479"/>
      <c r="E11" s="477">
        <f>SUM(E12:G12)</f>
        <v>672.74765600000001</v>
      </c>
      <c r="F11" s="478"/>
      <c r="G11" s="479"/>
      <c r="H11" s="477">
        <f>SUM(H12:J12)</f>
        <v>0</v>
      </c>
      <c r="I11" s="478"/>
      <c r="J11" s="479"/>
      <c r="K11" s="477">
        <f>SUM(K12:M12)</f>
        <v>0</v>
      </c>
      <c r="L11" s="478"/>
      <c r="M11" s="479"/>
      <c r="N11" s="489">
        <f>N13+N14</f>
        <v>1521.3906300000001</v>
      </c>
      <c r="O11" s="37"/>
    </row>
    <row r="12" spans="1:15" s="36" customFormat="1" ht="12" customHeight="1">
      <c r="A12" s="476"/>
      <c r="B12" s="221">
        <f>SUM(B13:B14)</f>
        <v>298.03454499999998</v>
      </c>
      <c r="C12" s="217">
        <f t="shared" ref="C12:M12" si="1">SUM(C13:C14)</f>
        <v>275.86830999999995</v>
      </c>
      <c r="D12" s="220">
        <f t="shared" si="1"/>
        <v>274.74011900000005</v>
      </c>
      <c r="E12" s="221">
        <f t="shared" si="1"/>
        <v>236.22415000000001</v>
      </c>
      <c r="F12" s="217">
        <f t="shared" si="1"/>
        <v>216.76561900000002</v>
      </c>
      <c r="G12" s="220">
        <f t="shared" si="1"/>
        <v>219.75788699999998</v>
      </c>
      <c r="H12" s="221">
        <f t="shared" si="1"/>
        <v>0</v>
      </c>
      <c r="I12" s="217">
        <f t="shared" si="1"/>
        <v>0</v>
      </c>
      <c r="J12" s="220">
        <f t="shared" si="1"/>
        <v>0</v>
      </c>
      <c r="K12" s="221">
        <f t="shared" si="1"/>
        <v>0</v>
      </c>
      <c r="L12" s="217">
        <f t="shared" si="1"/>
        <v>0</v>
      </c>
      <c r="M12" s="220">
        <f t="shared" si="1"/>
        <v>0</v>
      </c>
      <c r="N12" s="487"/>
      <c r="O12" s="37"/>
    </row>
    <row r="13" spans="1:15" s="6" customFormat="1" ht="12" customHeight="1">
      <c r="A13" s="222" t="s">
        <v>58</v>
      </c>
      <c r="B13" s="239">
        <v>83.688000000000002</v>
      </c>
      <c r="C13" s="234">
        <v>75.998999999999995</v>
      </c>
      <c r="D13" s="241">
        <v>71.096000000000004</v>
      </c>
      <c r="E13" s="239">
        <v>53.780999999999999</v>
      </c>
      <c r="F13" s="234">
        <v>44.988999999999997</v>
      </c>
      <c r="G13" s="241">
        <v>52.386000000000003</v>
      </c>
      <c r="H13" s="239">
        <v>0</v>
      </c>
      <c r="I13" s="234">
        <v>0</v>
      </c>
      <c r="J13" s="241">
        <v>0</v>
      </c>
      <c r="K13" s="239">
        <v>0</v>
      </c>
      <c r="L13" s="234">
        <v>0</v>
      </c>
      <c r="M13" s="241">
        <v>0</v>
      </c>
      <c r="N13" s="235">
        <f>SUM(B13:M13)</f>
        <v>381.93900000000002</v>
      </c>
    </row>
    <row r="14" spans="1:15" s="6" customFormat="1" ht="12" customHeight="1">
      <c r="A14" s="222" t="s">
        <v>59</v>
      </c>
      <c r="B14" s="239">
        <v>214.34654499999999</v>
      </c>
      <c r="C14" s="234">
        <v>199.86930999999998</v>
      </c>
      <c r="D14" s="241">
        <v>203.64411900000002</v>
      </c>
      <c r="E14" s="239">
        <v>182.44315</v>
      </c>
      <c r="F14" s="234">
        <v>171.77661900000001</v>
      </c>
      <c r="G14" s="241">
        <v>167.37188699999999</v>
      </c>
      <c r="H14" s="239">
        <v>0</v>
      </c>
      <c r="I14" s="234">
        <v>0</v>
      </c>
      <c r="J14" s="241">
        <v>0</v>
      </c>
      <c r="K14" s="239">
        <v>0</v>
      </c>
      <c r="L14" s="234">
        <v>0</v>
      </c>
      <c r="M14" s="241">
        <v>0</v>
      </c>
      <c r="N14" s="235">
        <f>SUM(B14:M14)</f>
        <v>1139.45163</v>
      </c>
    </row>
    <row r="15" spans="1:15" s="51" customFormat="1" ht="0.75" customHeight="1">
      <c r="A15" s="222"/>
      <c r="B15" s="239"/>
      <c r="C15" s="234"/>
      <c r="D15" s="241"/>
      <c r="E15" s="239"/>
      <c r="F15" s="234"/>
      <c r="G15" s="241"/>
      <c r="H15" s="239"/>
      <c r="I15" s="234"/>
      <c r="J15" s="241"/>
      <c r="K15" s="239"/>
      <c r="L15" s="234"/>
      <c r="M15" s="241"/>
      <c r="N15" s="235"/>
    </row>
    <row r="16" spans="1:15" s="6" customFormat="1" ht="12" customHeight="1">
      <c r="A16" s="488" t="s">
        <v>229</v>
      </c>
      <c r="B16" s="477">
        <f>SUM(B17:D17)</f>
        <v>15808.28700599998</v>
      </c>
      <c r="C16" s="478"/>
      <c r="D16" s="479"/>
      <c r="E16" s="477">
        <f>SUM(E17:G17)</f>
        <v>13520.688487000003</v>
      </c>
      <c r="F16" s="478"/>
      <c r="G16" s="479"/>
      <c r="H16" s="477">
        <f>SUM(H17:J17)</f>
        <v>0</v>
      </c>
      <c r="I16" s="478"/>
      <c r="J16" s="479"/>
      <c r="K16" s="477">
        <f>SUM(K17:M17)</f>
        <v>0</v>
      </c>
      <c r="L16" s="478"/>
      <c r="M16" s="479"/>
      <c r="N16" s="489">
        <f>SUM(B17:M17)</f>
        <v>29328.975492999984</v>
      </c>
    </row>
    <row r="17" spans="1:15" s="36" customFormat="1" ht="12" customHeight="1">
      <c r="A17" s="476"/>
      <c r="B17" s="221">
        <f>B28-B25</f>
        <v>5458.982657999999</v>
      </c>
      <c r="C17" s="217">
        <f t="shared" ref="C17:M17" si="2">C28-C25</f>
        <v>5073.5475869999873</v>
      </c>
      <c r="D17" s="220">
        <f t="shared" si="2"/>
        <v>5275.7567609999942</v>
      </c>
      <c r="E17" s="221">
        <f t="shared" si="2"/>
        <v>4735.5881940000008</v>
      </c>
      <c r="F17" s="217">
        <f t="shared" si="2"/>
        <v>4485.0205990000022</v>
      </c>
      <c r="G17" s="220">
        <f t="shared" si="2"/>
        <v>4300.0796939999991</v>
      </c>
      <c r="H17" s="221">
        <f t="shared" si="2"/>
        <v>0</v>
      </c>
      <c r="I17" s="217">
        <f t="shared" si="2"/>
        <v>0</v>
      </c>
      <c r="J17" s="220">
        <f t="shared" si="2"/>
        <v>0</v>
      </c>
      <c r="K17" s="221">
        <f t="shared" si="2"/>
        <v>0</v>
      </c>
      <c r="L17" s="217">
        <f t="shared" si="2"/>
        <v>0</v>
      </c>
      <c r="M17" s="220">
        <f t="shared" si="2"/>
        <v>0</v>
      </c>
      <c r="N17" s="487"/>
    </row>
    <row r="18" spans="1:15" s="6" customFormat="1" ht="12" customHeight="1">
      <c r="A18" s="222" t="s">
        <v>151</v>
      </c>
      <c r="B18" s="223">
        <v>590.45616399999994</v>
      </c>
      <c r="C18" s="224">
        <v>564.39472999999998</v>
      </c>
      <c r="D18" s="225">
        <v>634.21332000000007</v>
      </c>
      <c r="E18" s="223">
        <v>611.53841800000009</v>
      </c>
      <c r="F18" s="224">
        <v>617.69273499999997</v>
      </c>
      <c r="G18" s="225">
        <v>671.20455200000004</v>
      </c>
      <c r="H18" s="223">
        <v>0</v>
      </c>
      <c r="I18" s="224">
        <v>0</v>
      </c>
      <c r="J18" s="225">
        <v>0</v>
      </c>
      <c r="K18" s="223">
        <v>0</v>
      </c>
      <c r="L18" s="224">
        <v>0</v>
      </c>
      <c r="M18" s="225">
        <v>0</v>
      </c>
      <c r="N18" s="226">
        <f t="shared" ref="N18:N26" si="3">SUM(B18:M18)</f>
        <v>3689.4999190000003</v>
      </c>
    </row>
    <row r="19" spans="1:15" s="6" customFormat="1" ht="12" customHeight="1">
      <c r="A19" s="222" t="s">
        <v>152</v>
      </c>
      <c r="B19" s="223">
        <v>1967.3808140000003</v>
      </c>
      <c r="C19" s="224">
        <v>1831.3905</v>
      </c>
      <c r="D19" s="225">
        <v>1982.3054909999998</v>
      </c>
      <c r="E19" s="223">
        <v>1760.8215849999999</v>
      </c>
      <c r="F19" s="224">
        <v>1839.3831909999999</v>
      </c>
      <c r="G19" s="225">
        <v>1852.5204040000001</v>
      </c>
      <c r="H19" s="223">
        <v>0</v>
      </c>
      <c r="I19" s="224">
        <v>0</v>
      </c>
      <c r="J19" s="225">
        <v>0</v>
      </c>
      <c r="K19" s="223">
        <v>0</v>
      </c>
      <c r="L19" s="224">
        <v>0</v>
      </c>
      <c r="M19" s="225">
        <v>0</v>
      </c>
      <c r="N19" s="226">
        <f t="shared" si="3"/>
        <v>11233.801985</v>
      </c>
    </row>
    <row r="20" spans="1:15" s="6" customFormat="1" ht="12" customHeight="1">
      <c r="A20" s="222" t="s">
        <v>153</v>
      </c>
      <c r="B20" s="223">
        <v>770.34835595218988</v>
      </c>
      <c r="C20" s="224">
        <v>707.91982168608502</v>
      </c>
      <c r="D20" s="225">
        <v>716.24347686337398</v>
      </c>
      <c r="E20" s="223">
        <v>603.59780119497509</v>
      </c>
      <c r="F20" s="224">
        <v>551.28164411697696</v>
      </c>
      <c r="G20" s="225">
        <v>512.74931858736693</v>
      </c>
      <c r="H20" s="223">
        <v>0</v>
      </c>
      <c r="I20" s="224">
        <v>0</v>
      </c>
      <c r="J20" s="225">
        <v>0</v>
      </c>
      <c r="K20" s="223">
        <v>0</v>
      </c>
      <c r="L20" s="224">
        <v>0</v>
      </c>
      <c r="M20" s="225">
        <v>0</v>
      </c>
      <c r="N20" s="226">
        <f t="shared" si="3"/>
        <v>3862.140418400968</v>
      </c>
    </row>
    <row r="21" spans="1:15" s="6" customFormat="1" ht="12" customHeight="1">
      <c r="A21" s="222" t="s">
        <v>194</v>
      </c>
      <c r="B21" s="223">
        <v>1662.6494240478098</v>
      </c>
      <c r="C21" s="224">
        <v>1540.3396763139151</v>
      </c>
      <c r="D21" s="225">
        <v>1465.190279136626</v>
      </c>
      <c r="E21" s="223">
        <v>1325.7654508050241</v>
      </c>
      <c r="F21" s="224">
        <v>1046.6875808830232</v>
      </c>
      <c r="G21" s="225">
        <v>898.11541841263283</v>
      </c>
      <c r="H21" s="223">
        <v>0</v>
      </c>
      <c r="I21" s="224">
        <v>0</v>
      </c>
      <c r="J21" s="225">
        <v>0</v>
      </c>
      <c r="K21" s="223">
        <v>0</v>
      </c>
      <c r="L21" s="224">
        <v>0</v>
      </c>
      <c r="M21" s="225">
        <v>0</v>
      </c>
      <c r="N21" s="226">
        <f t="shared" si="3"/>
        <v>7938.7478295990304</v>
      </c>
    </row>
    <row r="22" spans="1:15" s="6" customFormat="1" ht="12" customHeight="1">
      <c r="A22" s="222" t="s">
        <v>155</v>
      </c>
      <c r="B22" s="223">
        <v>21.985098000000001</v>
      </c>
      <c r="C22" s="224">
        <v>22.7331</v>
      </c>
      <c r="D22" s="225">
        <v>33.376089</v>
      </c>
      <c r="E22" s="223">
        <v>34.229747000000003</v>
      </c>
      <c r="F22" s="224">
        <v>26.493811000000001</v>
      </c>
      <c r="G22" s="225">
        <v>19.294112000000002</v>
      </c>
      <c r="H22" s="223">
        <v>0</v>
      </c>
      <c r="I22" s="224">
        <v>0</v>
      </c>
      <c r="J22" s="225">
        <v>0</v>
      </c>
      <c r="K22" s="223">
        <v>0</v>
      </c>
      <c r="L22" s="224">
        <v>0</v>
      </c>
      <c r="M22" s="225">
        <v>0</v>
      </c>
      <c r="N22" s="226">
        <f t="shared" si="3"/>
        <v>158.11195700000002</v>
      </c>
    </row>
    <row r="23" spans="1:15" s="6" customFormat="1" ht="12" customHeight="1">
      <c r="A23" s="222" t="s">
        <v>159</v>
      </c>
      <c r="B23" s="223">
        <v>446.16280199999875</v>
      </c>
      <c r="C23" s="224">
        <v>406.76975899998666</v>
      </c>
      <c r="D23" s="225">
        <v>444.42810499999331</v>
      </c>
      <c r="E23" s="223">
        <v>399.63519200000161</v>
      </c>
      <c r="F23" s="224">
        <v>403.48163700000202</v>
      </c>
      <c r="G23" s="225">
        <v>346.19588899999945</v>
      </c>
      <c r="H23" s="223">
        <v>0</v>
      </c>
      <c r="I23" s="224">
        <v>0</v>
      </c>
      <c r="J23" s="225">
        <v>0</v>
      </c>
      <c r="K23" s="223">
        <v>0</v>
      </c>
      <c r="L23" s="224">
        <v>0</v>
      </c>
      <c r="M23" s="225">
        <v>0</v>
      </c>
      <c r="N23" s="226">
        <f t="shared" si="3"/>
        <v>2446.673383999982</v>
      </c>
    </row>
    <row r="24" spans="1:15" s="6" customFormat="1" ht="12" customHeight="1">
      <c r="A24" s="222" t="s">
        <v>185</v>
      </c>
      <c r="B24" s="223">
        <f>'3.1'!B17</f>
        <v>508.31314200000003</v>
      </c>
      <c r="C24" s="224">
        <f>'3.1'!C17</f>
        <v>449.84472699999992</v>
      </c>
      <c r="D24" s="225">
        <f>'3.1'!D17</f>
        <v>435.62457599999971</v>
      </c>
      <c r="E24" s="223">
        <f>'3.1'!E17</f>
        <v>410.73894799999999</v>
      </c>
      <c r="F24" s="224">
        <f>'3.1'!F17</f>
        <v>348.82938099999996</v>
      </c>
      <c r="G24" s="225">
        <f>'3.1'!G17</f>
        <v>344.09456900000009</v>
      </c>
      <c r="H24" s="223">
        <f>'3.1'!H17</f>
        <v>0</v>
      </c>
      <c r="I24" s="224">
        <f>'3.1'!I17</f>
        <v>0</v>
      </c>
      <c r="J24" s="225">
        <f>'3.1'!J17</f>
        <v>0</v>
      </c>
      <c r="K24" s="223">
        <f>'3.1'!K17</f>
        <v>0</v>
      </c>
      <c r="L24" s="224">
        <f>'3.1'!L17</f>
        <v>0</v>
      </c>
      <c r="M24" s="225">
        <f>'3.1'!M17</f>
        <v>0</v>
      </c>
      <c r="N24" s="226">
        <f t="shared" si="3"/>
        <v>2497.4453429999994</v>
      </c>
    </row>
    <row r="25" spans="1:15" s="6" customFormat="1" ht="12" customHeight="1">
      <c r="A25" s="222" t="s">
        <v>186</v>
      </c>
      <c r="B25" s="223">
        <f>'3.1'!B27</f>
        <v>110.63938400000002</v>
      </c>
      <c r="C25" s="224">
        <f>'3.1'!C27</f>
        <v>102.84673400000001</v>
      </c>
      <c r="D25" s="225">
        <f>'3.1'!D27</f>
        <v>98.830825999999988</v>
      </c>
      <c r="E25" s="223">
        <f>'3.1'!E27</f>
        <v>86.993900000000011</v>
      </c>
      <c r="F25" s="224">
        <f>'3.1'!F27</f>
        <v>67.533989000000005</v>
      </c>
      <c r="G25" s="225">
        <f>'3.1'!G27</f>
        <v>50.856092999999994</v>
      </c>
      <c r="H25" s="223">
        <f>'3.1'!H27</f>
        <v>0</v>
      </c>
      <c r="I25" s="224">
        <f>'3.1'!I27</f>
        <v>0</v>
      </c>
      <c r="J25" s="225">
        <f>'3.1'!J27</f>
        <v>0</v>
      </c>
      <c r="K25" s="223">
        <f>'3.1'!K27</f>
        <v>0</v>
      </c>
      <c r="L25" s="224">
        <f>'3.1'!L27</f>
        <v>0</v>
      </c>
      <c r="M25" s="225">
        <f>'3.1'!M27</f>
        <v>0</v>
      </c>
      <c r="N25" s="226">
        <f t="shared" si="3"/>
        <v>517.70092600000009</v>
      </c>
    </row>
    <row r="26" spans="1:15" s="6" customFormat="1" ht="12" customHeight="1">
      <c r="A26" s="222" t="s">
        <v>156</v>
      </c>
      <c r="B26" s="223">
        <v>114.086653</v>
      </c>
      <c r="C26" s="224">
        <v>85.46946299999999</v>
      </c>
      <c r="D26" s="225">
        <v>103.55537299999999</v>
      </c>
      <c r="E26" s="223">
        <v>108.57132</v>
      </c>
      <c r="F26" s="224">
        <v>120.23897500000001</v>
      </c>
      <c r="G26" s="225">
        <v>74.535261000000006</v>
      </c>
      <c r="H26" s="223">
        <v>0</v>
      </c>
      <c r="I26" s="224">
        <v>0</v>
      </c>
      <c r="J26" s="225">
        <v>0</v>
      </c>
      <c r="K26" s="223">
        <v>0</v>
      </c>
      <c r="L26" s="224">
        <v>0</v>
      </c>
      <c r="M26" s="225">
        <v>0</v>
      </c>
      <c r="N26" s="226">
        <f t="shared" si="3"/>
        <v>606.45704499999999</v>
      </c>
    </row>
    <row r="27" spans="1:15" s="6" customFormat="1" ht="12" customHeight="1">
      <c r="A27" s="222" t="s">
        <v>157</v>
      </c>
      <c r="B27" s="223">
        <f t="shared" ref="B27:M27" si="4">B28+B12+B24+B26</f>
        <v>6490.0563819999998</v>
      </c>
      <c r="C27" s="224">
        <f t="shared" si="4"/>
        <v>5987.5768209999869</v>
      </c>
      <c r="D27" s="225">
        <f t="shared" si="4"/>
        <v>6188.5076549999949</v>
      </c>
      <c r="E27" s="223">
        <f t="shared" si="4"/>
        <v>5578.1165120000014</v>
      </c>
      <c r="F27" s="224">
        <f t="shared" si="4"/>
        <v>5238.3885630000013</v>
      </c>
      <c r="G27" s="225">
        <f t="shared" si="4"/>
        <v>4989.323503999999</v>
      </c>
      <c r="H27" s="223">
        <f t="shared" si="4"/>
        <v>0</v>
      </c>
      <c r="I27" s="224">
        <f t="shared" si="4"/>
        <v>0</v>
      </c>
      <c r="J27" s="225">
        <f t="shared" si="4"/>
        <v>0</v>
      </c>
      <c r="K27" s="223">
        <f t="shared" si="4"/>
        <v>0</v>
      </c>
      <c r="L27" s="224">
        <f t="shared" si="4"/>
        <v>0</v>
      </c>
      <c r="M27" s="225">
        <f t="shared" si="4"/>
        <v>0</v>
      </c>
      <c r="N27" s="226">
        <f>SUM(B27:M27)</f>
        <v>34471.969436999978</v>
      </c>
    </row>
    <row r="28" spans="1:15" s="6" customFormat="1" ht="12" customHeight="1">
      <c r="A28" s="222" t="s">
        <v>158</v>
      </c>
      <c r="B28" s="223">
        <f>B18+B19+B20+B21+B22+B23+B25</f>
        <v>5569.6220419999991</v>
      </c>
      <c r="C28" s="224">
        <f t="shared" ref="C28:M28" si="5">C18+C19+C20+C21+C22+C23+C25</f>
        <v>5176.394320999987</v>
      </c>
      <c r="D28" s="225">
        <f t="shared" si="5"/>
        <v>5374.5875869999945</v>
      </c>
      <c r="E28" s="223">
        <f t="shared" si="5"/>
        <v>4822.5820940000012</v>
      </c>
      <c r="F28" s="224">
        <f t="shared" si="5"/>
        <v>4552.5545880000018</v>
      </c>
      <c r="G28" s="225">
        <f t="shared" si="5"/>
        <v>4350.9357869999994</v>
      </c>
      <c r="H28" s="223">
        <f t="shared" si="5"/>
        <v>0</v>
      </c>
      <c r="I28" s="224">
        <f t="shared" si="5"/>
        <v>0</v>
      </c>
      <c r="J28" s="225">
        <f t="shared" si="5"/>
        <v>0</v>
      </c>
      <c r="K28" s="223">
        <f>K18+K19+K20+K21+K22+K23+K25</f>
        <v>0</v>
      </c>
      <c r="L28" s="224">
        <f t="shared" si="5"/>
        <v>0</v>
      </c>
      <c r="M28" s="225">
        <f t="shared" si="5"/>
        <v>0</v>
      </c>
      <c r="N28" s="226">
        <f>SUM(B28:M28)</f>
        <v>29846.676418999981</v>
      </c>
    </row>
    <row r="29" spans="1:15" s="115" customFormat="1" ht="12">
      <c r="A29" s="236" t="s">
        <v>254</v>
      </c>
      <c r="B29" s="240">
        <f>'3.1'!B7+'3.2'!B6-'3.2'!B27</f>
        <v>18.01614299999892</v>
      </c>
      <c r="C29" s="237">
        <f>'3.1'!C7+'3.2'!C6-'3.2'!C27</f>
        <v>5.9926290000121298</v>
      </c>
      <c r="D29" s="242">
        <f>'3.1'!D7+'3.2'!D6-'3.2'!D27</f>
        <v>-14.198877999997421</v>
      </c>
      <c r="E29" s="240">
        <f>'3.1'!E7+'3.2'!E6-'3.2'!E27</f>
        <v>-18.335007000002406</v>
      </c>
      <c r="F29" s="237">
        <f>'3.1'!F7+'3.2'!F6-'3.2'!F27</f>
        <v>-64.313483999999335</v>
      </c>
      <c r="G29" s="242">
        <f>'3.1'!G7+'3.2'!G6-'3.2'!G27</f>
        <v>-75.649462999998832</v>
      </c>
      <c r="H29" s="240">
        <f>'3.1'!H7+'3.2'!H6-'3.2'!H27</f>
        <v>0</v>
      </c>
      <c r="I29" s="237">
        <f>'3.1'!I7+'3.2'!I6-'3.2'!I27</f>
        <v>0</v>
      </c>
      <c r="J29" s="242">
        <f>'3.1'!J7+'3.2'!J6-'3.2'!J27</f>
        <v>0</v>
      </c>
      <c r="K29" s="240">
        <f>'3.1'!K7+'3.2'!K6-'3.2'!K27</f>
        <v>0</v>
      </c>
      <c r="L29" s="237">
        <f>'3.1'!L7+'3.2'!L6-'3.2'!L27</f>
        <v>0</v>
      </c>
      <c r="M29" s="242">
        <f>'3.1'!M7+'3.2'!M6-'3.2'!M27</f>
        <v>0</v>
      </c>
      <c r="N29" s="238">
        <f>SUM(B29:M29)</f>
        <v>-148.48805999998694</v>
      </c>
    </row>
    <row r="30" spans="1:15" s="4" customFormat="1" ht="11.25">
      <c r="A30" s="233" t="s">
        <v>282</v>
      </c>
      <c r="N30" s="8"/>
    </row>
    <row r="31" spans="1:15" s="6" customFormat="1">
      <c r="A31" s="34" t="s">
        <v>210</v>
      </c>
      <c r="B31" s="35">
        <f>-'3.2'!B24</f>
        <v>-508.31314200000003</v>
      </c>
      <c r="C31" s="35">
        <f>-'3.2'!C24</f>
        <v>-449.84472699999992</v>
      </c>
      <c r="D31" s="35">
        <f>-'3.2'!D24</f>
        <v>-435.62457599999971</v>
      </c>
      <c r="E31" s="35">
        <f>-'3.2'!E24</f>
        <v>-410.73894799999999</v>
      </c>
      <c r="F31" s="35">
        <f>-'3.2'!F24</f>
        <v>-348.82938099999996</v>
      </c>
      <c r="G31" s="35">
        <f>-'3.2'!G24</f>
        <v>-344.09456900000009</v>
      </c>
      <c r="H31" s="35">
        <f>-'3.2'!H24</f>
        <v>0</v>
      </c>
      <c r="I31" s="35">
        <f>-'3.2'!I24</f>
        <v>0</v>
      </c>
      <c r="J31" s="35">
        <f>-'3.2'!J24</f>
        <v>0</v>
      </c>
      <c r="K31" s="35">
        <f>-'3.2'!K24</f>
        <v>0</v>
      </c>
      <c r="L31" s="35">
        <f>-'3.2'!L24</f>
        <v>0</v>
      </c>
      <c r="M31" s="35">
        <f>-'3.2'!M24</f>
        <v>0</v>
      </c>
      <c r="N31" s="35">
        <f>-'3.1'!N17</f>
        <v>0</v>
      </c>
    </row>
    <row r="32" spans="1:15" s="6" customFormat="1">
      <c r="A32" s="34" t="s">
        <v>49</v>
      </c>
      <c r="B32" s="35">
        <f t="shared" ref="B32:N32" si="6">-B7</f>
        <v>-1529.135</v>
      </c>
      <c r="C32" s="35">
        <f t="shared" si="6"/>
        <v>-1220.9219999999998</v>
      </c>
      <c r="D32" s="35">
        <f t="shared" si="6"/>
        <v>-1050.7929999999999</v>
      </c>
      <c r="E32" s="35">
        <f t="shared" si="6"/>
        <v>-1048.482</v>
      </c>
      <c r="F32" s="35">
        <f t="shared" si="6"/>
        <v>-1033.0720000000001</v>
      </c>
      <c r="G32" s="35">
        <f t="shared" si="6"/>
        <v>-819.91800000000001</v>
      </c>
      <c r="H32" s="35">
        <f t="shared" si="6"/>
        <v>0</v>
      </c>
      <c r="I32" s="35">
        <f t="shared" si="6"/>
        <v>0</v>
      </c>
      <c r="J32" s="35">
        <f t="shared" si="6"/>
        <v>0</v>
      </c>
      <c r="K32" s="35">
        <f t="shared" si="6"/>
        <v>0</v>
      </c>
      <c r="L32" s="35">
        <f t="shared" si="6"/>
        <v>0</v>
      </c>
      <c r="M32" s="35">
        <f t="shared" si="6"/>
        <v>0</v>
      </c>
      <c r="N32" s="35">
        <f t="shared" si="6"/>
        <v>-6702.3219999999992</v>
      </c>
      <c r="O32" s="37"/>
    </row>
    <row r="33" spans="1:17" s="6" customFormat="1">
      <c r="A33" s="34" t="s">
        <v>50</v>
      </c>
      <c r="B33" s="35">
        <f t="shared" ref="B33:N33" si="7">-B8</f>
        <v>-63.615311999999996</v>
      </c>
      <c r="C33" s="35">
        <f t="shared" si="7"/>
        <v>-26.412834999999998</v>
      </c>
      <c r="D33" s="35">
        <f t="shared" si="7"/>
        <v>-0.19533899999999998</v>
      </c>
      <c r="E33" s="35">
        <f t="shared" si="7"/>
        <v>-0.18436399999999997</v>
      </c>
      <c r="F33" s="35">
        <f t="shared" si="7"/>
        <v>-0.15961499999999998</v>
      </c>
      <c r="G33" s="35">
        <f t="shared" si="7"/>
        <v>-0.136683</v>
      </c>
      <c r="H33" s="35">
        <f t="shared" si="7"/>
        <v>0</v>
      </c>
      <c r="I33" s="35">
        <f t="shared" si="7"/>
        <v>0</v>
      </c>
      <c r="J33" s="35">
        <f t="shared" si="7"/>
        <v>0</v>
      </c>
      <c r="K33" s="35">
        <f t="shared" si="7"/>
        <v>0</v>
      </c>
      <c r="L33" s="35">
        <f t="shared" si="7"/>
        <v>0</v>
      </c>
      <c r="M33" s="35">
        <f t="shared" si="7"/>
        <v>0</v>
      </c>
      <c r="N33" s="35">
        <f t="shared" si="7"/>
        <v>-90.704148000000004</v>
      </c>
      <c r="O33" s="37"/>
    </row>
    <row r="34" spans="1:17" s="6" customFormat="1">
      <c r="A34" s="34" t="s">
        <v>51</v>
      </c>
      <c r="B34" s="35">
        <f t="shared" ref="B34:N34" si="8">-B9</f>
        <v>2818.1400000000003</v>
      </c>
      <c r="C34" s="35">
        <f t="shared" si="8"/>
        <v>2175.34</v>
      </c>
      <c r="D34" s="35">
        <f t="shared" si="8"/>
        <v>1681.8540000000003</v>
      </c>
      <c r="E34" s="35">
        <f t="shared" si="8"/>
        <v>1643.5220000000002</v>
      </c>
      <c r="F34" s="35">
        <f t="shared" si="8"/>
        <v>944.23599999999999</v>
      </c>
      <c r="G34" s="35">
        <f t="shared" si="8"/>
        <v>1075.325</v>
      </c>
      <c r="H34" s="35">
        <f t="shared" si="8"/>
        <v>0</v>
      </c>
      <c r="I34" s="35">
        <f t="shared" si="8"/>
        <v>0</v>
      </c>
      <c r="J34" s="35">
        <f t="shared" si="8"/>
        <v>0</v>
      </c>
      <c r="K34" s="35">
        <f t="shared" si="8"/>
        <v>0</v>
      </c>
      <c r="L34" s="35">
        <f t="shared" si="8"/>
        <v>0</v>
      </c>
      <c r="M34" s="35">
        <f t="shared" si="8"/>
        <v>0</v>
      </c>
      <c r="N34" s="35">
        <f t="shared" si="8"/>
        <v>10338.417000000003</v>
      </c>
      <c r="Q34" s="7"/>
    </row>
    <row r="35" spans="1:17" s="6" customFormat="1">
      <c r="A35" s="34" t="s">
        <v>52</v>
      </c>
      <c r="B35" s="35">
        <f t="shared" ref="B35:N35" si="9">-B10</f>
        <v>1.0468060000000001</v>
      </c>
      <c r="C35" s="35">
        <f t="shared" si="9"/>
        <v>2.2802389999999999</v>
      </c>
      <c r="D35" s="35">
        <f t="shared" si="9"/>
        <v>0.100428</v>
      </c>
      <c r="E35" s="35">
        <f t="shared" si="9"/>
        <v>6.2550890000000008</v>
      </c>
      <c r="F35" s="35">
        <f t="shared" si="9"/>
        <v>12.123691999999998</v>
      </c>
      <c r="G35" s="35">
        <f t="shared" si="9"/>
        <v>20.022332000000002</v>
      </c>
      <c r="H35" s="35">
        <f t="shared" si="9"/>
        <v>0</v>
      </c>
      <c r="I35" s="35">
        <f t="shared" si="9"/>
        <v>0</v>
      </c>
      <c r="J35" s="35">
        <f t="shared" si="9"/>
        <v>0</v>
      </c>
      <c r="K35" s="35">
        <f t="shared" si="9"/>
        <v>0</v>
      </c>
      <c r="L35" s="35">
        <f t="shared" si="9"/>
        <v>0</v>
      </c>
      <c r="M35" s="35">
        <f t="shared" si="9"/>
        <v>0</v>
      </c>
      <c r="N35" s="35">
        <f t="shared" si="9"/>
        <v>41.828586000000001</v>
      </c>
    </row>
    <row r="36" spans="1:17" s="6" customFormat="1">
      <c r="A36" s="34" t="s">
        <v>228</v>
      </c>
      <c r="B36" s="35">
        <f t="shared" ref="B36:M36" si="10">-B12</f>
        <v>-298.03454499999998</v>
      </c>
      <c r="C36" s="35">
        <f t="shared" si="10"/>
        <v>-275.86830999999995</v>
      </c>
      <c r="D36" s="35">
        <f t="shared" si="10"/>
        <v>-274.74011900000005</v>
      </c>
      <c r="E36" s="35">
        <f t="shared" si="10"/>
        <v>-236.22415000000001</v>
      </c>
      <c r="F36" s="35">
        <f t="shared" si="10"/>
        <v>-216.76561900000002</v>
      </c>
      <c r="G36" s="35">
        <f t="shared" si="10"/>
        <v>-219.75788699999998</v>
      </c>
      <c r="H36" s="35">
        <f t="shared" si="10"/>
        <v>0</v>
      </c>
      <c r="I36" s="35">
        <f t="shared" si="10"/>
        <v>0</v>
      </c>
      <c r="J36" s="35">
        <f t="shared" si="10"/>
        <v>0</v>
      </c>
      <c r="K36" s="35">
        <f t="shared" si="10"/>
        <v>0</v>
      </c>
      <c r="L36" s="35">
        <f t="shared" si="10"/>
        <v>0</v>
      </c>
      <c r="M36" s="35">
        <f t="shared" si="10"/>
        <v>0</v>
      </c>
      <c r="N36" s="35">
        <f>-N11</f>
        <v>-1521.3906300000001</v>
      </c>
    </row>
    <row r="37" spans="1:17" s="6" customFormat="1">
      <c r="A37" s="34" t="s">
        <v>58</v>
      </c>
      <c r="B37" s="35">
        <f t="shared" ref="B37:M37" si="11">-B13</f>
        <v>-83.688000000000002</v>
      </c>
      <c r="C37" s="35">
        <f t="shared" si="11"/>
        <v>-75.998999999999995</v>
      </c>
      <c r="D37" s="35">
        <f t="shared" si="11"/>
        <v>-71.096000000000004</v>
      </c>
      <c r="E37" s="35">
        <f t="shared" si="11"/>
        <v>-53.780999999999999</v>
      </c>
      <c r="F37" s="35">
        <f t="shared" si="11"/>
        <v>-44.988999999999997</v>
      </c>
      <c r="G37" s="35">
        <f t="shared" si="11"/>
        <v>-52.386000000000003</v>
      </c>
      <c r="H37" s="35">
        <f t="shared" si="11"/>
        <v>0</v>
      </c>
      <c r="I37" s="35">
        <f t="shared" si="11"/>
        <v>0</v>
      </c>
      <c r="J37" s="35">
        <f t="shared" si="11"/>
        <v>0</v>
      </c>
      <c r="K37" s="35">
        <f t="shared" si="11"/>
        <v>0</v>
      </c>
      <c r="L37" s="35">
        <f t="shared" si="11"/>
        <v>0</v>
      </c>
      <c r="M37" s="35">
        <f t="shared" si="11"/>
        <v>0</v>
      </c>
      <c r="N37" s="35">
        <f>-N13</f>
        <v>-381.93900000000002</v>
      </c>
    </row>
    <row r="38" spans="1:17" s="6" customFormat="1">
      <c r="A38" s="34" t="s">
        <v>59</v>
      </c>
      <c r="B38" s="35">
        <f t="shared" ref="B38:M38" si="12">-B14</f>
        <v>-214.34654499999999</v>
      </c>
      <c r="C38" s="35">
        <f t="shared" si="12"/>
        <v>-199.86930999999998</v>
      </c>
      <c r="D38" s="35">
        <f t="shared" si="12"/>
        <v>-203.64411900000002</v>
      </c>
      <c r="E38" s="35">
        <f t="shared" si="12"/>
        <v>-182.44315</v>
      </c>
      <c r="F38" s="35">
        <f t="shared" si="12"/>
        <v>-171.77661900000001</v>
      </c>
      <c r="G38" s="35">
        <f t="shared" si="12"/>
        <v>-167.37188699999999</v>
      </c>
      <c r="H38" s="35">
        <f t="shared" si="12"/>
        <v>0</v>
      </c>
      <c r="I38" s="35">
        <f t="shared" si="12"/>
        <v>0</v>
      </c>
      <c r="J38" s="35">
        <f t="shared" si="12"/>
        <v>0</v>
      </c>
      <c r="K38" s="35">
        <f t="shared" si="12"/>
        <v>0</v>
      </c>
      <c r="L38" s="35">
        <f t="shared" si="12"/>
        <v>0</v>
      </c>
      <c r="M38" s="35">
        <f t="shared" si="12"/>
        <v>0</v>
      </c>
      <c r="N38" s="35">
        <f>-N14</f>
        <v>-1139.45163</v>
      </c>
    </row>
    <row r="39" spans="1:17" s="6" customFormat="1">
      <c r="A39" s="34"/>
      <c r="B39" s="35" t="e">
        <f>-#REF!</f>
        <v>#REF!</v>
      </c>
      <c r="C39" s="35" t="e">
        <f>-#REF!</f>
        <v>#REF!</v>
      </c>
      <c r="D39" s="35" t="e">
        <f>-#REF!</f>
        <v>#REF!</v>
      </c>
      <c r="E39" s="35" t="e">
        <f>-#REF!</f>
        <v>#REF!</v>
      </c>
      <c r="F39" s="35" t="e">
        <f>-#REF!</f>
        <v>#REF!</v>
      </c>
      <c r="G39" s="35" t="e">
        <f>-#REF!</f>
        <v>#REF!</v>
      </c>
      <c r="H39" s="35" t="e">
        <f>-#REF!</f>
        <v>#REF!</v>
      </c>
      <c r="I39" s="35" t="e">
        <f>-#REF!</f>
        <v>#REF!</v>
      </c>
      <c r="J39" s="35" t="e">
        <f>-#REF!</f>
        <v>#REF!</v>
      </c>
      <c r="K39" s="35" t="e">
        <f>-#REF!</f>
        <v>#REF!</v>
      </c>
      <c r="L39" s="35" t="e">
        <f>-#REF!</f>
        <v>#REF!</v>
      </c>
      <c r="M39" s="35" t="e">
        <f>-#REF!</f>
        <v>#REF!</v>
      </c>
      <c r="N39" s="35" t="e">
        <f>-#REF!</f>
        <v>#REF!</v>
      </c>
    </row>
    <row r="40" spans="1:17" s="6" customFormat="1">
      <c r="A40" s="34" t="s">
        <v>165</v>
      </c>
      <c r="B40" s="35">
        <f t="shared" ref="B40:M40" si="13">-B17</f>
        <v>-5458.982657999999</v>
      </c>
      <c r="C40" s="35">
        <f t="shared" si="13"/>
        <v>-5073.5475869999873</v>
      </c>
      <c r="D40" s="35">
        <f t="shared" si="13"/>
        <v>-5275.7567609999942</v>
      </c>
      <c r="E40" s="35">
        <f t="shared" si="13"/>
        <v>-4735.5881940000008</v>
      </c>
      <c r="F40" s="35">
        <f t="shared" si="13"/>
        <v>-4485.0205990000022</v>
      </c>
      <c r="G40" s="35">
        <f t="shared" si="13"/>
        <v>-4300.0796939999991</v>
      </c>
      <c r="H40" s="35">
        <f t="shared" si="13"/>
        <v>0</v>
      </c>
      <c r="I40" s="35">
        <f t="shared" si="13"/>
        <v>0</v>
      </c>
      <c r="J40" s="35">
        <f t="shared" si="13"/>
        <v>0</v>
      </c>
      <c r="K40" s="35">
        <f t="shared" si="13"/>
        <v>0</v>
      </c>
      <c r="L40" s="35">
        <f t="shared" si="13"/>
        <v>0</v>
      </c>
      <c r="M40" s="35">
        <f t="shared" si="13"/>
        <v>0</v>
      </c>
      <c r="N40" s="35">
        <f>-N16</f>
        <v>-29328.975492999984</v>
      </c>
    </row>
    <row r="41" spans="1:17" s="6" customFormat="1">
      <c r="A41" s="34" t="s">
        <v>151</v>
      </c>
      <c r="B41" s="35">
        <f t="shared" ref="B41:N41" si="14">-B18</f>
        <v>-590.45616399999994</v>
      </c>
      <c r="C41" s="35">
        <f t="shared" si="14"/>
        <v>-564.39472999999998</v>
      </c>
      <c r="D41" s="35">
        <f t="shared" si="14"/>
        <v>-634.21332000000007</v>
      </c>
      <c r="E41" s="35">
        <f t="shared" si="14"/>
        <v>-611.53841800000009</v>
      </c>
      <c r="F41" s="35">
        <f t="shared" si="14"/>
        <v>-617.69273499999997</v>
      </c>
      <c r="G41" s="35">
        <f t="shared" si="14"/>
        <v>-671.20455200000004</v>
      </c>
      <c r="H41" s="35">
        <f t="shared" si="14"/>
        <v>0</v>
      </c>
      <c r="I41" s="35">
        <f t="shared" si="14"/>
        <v>0</v>
      </c>
      <c r="J41" s="35">
        <f t="shared" si="14"/>
        <v>0</v>
      </c>
      <c r="K41" s="35">
        <f t="shared" si="14"/>
        <v>0</v>
      </c>
      <c r="L41" s="35">
        <f t="shared" si="14"/>
        <v>0</v>
      </c>
      <c r="M41" s="35">
        <f t="shared" si="14"/>
        <v>0</v>
      </c>
      <c r="N41" s="35">
        <f t="shared" si="14"/>
        <v>-3689.4999190000003</v>
      </c>
    </row>
    <row r="42" spans="1:17" s="6" customFormat="1">
      <c r="A42" s="34" t="s">
        <v>152</v>
      </c>
      <c r="B42" s="35">
        <f t="shared" ref="B42:N42" si="15">-B19</f>
        <v>-1967.3808140000003</v>
      </c>
      <c r="C42" s="35">
        <f t="shared" si="15"/>
        <v>-1831.3905</v>
      </c>
      <c r="D42" s="35">
        <f t="shared" si="15"/>
        <v>-1982.3054909999998</v>
      </c>
      <c r="E42" s="35">
        <f t="shared" si="15"/>
        <v>-1760.8215849999999</v>
      </c>
      <c r="F42" s="35">
        <f t="shared" si="15"/>
        <v>-1839.3831909999999</v>
      </c>
      <c r="G42" s="35">
        <f t="shared" si="15"/>
        <v>-1852.5204040000001</v>
      </c>
      <c r="H42" s="35">
        <f t="shared" si="15"/>
        <v>0</v>
      </c>
      <c r="I42" s="35">
        <f t="shared" si="15"/>
        <v>0</v>
      </c>
      <c r="J42" s="35">
        <f t="shared" si="15"/>
        <v>0</v>
      </c>
      <c r="K42" s="35">
        <f t="shared" si="15"/>
        <v>0</v>
      </c>
      <c r="L42" s="35">
        <f t="shared" si="15"/>
        <v>0</v>
      </c>
      <c r="M42" s="35">
        <f t="shared" si="15"/>
        <v>0</v>
      </c>
      <c r="N42" s="35">
        <f t="shared" si="15"/>
        <v>-11233.801985</v>
      </c>
    </row>
    <row r="43" spans="1:17" s="6" customFormat="1">
      <c r="A43" s="34" t="s">
        <v>153</v>
      </c>
      <c r="B43" s="35">
        <f t="shared" ref="B43:N43" si="16">-B20</f>
        <v>-770.34835595218988</v>
      </c>
      <c r="C43" s="35">
        <f t="shared" si="16"/>
        <v>-707.91982168608502</v>
      </c>
      <c r="D43" s="35">
        <f t="shared" si="16"/>
        <v>-716.24347686337398</v>
      </c>
      <c r="E43" s="35">
        <f t="shared" si="16"/>
        <v>-603.59780119497509</v>
      </c>
      <c r="F43" s="35">
        <f t="shared" si="16"/>
        <v>-551.28164411697696</v>
      </c>
      <c r="G43" s="35">
        <f t="shared" si="16"/>
        <v>-512.74931858736693</v>
      </c>
      <c r="H43" s="35">
        <f t="shared" si="16"/>
        <v>0</v>
      </c>
      <c r="I43" s="35">
        <f t="shared" si="16"/>
        <v>0</v>
      </c>
      <c r="J43" s="35">
        <f t="shared" si="16"/>
        <v>0</v>
      </c>
      <c r="K43" s="35">
        <f t="shared" si="16"/>
        <v>0</v>
      </c>
      <c r="L43" s="35">
        <f t="shared" si="16"/>
        <v>0</v>
      </c>
      <c r="M43" s="35">
        <f t="shared" si="16"/>
        <v>0</v>
      </c>
      <c r="N43" s="35">
        <f t="shared" si="16"/>
        <v>-3862.140418400968</v>
      </c>
    </row>
    <row r="44" spans="1:17" s="6" customFormat="1">
      <c r="A44" s="34" t="s">
        <v>154</v>
      </c>
      <c r="B44" s="35">
        <f t="shared" ref="B44:N44" si="17">-B21</f>
        <v>-1662.6494240478098</v>
      </c>
      <c r="C44" s="35">
        <f t="shared" si="17"/>
        <v>-1540.3396763139151</v>
      </c>
      <c r="D44" s="35">
        <f t="shared" si="17"/>
        <v>-1465.190279136626</v>
      </c>
      <c r="E44" s="35">
        <f t="shared" si="17"/>
        <v>-1325.7654508050241</v>
      </c>
      <c r="F44" s="35">
        <f t="shared" si="17"/>
        <v>-1046.6875808830232</v>
      </c>
      <c r="G44" s="35">
        <f t="shared" si="17"/>
        <v>-898.11541841263283</v>
      </c>
      <c r="H44" s="35">
        <f t="shared" si="17"/>
        <v>0</v>
      </c>
      <c r="I44" s="35">
        <f t="shared" si="17"/>
        <v>0</v>
      </c>
      <c r="J44" s="35">
        <f t="shared" si="17"/>
        <v>0</v>
      </c>
      <c r="K44" s="35">
        <f t="shared" si="17"/>
        <v>0</v>
      </c>
      <c r="L44" s="35">
        <f t="shared" si="17"/>
        <v>0</v>
      </c>
      <c r="M44" s="35">
        <f t="shared" si="17"/>
        <v>0</v>
      </c>
      <c r="N44" s="35">
        <f t="shared" si="17"/>
        <v>-7938.7478295990304</v>
      </c>
    </row>
    <row r="45" spans="1:17" s="6" customFormat="1">
      <c r="A45" s="34" t="s">
        <v>155</v>
      </c>
      <c r="B45" s="35">
        <f t="shared" ref="B45:N45" si="18">-B22</f>
        <v>-21.985098000000001</v>
      </c>
      <c r="C45" s="35">
        <f t="shared" si="18"/>
        <v>-22.7331</v>
      </c>
      <c r="D45" s="35">
        <f t="shared" si="18"/>
        <v>-33.376089</v>
      </c>
      <c r="E45" s="35">
        <f t="shared" si="18"/>
        <v>-34.229747000000003</v>
      </c>
      <c r="F45" s="35">
        <f t="shared" si="18"/>
        <v>-26.493811000000001</v>
      </c>
      <c r="G45" s="35">
        <f t="shared" si="18"/>
        <v>-19.294112000000002</v>
      </c>
      <c r="H45" s="35">
        <f t="shared" si="18"/>
        <v>0</v>
      </c>
      <c r="I45" s="35">
        <f t="shared" si="18"/>
        <v>0</v>
      </c>
      <c r="J45" s="35">
        <f t="shared" si="18"/>
        <v>0</v>
      </c>
      <c r="K45" s="35">
        <f t="shared" si="18"/>
        <v>0</v>
      </c>
      <c r="L45" s="35">
        <f t="shared" si="18"/>
        <v>0</v>
      </c>
      <c r="M45" s="35">
        <f t="shared" si="18"/>
        <v>0</v>
      </c>
      <c r="N45" s="35">
        <f t="shared" si="18"/>
        <v>-158.11195700000002</v>
      </c>
    </row>
    <row r="46" spans="1:17" s="6" customFormat="1">
      <c r="A46" s="34" t="s">
        <v>159</v>
      </c>
      <c r="B46" s="35">
        <f t="shared" ref="B46:N46" si="19">-B23</f>
        <v>-446.16280199999875</v>
      </c>
      <c r="C46" s="35">
        <f t="shared" si="19"/>
        <v>-406.76975899998666</v>
      </c>
      <c r="D46" s="35">
        <f t="shared" si="19"/>
        <v>-444.42810499999331</v>
      </c>
      <c r="E46" s="35">
        <f t="shared" si="19"/>
        <v>-399.63519200000161</v>
      </c>
      <c r="F46" s="35">
        <f t="shared" si="19"/>
        <v>-403.48163700000202</v>
      </c>
      <c r="G46" s="35">
        <f t="shared" si="19"/>
        <v>-346.19588899999945</v>
      </c>
      <c r="H46" s="35">
        <f t="shared" si="19"/>
        <v>0</v>
      </c>
      <c r="I46" s="35">
        <f t="shared" si="19"/>
        <v>0</v>
      </c>
      <c r="J46" s="35">
        <f t="shared" si="19"/>
        <v>0</v>
      </c>
      <c r="K46" s="35">
        <f t="shared" si="19"/>
        <v>0</v>
      </c>
      <c r="L46" s="35">
        <f t="shared" si="19"/>
        <v>0</v>
      </c>
      <c r="M46" s="35">
        <f t="shared" si="19"/>
        <v>0</v>
      </c>
      <c r="N46" s="35">
        <f t="shared" si="19"/>
        <v>-2446.673383999982</v>
      </c>
    </row>
    <row r="47" spans="1:17" s="6" customFormat="1">
      <c r="A47" s="34" t="s">
        <v>156</v>
      </c>
      <c r="B47" s="35">
        <f t="shared" ref="B47:N47" si="20">-B26</f>
        <v>-114.086653</v>
      </c>
      <c r="C47" s="35">
        <f t="shared" si="20"/>
        <v>-85.46946299999999</v>
      </c>
      <c r="D47" s="35">
        <f t="shared" si="20"/>
        <v>-103.55537299999999</v>
      </c>
      <c r="E47" s="35">
        <f t="shared" si="20"/>
        <v>-108.57132</v>
      </c>
      <c r="F47" s="35">
        <f t="shared" si="20"/>
        <v>-120.23897500000001</v>
      </c>
      <c r="G47" s="35">
        <f t="shared" si="20"/>
        <v>-74.535261000000006</v>
      </c>
      <c r="H47" s="35">
        <f t="shared" si="20"/>
        <v>0</v>
      </c>
      <c r="I47" s="35">
        <f t="shared" si="20"/>
        <v>0</v>
      </c>
      <c r="J47" s="35">
        <f t="shared" si="20"/>
        <v>0</v>
      </c>
      <c r="K47" s="35">
        <f t="shared" si="20"/>
        <v>0</v>
      </c>
      <c r="L47" s="35">
        <f t="shared" si="20"/>
        <v>0</v>
      </c>
      <c r="M47" s="35">
        <f t="shared" si="20"/>
        <v>0</v>
      </c>
      <c r="N47" s="35">
        <f t="shared" si="20"/>
        <v>-606.45704499999999</v>
      </c>
    </row>
    <row r="48" spans="1:17" s="6" customFormat="1">
      <c r="A48" s="34" t="s">
        <v>157</v>
      </c>
      <c r="B48" s="35">
        <f t="shared" ref="B48:N48" si="21">-B27</f>
        <v>-6490.0563819999998</v>
      </c>
      <c r="C48" s="35">
        <f t="shared" si="21"/>
        <v>-5987.5768209999869</v>
      </c>
      <c r="D48" s="35">
        <f t="shared" si="21"/>
        <v>-6188.5076549999949</v>
      </c>
      <c r="E48" s="35">
        <f t="shared" si="21"/>
        <v>-5578.1165120000014</v>
      </c>
      <c r="F48" s="35">
        <f t="shared" si="21"/>
        <v>-5238.3885630000013</v>
      </c>
      <c r="G48" s="35">
        <f t="shared" si="21"/>
        <v>-4989.323503999999</v>
      </c>
      <c r="H48" s="35">
        <f t="shared" si="21"/>
        <v>0</v>
      </c>
      <c r="I48" s="35">
        <f t="shared" si="21"/>
        <v>0</v>
      </c>
      <c r="J48" s="35">
        <f t="shared" si="21"/>
        <v>0</v>
      </c>
      <c r="K48" s="35">
        <f t="shared" si="21"/>
        <v>0</v>
      </c>
      <c r="L48" s="35">
        <f t="shared" si="21"/>
        <v>0</v>
      </c>
      <c r="M48" s="35">
        <f t="shared" si="21"/>
        <v>0</v>
      </c>
      <c r="N48" s="35">
        <f t="shared" si="21"/>
        <v>-34471.969436999978</v>
      </c>
    </row>
    <row r="49" spans="1:14" s="6" customFormat="1">
      <c r="A49" s="34" t="s">
        <v>158</v>
      </c>
      <c r="B49" s="35">
        <f t="shared" ref="B49:N49" si="22">-B28</f>
        <v>-5569.6220419999991</v>
      </c>
      <c r="C49" s="35">
        <f t="shared" si="22"/>
        <v>-5176.394320999987</v>
      </c>
      <c r="D49" s="35">
        <f t="shared" si="22"/>
        <v>-5374.5875869999945</v>
      </c>
      <c r="E49" s="35">
        <f t="shared" si="22"/>
        <v>-4822.5820940000012</v>
      </c>
      <c r="F49" s="35">
        <f t="shared" si="22"/>
        <v>-4552.5545880000018</v>
      </c>
      <c r="G49" s="35">
        <f t="shared" si="22"/>
        <v>-4350.9357869999994</v>
      </c>
      <c r="H49" s="35">
        <f t="shared" si="22"/>
        <v>0</v>
      </c>
      <c r="I49" s="35">
        <f t="shared" si="22"/>
        <v>0</v>
      </c>
      <c r="J49" s="35">
        <f t="shared" si="22"/>
        <v>0</v>
      </c>
      <c r="K49" s="35">
        <f t="shared" si="22"/>
        <v>0</v>
      </c>
      <c r="L49" s="35">
        <f t="shared" si="22"/>
        <v>0</v>
      </c>
      <c r="M49" s="35">
        <f t="shared" si="22"/>
        <v>0</v>
      </c>
      <c r="N49" s="35">
        <f t="shared" si="22"/>
        <v>-29846.676418999981</v>
      </c>
    </row>
    <row r="50" spans="1:14" s="6" customForma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2" spans="1:14">
      <c r="B52" s="50"/>
    </row>
    <row r="53" spans="1:14">
      <c r="B53" s="50"/>
    </row>
    <row r="54" spans="1:14">
      <c r="B54" s="50"/>
    </row>
  </sheetData>
  <mergeCells count="24"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  <mergeCell ref="N5:N6"/>
    <mergeCell ref="K5:M5"/>
    <mergeCell ref="H5:J5"/>
    <mergeCell ref="N16:N17"/>
    <mergeCell ref="B16:D16"/>
    <mergeCell ref="E16:G16"/>
    <mergeCell ref="H16:J16"/>
    <mergeCell ref="K16:M16"/>
  </mergeCells>
  <conditionalFormatting sqref="B5:D29">
    <cfRule type="expression" dxfId="29" priority="4">
      <formula>SEARCH($B$3,$N$1)</formula>
    </cfRule>
  </conditionalFormatting>
  <conditionalFormatting sqref="B5:G29">
    <cfRule type="expression" dxfId="28" priority="3">
      <formula>SEARCH($E$3,$N$1)</formula>
    </cfRule>
  </conditionalFormatting>
  <conditionalFormatting sqref="B5:J29">
    <cfRule type="expression" dxfId="27" priority="2">
      <formula>SEARCH($H$3,$N$1)</formula>
    </cfRule>
  </conditionalFormatting>
  <conditionalFormatting sqref="B5:M29">
    <cfRule type="expression" dxfId="26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Q23"/>
  <sheetViews>
    <sheetView showGridLines="0" zoomScaleNormal="100" zoomScaleSheetLayoutView="100" workbookViewId="0"/>
  </sheetViews>
  <sheetFormatPr defaultColWidth="9.140625" defaultRowHeight="1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20.25">
      <c r="A1" s="212" t="s">
        <v>378</v>
      </c>
      <c r="P1" s="210" t="str">
        <f>'3.1'!N1</f>
        <v>II. čtvrtletí 2023</v>
      </c>
    </row>
    <row r="2" spans="1:17" ht="18">
      <c r="A2" s="245" t="s">
        <v>379</v>
      </c>
    </row>
    <row r="3" spans="1:17" ht="6" customHeight="1"/>
    <row r="4" spans="1:17" ht="12" customHeight="1">
      <c r="A4" s="507" t="str">
        <f>'3.1'!A4</f>
        <v>2023</v>
      </c>
      <c r="B4" s="499" t="s">
        <v>19</v>
      </c>
      <c r="C4" s="499"/>
      <c r="D4" s="500"/>
      <c r="E4" s="498" t="s">
        <v>193</v>
      </c>
      <c r="F4" s="499"/>
      <c r="G4" s="500"/>
      <c r="H4" s="498" t="s">
        <v>195</v>
      </c>
      <c r="I4" s="499"/>
      <c r="J4" s="500"/>
      <c r="K4" s="498" t="s">
        <v>6</v>
      </c>
      <c r="L4" s="499"/>
      <c r="M4" s="500"/>
      <c r="N4" s="499" t="s">
        <v>206</v>
      </c>
      <c r="O4" s="499"/>
      <c r="P4" s="499"/>
      <c r="Q4" s="22"/>
    </row>
    <row r="5" spans="1:17" ht="14.1" customHeight="1">
      <c r="A5" s="508"/>
      <c r="B5" s="496" t="s">
        <v>227</v>
      </c>
      <c r="C5" s="496"/>
      <c r="D5" s="497"/>
      <c r="E5" s="496" t="s">
        <v>227</v>
      </c>
      <c r="F5" s="496"/>
      <c r="G5" s="497"/>
      <c r="H5" s="496" t="s">
        <v>227</v>
      </c>
      <c r="I5" s="496"/>
      <c r="J5" s="497"/>
      <c r="K5" s="496" t="s">
        <v>227</v>
      </c>
      <c r="L5" s="496"/>
      <c r="M5" s="497"/>
      <c r="N5" s="496" t="s">
        <v>168</v>
      </c>
      <c r="O5" s="496"/>
      <c r="P5" s="496"/>
      <c r="Q5" s="22"/>
    </row>
    <row r="6" spans="1:17">
      <c r="A6" s="509"/>
      <c r="B6" s="423" t="s">
        <v>63</v>
      </c>
      <c r="C6" s="218" t="s">
        <v>64</v>
      </c>
      <c r="D6" s="250" t="s">
        <v>65</v>
      </c>
      <c r="E6" s="246" t="s">
        <v>63</v>
      </c>
      <c r="F6" s="218" t="s">
        <v>64</v>
      </c>
      <c r="G6" s="250" t="s">
        <v>65</v>
      </c>
      <c r="H6" s="246" t="s">
        <v>63</v>
      </c>
      <c r="I6" s="218" t="s">
        <v>64</v>
      </c>
      <c r="J6" s="250" t="s">
        <v>65</v>
      </c>
      <c r="K6" s="246" t="s">
        <v>63</v>
      </c>
      <c r="L6" s="218" t="s">
        <v>64</v>
      </c>
      <c r="M6" s="250" t="s">
        <v>65</v>
      </c>
      <c r="N6" s="440" t="s">
        <v>63</v>
      </c>
      <c r="O6" s="440" t="s">
        <v>64</v>
      </c>
      <c r="P6" s="440" t="s">
        <v>65</v>
      </c>
      <c r="Q6" s="22"/>
    </row>
    <row r="7" spans="1:17" ht="12.75" customHeight="1">
      <c r="A7" s="502" t="s">
        <v>0</v>
      </c>
      <c r="B7" s="504">
        <f>SUM(B8:D8)</f>
        <v>6835.04421</v>
      </c>
      <c r="C7" s="501"/>
      <c r="D7" s="505"/>
      <c r="E7" s="504">
        <f>SUM(E8:G8)</f>
        <v>387.02108999999996</v>
      </c>
      <c r="F7" s="501"/>
      <c r="G7" s="505"/>
      <c r="H7" s="504">
        <f>SUM(H8:J8)</f>
        <v>0.55591000000000002</v>
      </c>
      <c r="I7" s="501"/>
      <c r="J7" s="505"/>
      <c r="K7" s="504">
        <f>SUM(K8:M8)</f>
        <v>6448.0231199999998</v>
      </c>
      <c r="L7" s="501"/>
      <c r="M7" s="505"/>
      <c r="N7" s="501">
        <f>P8</f>
        <v>4290</v>
      </c>
      <c r="O7" s="501"/>
      <c r="P7" s="501"/>
      <c r="Q7" s="22"/>
    </row>
    <row r="8" spans="1:17" s="110" customFormat="1" ht="15" customHeight="1">
      <c r="A8" s="506"/>
      <c r="B8" s="247">
        <v>2263.9083799999999</v>
      </c>
      <c r="C8" s="244">
        <v>2213.7178199999998</v>
      </c>
      <c r="D8" s="251">
        <v>2357.4180099999999</v>
      </c>
      <c r="E8" s="247">
        <v>125.66401999999999</v>
      </c>
      <c r="F8" s="244">
        <v>126.53589000000001</v>
      </c>
      <c r="G8" s="251">
        <v>134.82118</v>
      </c>
      <c r="H8" s="247">
        <v>0.29486000000000001</v>
      </c>
      <c r="I8" s="244">
        <v>0.19263</v>
      </c>
      <c r="J8" s="251">
        <v>6.8420000000000009E-2</v>
      </c>
      <c r="K8" s="247">
        <v>2138.2443599999997</v>
      </c>
      <c r="L8" s="244">
        <v>2087.1819299999997</v>
      </c>
      <c r="M8" s="251">
        <v>2222.59683</v>
      </c>
      <c r="N8" s="441">
        <v>4290</v>
      </c>
      <c r="O8" s="441">
        <v>4290</v>
      </c>
      <c r="P8" s="441">
        <v>4290</v>
      </c>
      <c r="Q8" s="98"/>
    </row>
    <row r="9" spans="1:17" s="110" customFormat="1" ht="15" customHeight="1">
      <c r="A9" s="502" t="s">
        <v>15</v>
      </c>
      <c r="B9" s="504">
        <f>SUM(B10:D10)</f>
        <v>6509.0748430000003</v>
      </c>
      <c r="C9" s="501"/>
      <c r="D9" s="505"/>
      <c r="E9" s="504">
        <f>SUM(E10:G10)</f>
        <v>640.51313600000003</v>
      </c>
      <c r="F9" s="501"/>
      <c r="G9" s="505"/>
      <c r="H9" s="504">
        <f>SUM(H10:J10)</f>
        <v>196.381325</v>
      </c>
      <c r="I9" s="501"/>
      <c r="J9" s="505"/>
      <c r="K9" s="504">
        <f>SUM(K10:M10)</f>
        <v>5868.5617070000008</v>
      </c>
      <c r="L9" s="501"/>
      <c r="M9" s="505"/>
      <c r="N9" s="501">
        <f>P10</f>
        <v>9434.902</v>
      </c>
      <c r="O9" s="501"/>
      <c r="P9" s="501"/>
      <c r="Q9" s="98"/>
    </row>
    <row r="10" spans="1:17" s="110" customFormat="1" ht="15" customHeight="1">
      <c r="A10" s="503"/>
      <c r="B10" s="247">
        <f t="shared" ref="B10:M10" si="0">SUM(B11:B22)</f>
        <v>2847.8711680000001</v>
      </c>
      <c r="C10" s="244">
        <f t="shared" si="0"/>
        <v>1871.7343439999997</v>
      </c>
      <c r="D10" s="251">
        <f t="shared" si="0"/>
        <v>1789.4693310000005</v>
      </c>
      <c r="E10" s="247">
        <f t="shared" si="0"/>
        <v>260.67506700000001</v>
      </c>
      <c r="F10" s="244">
        <f t="shared" si="0"/>
        <v>197.04081600000001</v>
      </c>
      <c r="G10" s="251">
        <f t="shared" si="0"/>
        <v>182.79725300000001</v>
      </c>
      <c r="H10" s="247">
        <f t="shared" si="0"/>
        <v>83.254970999999998</v>
      </c>
      <c r="I10" s="244">
        <f t="shared" si="0"/>
        <v>64.677999999999997</v>
      </c>
      <c r="J10" s="251">
        <f t="shared" si="0"/>
        <v>48.448354000000002</v>
      </c>
      <c r="K10" s="247">
        <f t="shared" si="0"/>
        <v>2587.1961010000005</v>
      </c>
      <c r="L10" s="244">
        <f t="shared" si="0"/>
        <v>1674.6935279999996</v>
      </c>
      <c r="M10" s="251">
        <f t="shared" si="0"/>
        <v>1606.6720780000001</v>
      </c>
      <c r="N10" s="441">
        <v>9434.902</v>
      </c>
      <c r="O10" s="441">
        <v>9434.902</v>
      </c>
      <c r="P10" s="441">
        <v>9434.902</v>
      </c>
      <c r="Q10" s="98"/>
    </row>
    <row r="11" spans="1:17" ht="12" customHeight="1">
      <c r="A11" s="215" t="s">
        <v>150</v>
      </c>
      <c r="B11" s="248">
        <v>212.67798499999998</v>
      </c>
      <c r="C11" s="23">
        <v>205.45948199999995</v>
      </c>
      <c r="D11" s="252">
        <v>181.26902000000004</v>
      </c>
      <c r="E11" s="248">
        <v>15.944420999999997</v>
      </c>
      <c r="F11" s="23">
        <v>17.946576999999998</v>
      </c>
      <c r="G11" s="252">
        <v>15.560054999999995</v>
      </c>
      <c r="H11" s="248">
        <v>9.9620460000000026</v>
      </c>
      <c r="I11" s="23">
        <v>8.5544980000000006</v>
      </c>
      <c r="J11" s="252">
        <v>7.6978309999999999</v>
      </c>
      <c r="K11" s="248">
        <v>196.73356399999997</v>
      </c>
      <c r="L11" s="23">
        <v>187.51290499999996</v>
      </c>
      <c r="M11" s="252">
        <v>165.70896500000003</v>
      </c>
      <c r="N11" s="23"/>
      <c r="O11" s="23"/>
      <c r="P11" s="23"/>
      <c r="Q11" s="22"/>
    </row>
    <row r="12" spans="1:17" ht="12" customHeight="1">
      <c r="A12" s="215" t="s">
        <v>149</v>
      </c>
      <c r="B12" s="248">
        <v>0.83703800000000006</v>
      </c>
      <c r="C12" s="23">
        <v>0.77647599999999994</v>
      </c>
      <c r="D12" s="252">
        <v>0.83715899999999999</v>
      </c>
      <c r="E12" s="248">
        <v>4.0672E-2</v>
      </c>
      <c r="F12" s="23">
        <v>4.0038999999999998E-2</v>
      </c>
      <c r="G12" s="252">
        <v>4.1466999999999997E-2</v>
      </c>
      <c r="H12" s="248">
        <v>8.7940000000000004E-2</v>
      </c>
      <c r="I12" s="23">
        <v>7.7370000000000008E-2</v>
      </c>
      <c r="J12" s="252">
        <v>8.2799999999999999E-2</v>
      </c>
      <c r="K12" s="248">
        <v>0.79636600000000002</v>
      </c>
      <c r="L12" s="23">
        <v>0.7364369999999999</v>
      </c>
      <c r="M12" s="252">
        <v>0.79569199999999995</v>
      </c>
      <c r="N12" s="23"/>
      <c r="O12" s="23"/>
      <c r="P12" s="23"/>
      <c r="Q12" s="22"/>
    </row>
    <row r="13" spans="1:17" ht="12" customHeight="1">
      <c r="A13" s="215" t="s">
        <v>148</v>
      </c>
      <c r="B13" s="248">
        <v>186.63021000000003</v>
      </c>
      <c r="C13" s="23">
        <v>118.637265</v>
      </c>
      <c r="D13" s="252">
        <v>155.30678499999999</v>
      </c>
      <c r="E13" s="248">
        <v>13.836646000000002</v>
      </c>
      <c r="F13" s="23">
        <v>10.548390999999999</v>
      </c>
      <c r="G13" s="252">
        <v>14.42807</v>
      </c>
      <c r="H13" s="248">
        <v>12.070024999999999</v>
      </c>
      <c r="I13" s="23">
        <v>8.2196339999999992</v>
      </c>
      <c r="J13" s="252">
        <v>6.2531549999999996</v>
      </c>
      <c r="K13" s="248">
        <v>172.79356400000003</v>
      </c>
      <c r="L13" s="23">
        <v>108.088874</v>
      </c>
      <c r="M13" s="252">
        <v>140.878715</v>
      </c>
      <c r="N13" s="23"/>
      <c r="O13" s="23"/>
      <c r="P13" s="23"/>
      <c r="Q13" s="22"/>
    </row>
    <row r="14" spans="1:17" ht="12" customHeight="1">
      <c r="A14" s="215" t="s">
        <v>147</v>
      </c>
      <c r="B14" s="248">
        <v>2306.9616020000003</v>
      </c>
      <c r="C14" s="23">
        <v>1444.8544759999997</v>
      </c>
      <c r="D14" s="252">
        <v>1348.6340300000002</v>
      </c>
      <c r="E14" s="248">
        <v>219.365082</v>
      </c>
      <c r="F14" s="23">
        <v>157.472081</v>
      </c>
      <c r="G14" s="252">
        <v>140.80968700000003</v>
      </c>
      <c r="H14" s="248">
        <v>48.60881100000001</v>
      </c>
      <c r="I14" s="23">
        <v>37.097608000000001</v>
      </c>
      <c r="J14" s="252">
        <v>23.206608000000003</v>
      </c>
      <c r="K14" s="248">
        <v>2087.5965200000005</v>
      </c>
      <c r="L14" s="23">
        <v>1287.3823949999996</v>
      </c>
      <c r="M14" s="252">
        <v>1207.8243430000002</v>
      </c>
      <c r="N14" s="23"/>
      <c r="O14" s="23"/>
      <c r="P14" s="23"/>
      <c r="Q14" s="22"/>
    </row>
    <row r="15" spans="1:17" ht="12" customHeight="1">
      <c r="A15" s="215" t="s">
        <v>146</v>
      </c>
      <c r="B15" s="248">
        <v>0</v>
      </c>
      <c r="C15" s="23">
        <v>0</v>
      </c>
      <c r="D15" s="252">
        <v>0</v>
      </c>
      <c r="E15" s="248">
        <v>0</v>
      </c>
      <c r="F15" s="23">
        <v>0</v>
      </c>
      <c r="G15" s="252">
        <v>0</v>
      </c>
      <c r="H15" s="248">
        <v>0</v>
      </c>
      <c r="I15" s="23">
        <v>0</v>
      </c>
      <c r="J15" s="252">
        <v>0</v>
      </c>
      <c r="K15" s="248">
        <v>0</v>
      </c>
      <c r="L15" s="23">
        <v>0</v>
      </c>
      <c r="M15" s="252">
        <v>0</v>
      </c>
      <c r="N15" s="23"/>
      <c r="O15" s="23"/>
      <c r="P15" s="23"/>
      <c r="Q15" s="22"/>
    </row>
    <row r="16" spans="1:17" ht="12" customHeight="1">
      <c r="A16" s="215" t="s">
        <v>145</v>
      </c>
      <c r="B16" s="248">
        <v>5.2455699999999998</v>
      </c>
      <c r="C16" s="23">
        <v>4.9585149999999993</v>
      </c>
      <c r="D16" s="252">
        <v>5.1657319999999993</v>
      </c>
      <c r="E16" s="248">
        <v>0.70235599999999998</v>
      </c>
      <c r="F16" s="23">
        <v>0.73194000000000004</v>
      </c>
      <c r="G16" s="252">
        <v>0.90876399999999991</v>
      </c>
      <c r="H16" s="248">
        <v>0.33542100000000002</v>
      </c>
      <c r="I16" s="23">
        <v>0.25237200000000004</v>
      </c>
      <c r="J16" s="252">
        <v>0.291269</v>
      </c>
      <c r="K16" s="248">
        <v>4.5432139999999999</v>
      </c>
      <c r="L16" s="23">
        <v>4.2265749999999995</v>
      </c>
      <c r="M16" s="252">
        <v>4.2569679999999996</v>
      </c>
      <c r="N16" s="23"/>
      <c r="O16" s="23"/>
      <c r="P16" s="23"/>
      <c r="Q16" s="22"/>
    </row>
    <row r="17" spans="1:17" ht="12" customHeight="1">
      <c r="A17" s="215" t="s">
        <v>144</v>
      </c>
      <c r="B17" s="248">
        <v>1.5728519999999999</v>
      </c>
      <c r="C17" s="23">
        <v>1.102552</v>
      </c>
      <c r="D17" s="252">
        <v>0.378604</v>
      </c>
      <c r="E17" s="248">
        <v>4.2738999999999992E-2</v>
      </c>
      <c r="F17" s="23">
        <v>2.6388000000000002E-2</v>
      </c>
      <c r="G17" s="252">
        <v>4.9199E-2</v>
      </c>
      <c r="H17" s="248">
        <v>0.157198</v>
      </c>
      <c r="I17" s="23">
        <v>0.139019</v>
      </c>
      <c r="J17" s="252">
        <v>1.0862999999999999E-2</v>
      </c>
      <c r="K17" s="248">
        <v>1.5301129999999998</v>
      </c>
      <c r="L17" s="23">
        <v>1.0761639999999999</v>
      </c>
      <c r="M17" s="252">
        <v>0.329405</v>
      </c>
      <c r="N17" s="23"/>
      <c r="O17" s="23"/>
      <c r="P17" s="23"/>
      <c r="Q17" s="22"/>
    </row>
    <row r="18" spans="1:17" ht="12" customHeight="1">
      <c r="A18" s="215" t="s">
        <v>143</v>
      </c>
      <c r="B18" s="248">
        <v>22.424087</v>
      </c>
      <c r="C18" s="23">
        <v>21.682042999999997</v>
      </c>
      <c r="D18" s="252">
        <v>21.396851999999999</v>
      </c>
      <c r="E18" s="248">
        <v>2.4305569999999999</v>
      </c>
      <c r="F18" s="23">
        <v>2.4761760000000002</v>
      </c>
      <c r="G18" s="252">
        <v>2.2147919999999996</v>
      </c>
      <c r="H18" s="248">
        <v>3.1833979999999999</v>
      </c>
      <c r="I18" s="23">
        <v>2.6926579999999998</v>
      </c>
      <c r="J18" s="252">
        <v>2.9428899999999998</v>
      </c>
      <c r="K18" s="248">
        <v>19.99353</v>
      </c>
      <c r="L18" s="23">
        <v>19.205866999999998</v>
      </c>
      <c r="M18" s="252">
        <v>19.18206</v>
      </c>
      <c r="N18" s="23"/>
      <c r="O18" s="23"/>
      <c r="P18" s="23"/>
      <c r="Q18" s="22"/>
    </row>
    <row r="19" spans="1:17" ht="12" customHeight="1">
      <c r="A19" s="215" t="s">
        <v>142</v>
      </c>
      <c r="B19" s="248">
        <v>51.89495999999999</v>
      </c>
      <c r="C19" s="23">
        <v>50.457934000000002</v>
      </c>
      <c r="D19" s="252">
        <v>43.924576000000002</v>
      </c>
      <c r="E19" s="248">
        <v>5.4571360000000002</v>
      </c>
      <c r="F19" s="23">
        <v>6.1209070000000008</v>
      </c>
      <c r="G19" s="252">
        <v>6.3554229999999983</v>
      </c>
      <c r="H19" s="248">
        <v>4.7617039999999999</v>
      </c>
      <c r="I19" s="23">
        <v>4.4132169999999986</v>
      </c>
      <c r="J19" s="252">
        <v>4.5270739999999998</v>
      </c>
      <c r="K19" s="248">
        <v>46.437823999999992</v>
      </c>
      <c r="L19" s="23">
        <v>44.337026999999999</v>
      </c>
      <c r="M19" s="252">
        <v>37.569153</v>
      </c>
      <c r="N19" s="23"/>
      <c r="O19" s="23"/>
      <c r="P19" s="23"/>
      <c r="Q19" s="22"/>
    </row>
    <row r="20" spans="1:17" ht="12" customHeight="1">
      <c r="A20" s="215" t="s">
        <v>14</v>
      </c>
      <c r="B20" s="248">
        <v>0</v>
      </c>
      <c r="C20" s="23">
        <v>0</v>
      </c>
      <c r="D20" s="252">
        <v>0</v>
      </c>
      <c r="E20" s="248">
        <v>0</v>
      </c>
      <c r="F20" s="23">
        <v>0</v>
      </c>
      <c r="G20" s="252">
        <v>0</v>
      </c>
      <c r="H20" s="248">
        <v>0</v>
      </c>
      <c r="I20" s="23">
        <v>0</v>
      </c>
      <c r="J20" s="252">
        <v>0</v>
      </c>
      <c r="K20" s="248">
        <v>0</v>
      </c>
      <c r="L20" s="23">
        <v>0</v>
      </c>
      <c r="M20" s="252">
        <v>0</v>
      </c>
      <c r="N20" s="23"/>
      <c r="O20" s="23"/>
      <c r="P20" s="23"/>
      <c r="Q20" s="22"/>
    </row>
    <row r="21" spans="1:17" ht="12" customHeight="1">
      <c r="A21" s="215" t="s">
        <v>141</v>
      </c>
      <c r="B21" s="248">
        <v>0.31078999999999996</v>
      </c>
      <c r="C21" s="23">
        <v>0.23411200000000001</v>
      </c>
      <c r="D21" s="252">
        <v>0.90034500000000006</v>
      </c>
      <c r="E21" s="248">
        <v>2.9080000000000002E-2</v>
      </c>
      <c r="F21" s="23">
        <v>3.0760000000000003E-2</v>
      </c>
      <c r="G21" s="252">
        <v>0.10107300000000001</v>
      </c>
      <c r="H21" s="248">
        <v>2.8615000000000002E-2</v>
      </c>
      <c r="I21" s="23">
        <v>1.653E-2</v>
      </c>
      <c r="J21" s="252">
        <v>2.8774999999999998E-2</v>
      </c>
      <c r="K21" s="248">
        <v>0.28170999999999996</v>
      </c>
      <c r="L21" s="23">
        <v>0.203352</v>
      </c>
      <c r="M21" s="252">
        <v>0.79927200000000009</v>
      </c>
      <c r="N21" s="23"/>
      <c r="O21" s="23"/>
      <c r="P21" s="23"/>
      <c r="Q21" s="22"/>
    </row>
    <row r="22" spans="1:17" ht="12" customHeight="1">
      <c r="A22" s="219" t="s">
        <v>140</v>
      </c>
      <c r="B22" s="249">
        <v>59.316073999999993</v>
      </c>
      <c r="C22" s="243">
        <v>23.571489</v>
      </c>
      <c r="D22" s="253">
        <v>31.656228000000006</v>
      </c>
      <c r="E22" s="249">
        <v>2.8263779999999996</v>
      </c>
      <c r="F22" s="243">
        <v>1.6475569999999999</v>
      </c>
      <c r="G22" s="253">
        <v>2.3287229999999997</v>
      </c>
      <c r="H22" s="249">
        <v>4.0598130000000001</v>
      </c>
      <c r="I22" s="243">
        <v>3.2150940000000001</v>
      </c>
      <c r="J22" s="253">
        <v>3.407089</v>
      </c>
      <c r="K22" s="249">
        <v>56.489695999999995</v>
      </c>
      <c r="L22" s="243">
        <v>21.923932000000001</v>
      </c>
      <c r="M22" s="253">
        <v>29.327505000000006</v>
      </c>
      <c r="N22" s="243"/>
      <c r="O22" s="243"/>
      <c r="P22" s="243"/>
      <c r="Q22" s="22"/>
    </row>
    <row r="23" spans="1:17" s="109" customFormat="1" ht="11.25">
      <c r="P23" s="14"/>
    </row>
  </sheetData>
  <mergeCells count="23"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  <mergeCell ref="B5:D5"/>
    <mergeCell ref="E4:G4"/>
    <mergeCell ref="H4:J4"/>
    <mergeCell ref="K4:M4"/>
    <mergeCell ref="K5:M5"/>
    <mergeCell ref="H5:J5"/>
    <mergeCell ref="E5:G5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4"/>
  <sheetViews>
    <sheetView showGridLines="0" zoomScaleNormal="100" zoomScaleSheetLayoutView="100" workbookViewId="0"/>
  </sheetViews>
  <sheetFormatPr defaultColWidth="9.140625" defaultRowHeight="1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18">
      <c r="A1" s="245" t="s">
        <v>383</v>
      </c>
      <c r="P1" s="210" t="str">
        <f>'3.1'!N1</f>
        <v>II. čtvrtletí 2023</v>
      </c>
    </row>
    <row r="2" spans="1:17" ht="6" customHeight="1"/>
    <row r="3" spans="1:17" ht="12" customHeight="1">
      <c r="A3" s="511" t="str">
        <f>'3.1'!A4</f>
        <v>2023</v>
      </c>
      <c r="B3" s="513" t="s">
        <v>19</v>
      </c>
      <c r="C3" s="514"/>
      <c r="D3" s="515"/>
      <c r="E3" s="513" t="s">
        <v>193</v>
      </c>
      <c r="F3" s="514"/>
      <c r="G3" s="515"/>
      <c r="H3" s="513" t="s">
        <v>195</v>
      </c>
      <c r="I3" s="514"/>
      <c r="J3" s="515"/>
      <c r="K3" s="513" t="s">
        <v>6</v>
      </c>
      <c r="L3" s="514"/>
      <c r="M3" s="515"/>
      <c r="N3" s="510" t="s">
        <v>206</v>
      </c>
      <c r="O3" s="510"/>
      <c r="P3" s="510"/>
      <c r="Q3" s="22"/>
    </row>
    <row r="4" spans="1:17" ht="14.1" customHeight="1">
      <c r="A4" s="512"/>
      <c r="B4" s="516" t="s">
        <v>227</v>
      </c>
      <c r="C4" s="517"/>
      <c r="D4" s="518"/>
      <c r="E4" s="516" t="s">
        <v>227</v>
      </c>
      <c r="F4" s="517"/>
      <c r="G4" s="518"/>
      <c r="H4" s="516" t="s">
        <v>227</v>
      </c>
      <c r="I4" s="517"/>
      <c r="J4" s="518"/>
      <c r="K4" s="516" t="s">
        <v>227</v>
      </c>
      <c r="L4" s="517"/>
      <c r="M4" s="518"/>
      <c r="N4" s="519" t="s">
        <v>168</v>
      </c>
      <c r="O4" s="519"/>
      <c r="P4" s="519"/>
      <c r="Q4" s="22"/>
    </row>
    <row r="5" spans="1:17">
      <c r="A5" s="512"/>
      <c r="B5" s="376" t="s">
        <v>63</v>
      </c>
      <c r="C5" s="375" t="s">
        <v>64</v>
      </c>
      <c r="D5" s="380" t="s">
        <v>65</v>
      </c>
      <c r="E5" s="376" t="s">
        <v>63</v>
      </c>
      <c r="F5" s="375" t="s">
        <v>64</v>
      </c>
      <c r="G5" s="380" t="s">
        <v>65</v>
      </c>
      <c r="H5" s="376" t="s">
        <v>63</v>
      </c>
      <c r="I5" s="375" t="s">
        <v>64</v>
      </c>
      <c r="J5" s="380" t="s">
        <v>65</v>
      </c>
      <c r="K5" s="376" t="s">
        <v>63</v>
      </c>
      <c r="L5" s="375" t="s">
        <v>64</v>
      </c>
      <c r="M5" s="380" t="s">
        <v>65</v>
      </c>
      <c r="N5" s="421" t="s">
        <v>63</v>
      </c>
      <c r="O5" s="421" t="s">
        <v>64</v>
      </c>
      <c r="P5" s="421" t="s">
        <v>65</v>
      </c>
      <c r="Q5" s="22"/>
    </row>
    <row r="6" spans="1:17" ht="12" customHeight="1">
      <c r="A6" s="521" t="s">
        <v>16</v>
      </c>
      <c r="B6" s="523">
        <f>SUM(B7:D7)</f>
        <v>406.87050399999998</v>
      </c>
      <c r="C6" s="520"/>
      <c r="D6" s="524"/>
      <c r="E6" s="523">
        <f>SUM(E7:G7)</f>
        <v>6.5283009999999999</v>
      </c>
      <c r="F6" s="520"/>
      <c r="G6" s="524"/>
      <c r="H6" s="523">
        <f>SUM(H7:J7)</f>
        <v>0.59592100000000003</v>
      </c>
      <c r="I6" s="520"/>
      <c r="J6" s="524"/>
      <c r="K6" s="523">
        <f>SUM(K7:M7)</f>
        <v>400.34220299999998</v>
      </c>
      <c r="L6" s="520"/>
      <c r="M6" s="524"/>
      <c r="N6" s="520">
        <f>P7</f>
        <v>1363.5</v>
      </c>
      <c r="O6" s="520"/>
      <c r="P6" s="520"/>
      <c r="Q6" s="22"/>
    </row>
    <row r="7" spans="1:17" s="111" customFormat="1" ht="15" customHeight="1">
      <c r="A7" s="522"/>
      <c r="B7" s="264">
        <f t="shared" ref="B7:M7" si="0">SUM(B8:B19)</f>
        <v>101.59639500000002</v>
      </c>
      <c r="C7" s="265">
        <f t="shared" si="0"/>
        <v>49.075890000000001</v>
      </c>
      <c r="D7" s="266">
        <f t="shared" si="0"/>
        <v>256.19821899999999</v>
      </c>
      <c r="E7" s="264">
        <f t="shared" si="0"/>
        <v>1.3651759999999999</v>
      </c>
      <c r="F7" s="265">
        <f t="shared" si="0"/>
        <v>1.075664</v>
      </c>
      <c r="G7" s="266">
        <f t="shared" si="0"/>
        <v>4.0874610000000002</v>
      </c>
      <c r="H7" s="264">
        <f t="shared" si="0"/>
        <v>0.59592100000000003</v>
      </c>
      <c r="I7" s="265">
        <f t="shared" si="0"/>
        <v>0</v>
      </c>
      <c r="J7" s="266">
        <f t="shared" si="0"/>
        <v>0</v>
      </c>
      <c r="K7" s="264">
        <f t="shared" si="0"/>
        <v>100.23121900000001</v>
      </c>
      <c r="L7" s="265">
        <f t="shared" si="0"/>
        <v>48.000225999999998</v>
      </c>
      <c r="M7" s="266">
        <f t="shared" si="0"/>
        <v>252.11075799999998</v>
      </c>
      <c r="N7" s="422">
        <v>1363.5</v>
      </c>
      <c r="O7" s="422">
        <v>1363.5</v>
      </c>
      <c r="P7" s="422">
        <v>1363.5</v>
      </c>
      <c r="Q7" s="18"/>
    </row>
    <row r="8" spans="1:17" ht="12" customHeight="1">
      <c r="A8" s="254" t="s">
        <v>150</v>
      </c>
      <c r="B8" s="261">
        <v>0</v>
      </c>
      <c r="C8" s="7">
        <v>0</v>
      </c>
      <c r="D8" s="258">
        <v>0</v>
      </c>
      <c r="E8" s="261">
        <v>0</v>
      </c>
      <c r="F8" s="7">
        <v>0</v>
      </c>
      <c r="G8" s="258">
        <v>0</v>
      </c>
      <c r="H8" s="261">
        <v>0</v>
      </c>
      <c r="I8" s="7">
        <v>0</v>
      </c>
      <c r="J8" s="258">
        <v>0</v>
      </c>
      <c r="K8" s="261">
        <v>0</v>
      </c>
      <c r="L8" s="7">
        <v>0</v>
      </c>
      <c r="M8" s="258">
        <v>0</v>
      </c>
      <c r="N8" s="7"/>
      <c r="O8" s="7"/>
      <c r="P8" s="7"/>
      <c r="Q8" s="22"/>
    </row>
    <row r="9" spans="1:17" ht="12" customHeight="1">
      <c r="A9" s="254" t="s">
        <v>149</v>
      </c>
      <c r="B9" s="261">
        <v>0</v>
      </c>
      <c r="C9" s="7">
        <v>0</v>
      </c>
      <c r="D9" s="258">
        <v>0</v>
      </c>
      <c r="E9" s="261">
        <v>0</v>
      </c>
      <c r="F9" s="7">
        <v>0</v>
      </c>
      <c r="G9" s="258">
        <v>0</v>
      </c>
      <c r="H9" s="261">
        <v>0</v>
      </c>
      <c r="I9" s="7">
        <v>0</v>
      </c>
      <c r="J9" s="258">
        <v>0</v>
      </c>
      <c r="K9" s="261">
        <v>0</v>
      </c>
      <c r="L9" s="7">
        <v>0</v>
      </c>
      <c r="M9" s="258">
        <v>0</v>
      </c>
      <c r="N9" s="7"/>
      <c r="O9" s="7"/>
      <c r="P9" s="7"/>
      <c r="Q9" s="22"/>
    </row>
    <row r="10" spans="1:17" ht="12" customHeight="1">
      <c r="A10" s="254" t="s">
        <v>148</v>
      </c>
      <c r="B10" s="261">
        <v>0</v>
      </c>
      <c r="C10" s="7">
        <v>0</v>
      </c>
      <c r="D10" s="258">
        <v>0</v>
      </c>
      <c r="E10" s="261">
        <v>0</v>
      </c>
      <c r="F10" s="7">
        <v>0</v>
      </c>
      <c r="G10" s="258">
        <v>0</v>
      </c>
      <c r="H10" s="261">
        <v>0</v>
      </c>
      <c r="I10" s="7">
        <v>0</v>
      </c>
      <c r="J10" s="258">
        <v>0</v>
      </c>
      <c r="K10" s="261">
        <v>0</v>
      </c>
      <c r="L10" s="7">
        <v>0</v>
      </c>
      <c r="M10" s="258">
        <v>0</v>
      </c>
      <c r="N10" s="7"/>
      <c r="O10" s="7"/>
      <c r="P10" s="7"/>
      <c r="Q10" s="22"/>
    </row>
    <row r="11" spans="1:17" ht="12" customHeight="1">
      <c r="A11" s="254" t="s">
        <v>147</v>
      </c>
      <c r="B11" s="261">
        <v>0</v>
      </c>
      <c r="C11" s="7">
        <v>0</v>
      </c>
      <c r="D11" s="258">
        <v>0</v>
      </c>
      <c r="E11" s="261">
        <v>0</v>
      </c>
      <c r="F11" s="7">
        <v>0</v>
      </c>
      <c r="G11" s="258">
        <v>0</v>
      </c>
      <c r="H11" s="261">
        <v>0</v>
      </c>
      <c r="I11" s="7">
        <v>0</v>
      </c>
      <c r="J11" s="258">
        <v>0</v>
      </c>
      <c r="K11" s="261">
        <v>0</v>
      </c>
      <c r="L11" s="7">
        <v>0</v>
      </c>
      <c r="M11" s="258">
        <v>0</v>
      </c>
      <c r="N11" s="7"/>
      <c r="O11" s="7"/>
      <c r="P11" s="7"/>
      <c r="Q11" s="22"/>
    </row>
    <row r="12" spans="1:17" ht="12" customHeight="1">
      <c r="A12" s="254" t="s">
        <v>146</v>
      </c>
      <c r="B12" s="261">
        <v>0</v>
      </c>
      <c r="C12" s="7">
        <v>0</v>
      </c>
      <c r="D12" s="258">
        <v>0</v>
      </c>
      <c r="E12" s="261">
        <v>0</v>
      </c>
      <c r="F12" s="7">
        <v>0</v>
      </c>
      <c r="G12" s="258">
        <v>0</v>
      </c>
      <c r="H12" s="261">
        <v>0</v>
      </c>
      <c r="I12" s="7">
        <v>0</v>
      </c>
      <c r="J12" s="258">
        <v>0</v>
      </c>
      <c r="K12" s="261">
        <v>0</v>
      </c>
      <c r="L12" s="7">
        <v>0</v>
      </c>
      <c r="M12" s="258">
        <v>0</v>
      </c>
      <c r="N12" s="7"/>
      <c r="O12" s="7"/>
      <c r="P12" s="7"/>
      <c r="Q12" s="22"/>
    </row>
    <row r="13" spans="1:17" ht="12" customHeight="1">
      <c r="A13" s="254" t="s">
        <v>145</v>
      </c>
      <c r="B13" s="261">
        <v>0</v>
      </c>
      <c r="C13" s="7">
        <v>0</v>
      </c>
      <c r="D13" s="258">
        <v>0</v>
      </c>
      <c r="E13" s="261">
        <v>0</v>
      </c>
      <c r="F13" s="7">
        <v>0</v>
      </c>
      <c r="G13" s="258">
        <v>0</v>
      </c>
      <c r="H13" s="261">
        <v>0</v>
      </c>
      <c r="I13" s="7">
        <v>0</v>
      </c>
      <c r="J13" s="258">
        <v>0</v>
      </c>
      <c r="K13" s="261">
        <v>0</v>
      </c>
      <c r="L13" s="7">
        <v>0</v>
      </c>
      <c r="M13" s="258">
        <v>0</v>
      </c>
      <c r="N13" s="7"/>
      <c r="O13" s="7"/>
      <c r="P13" s="7"/>
      <c r="Q13" s="22"/>
    </row>
    <row r="14" spans="1:17" ht="12" customHeight="1">
      <c r="A14" s="254" t="s">
        <v>144</v>
      </c>
      <c r="B14" s="261">
        <v>0</v>
      </c>
      <c r="C14" s="7">
        <v>0</v>
      </c>
      <c r="D14" s="258">
        <v>0</v>
      </c>
      <c r="E14" s="261">
        <v>0</v>
      </c>
      <c r="F14" s="7">
        <v>0</v>
      </c>
      <c r="G14" s="258">
        <v>0</v>
      </c>
      <c r="H14" s="261">
        <v>0</v>
      </c>
      <c r="I14" s="7">
        <v>0</v>
      </c>
      <c r="J14" s="258">
        <v>0</v>
      </c>
      <c r="K14" s="261">
        <v>0</v>
      </c>
      <c r="L14" s="7">
        <v>0</v>
      </c>
      <c r="M14" s="258">
        <v>0</v>
      </c>
      <c r="N14" s="7"/>
      <c r="O14" s="7"/>
      <c r="P14" s="7"/>
      <c r="Q14" s="22"/>
    </row>
    <row r="15" spans="1:17" ht="12" customHeight="1">
      <c r="A15" s="254" t="s">
        <v>143</v>
      </c>
      <c r="B15" s="261">
        <v>0</v>
      </c>
      <c r="C15" s="7">
        <v>0</v>
      </c>
      <c r="D15" s="258">
        <v>0</v>
      </c>
      <c r="E15" s="261">
        <v>0</v>
      </c>
      <c r="F15" s="7">
        <v>0</v>
      </c>
      <c r="G15" s="258">
        <v>0</v>
      </c>
      <c r="H15" s="261">
        <v>0</v>
      </c>
      <c r="I15" s="7">
        <v>0</v>
      </c>
      <c r="J15" s="258">
        <v>0</v>
      </c>
      <c r="K15" s="261">
        <v>0</v>
      </c>
      <c r="L15" s="7">
        <v>0</v>
      </c>
      <c r="M15" s="258">
        <v>0</v>
      </c>
      <c r="N15" s="7"/>
      <c r="O15" s="7"/>
      <c r="P15" s="7"/>
      <c r="Q15" s="22"/>
    </row>
    <row r="16" spans="1:17" ht="12" customHeight="1">
      <c r="A16" s="254" t="s">
        <v>142</v>
      </c>
      <c r="B16" s="261">
        <v>0</v>
      </c>
      <c r="C16" s="7">
        <v>0</v>
      </c>
      <c r="D16" s="258">
        <v>0</v>
      </c>
      <c r="E16" s="261">
        <v>0</v>
      </c>
      <c r="F16" s="7">
        <v>0</v>
      </c>
      <c r="G16" s="258">
        <v>0</v>
      </c>
      <c r="H16" s="261">
        <v>0</v>
      </c>
      <c r="I16" s="7">
        <v>0</v>
      </c>
      <c r="J16" s="258">
        <v>0</v>
      </c>
      <c r="K16" s="261">
        <v>0</v>
      </c>
      <c r="L16" s="7">
        <v>0</v>
      </c>
      <c r="M16" s="258">
        <v>0</v>
      </c>
      <c r="N16" s="7"/>
      <c r="O16" s="7"/>
      <c r="P16" s="7"/>
      <c r="Q16" s="22"/>
    </row>
    <row r="17" spans="1:17" ht="12" customHeight="1">
      <c r="A17" s="254" t="s">
        <v>14</v>
      </c>
      <c r="B17" s="261">
        <v>17.50928</v>
      </c>
      <c r="C17" s="7">
        <v>17.592410000000001</v>
      </c>
      <c r="D17" s="258">
        <v>8.2393099999999997</v>
      </c>
      <c r="E17" s="261">
        <v>0.24787999999999999</v>
      </c>
      <c r="F17" s="7">
        <v>0.23843</v>
      </c>
      <c r="G17" s="258">
        <v>0</v>
      </c>
      <c r="H17" s="261">
        <v>0</v>
      </c>
      <c r="I17" s="7">
        <v>0</v>
      </c>
      <c r="J17" s="258">
        <v>0</v>
      </c>
      <c r="K17" s="261">
        <v>17.261400000000002</v>
      </c>
      <c r="L17" s="7">
        <v>17.35398</v>
      </c>
      <c r="M17" s="258">
        <v>8.2393099999999997</v>
      </c>
      <c r="N17" s="7"/>
      <c r="O17" s="7"/>
      <c r="P17" s="7"/>
      <c r="Q17" s="22"/>
    </row>
    <row r="18" spans="1:17" ht="12" customHeight="1">
      <c r="A18" s="254" t="s">
        <v>141</v>
      </c>
      <c r="B18" s="261">
        <v>0</v>
      </c>
      <c r="C18" s="7">
        <v>0</v>
      </c>
      <c r="D18" s="258">
        <v>0</v>
      </c>
      <c r="E18" s="261">
        <v>0</v>
      </c>
      <c r="F18" s="7">
        <v>0</v>
      </c>
      <c r="G18" s="258">
        <v>0</v>
      </c>
      <c r="H18" s="261">
        <v>0</v>
      </c>
      <c r="I18" s="7">
        <v>0</v>
      </c>
      <c r="J18" s="258">
        <v>0</v>
      </c>
      <c r="K18" s="261">
        <v>0</v>
      </c>
      <c r="L18" s="7">
        <v>0</v>
      </c>
      <c r="M18" s="258">
        <v>0</v>
      </c>
      <c r="N18" s="7"/>
      <c r="O18" s="7"/>
      <c r="P18" s="7"/>
      <c r="Q18" s="22"/>
    </row>
    <row r="19" spans="1:17" ht="12" customHeight="1">
      <c r="A19" s="255" t="s">
        <v>140</v>
      </c>
      <c r="B19" s="262">
        <v>84.087115000000011</v>
      </c>
      <c r="C19" s="257">
        <v>31.48348</v>
      </c>
      <c r="D19" s="259">
        <v>247.95890899999998</v>
      </c>
      <c r="E19" s="262">
        <v>1.1172960000000001</v>
      </c>
      <c r="F19" s="257">
        <v>0.83723399999999992</v>
      </c>
      <c r="G19" s="259">
        <v>4.0874610000000002</v>
      </c>
      <c r="H19" s="262">
        <v>0.59592100000000003</v>
      </c>
      <c r="I19" s="257">
        <v>0</v>
      </c>
      <c r="J19" s="259">
        <v>0</v>
      </c>
      <c r="K19" s="262">
        <v>82.969819000000015</v>
      </c>
      <c r="L19" s="257">
        <v>30.646246000000001</v>
      </c>
      <c r="M19" s="259">
        <v>243.87144799999999</v>
      </c>
      <c r="N19" s="257"/>
      <c r="O19" s="257"/>
      <c r="P19" s="257"/>
      <c r="Q19" s="22"/>
    </row>
    <row r="20" spans="1:17" ht="12" customHeight="1">
      <c r="A20" s="521" t="s">
        <v>17</v>
      </c>
      <c r="B20" s="523">
        <f>SUM(B21:D21)</f>
        <v>870.41819799999973</v>
      </c>
      <c r="C20" s="520"/>
      <c r="D20" s="524"/>
      <c r="E20" s="523">
        <f>SUM(E21:G21)</f>
        <v>54.346387000000007</v>
      </c>
      <c r="F20" s="520"/>
      <c r="G20" s="524"/>
      <c r="H20" s="523">
        <f>SUM(H21:J21)</f>
        <v>7.8449060000000017</v>
      </c>
      <c r="I20" s="520"/>
      <c r="J20" s="524"/>
      <c r="K20" s="523">
        <f>SUM(K21:M21)</f>
        <v>816.0718109999998</v>
      </c>
      <c r="L20" s="520"/>
      <c r="M20" s="524"/>
      <c r="N20" s="520">
        <f>P21</f>
        <v>1035.1810000000009</v>
      </c>
      <c r="O20" s="520"/>
      <c r="P20" s="520"/>
      <c r="Q20" s="22"/>
    </row>
    <row r="21" spans="1:17" s="111" customFormat="1" ht="15" customHeight="1">
      <c r="A21" s="522"/>
      <c r="B21" s="264">
        <f>SUM(B22:B33)</f>
        <v>306.3921019999998</v>
      </c>
      <c r="C21" s="265">
        <f t="shared" ref="C21:M21" si="1">SUM(C22:C33)</f>
        <v>293.31838200000004</v>
      </c>
      <c r="D21" s="266">
        <f t="shared" si="1"/>
        <v>270.7077139999999</v>
      </c>
      <c r="E21" s="264">
        <f t="shared" si="1"/>
        <v>17.771060000000013</v>
      </c>
      <c r="F21" s="265">
        <f t="shared" si="1"/>
        <v>18.537065999999996</v>
      </c>
      <c r="G21" s="266">
        <f t="shared" si="1"/>
        <v>18.038260999999999</v>
      </c>
      <c r="H21" s="264">
        <f t="shared" si="1"/>
        <v>2.848148000000001</v>
      </c>
      <c r="I21" s="265">
        <f t="shared" si="1"/>
        <v>2.6633590000000003</v>
      </c>
      <c r="J21" s="266">
        <f t="shared" si="1"/>
        <v>2.333399</v>
      </c>
      <c r="K21" s="264">
        <f t="shared" si="1"/>
        <v>288.62104199999982</v>
      </c>
      <c r="L21" s="265">
        <f t="shared" si="1"/>
        <v>274.781316</v>
      </c>
      <c r="M21" s="266">
        <f t="shared" si="1"/>
        <v>252.66945299999992</v>
      </c>
      <c r="N21" s="422">
        <v>1027.2300000000007</v>
      </c>
      <c r="O21" s="422">
        <v>1034.2590000000009</v>
      </c>
      <c r="P21" s="422">
        <v>1035.1810000000009</v>
      </c>
      <c r="Q21" s="18"/>
    </row>
    <row r="22" spans="1:17" ht="12" customHeight="1">
      <c r="A22" s="254" t="s">
        <v>150</v>
      </c>
      <c r="B22" s="261">
        <v>8.9638000000000009E-2</v>
      </c>
      <c r="C22" s="7">
        <v>7.7650000000000011E-2</v>
      </c>
      <c r="D22" s="258">
        <v>8.1849999999999992E-2</v>
      </c>
      <c r="E22" s="261">
        <v>5.0480000000000004E-3</v>
      </c>
      <c r="F22" s="7">
        <v>4.0239999999999998E-3</v>
      </c>
      <c r="G22" s="258">
        <v>4.9659999999999999E-3</v>
      </c>
      <c r="H22" s="261">
        <v>0</v>
      </c>
      <c r="I22" s="7">
        <v>0</v>
      </c>
      <c r="J22" s="258">
        <v>0</v>
      </c>
      <c r="K22" s="261">
        <v>8.4590000000000012E-2</v>
      </c>
      <c r="L22" s="7">
        <v>7.3626000000000011E-2</v>
      </c>
      <c r="M22" s="258">
        <v>7.6883999999999994E-2</v>
      </c>
      <c r="N22" s="7"/>
      <c r="O22" s="7"/>
      <c r="P22" s="7"/>
      <c r="Q22" s="22"/>
    </row>
    <row r="23" spans="1:17" ht="12" customHeight="1">
      <c r="A23" s="254" t="s">
        <v>149</v>
      </c>
      <c r="B23" s="261">
        <v>213.91429699999981</v>
      </c>
      <c r="C23" s="7">
        <v>219.37586300000012</v>
      </c>
      <c r="D23" s="258">
        <v>209.8615969999999</v>
      </c>
      <c r="E23" s="261">
        <v>15.082961000000012</v>
      </c>
      <c r="F23" s="7">
        <v>16.138322999999996</v>
      </c>
      <c r="G23" s="258">
        <v>16.041838000000002</v>
      </c>
      <c r="H23" s="261">
        <v>1.8267419999999999</v>
      </c>
      <c r="I23" s="7">
        <v>1.904231</v>
      </c>
      <c r="J23" s="258">
        <v>1.7679209999999999</v>
      </c>
      <c r="K23" s="261">
        <v>198.83133599999979</v>
      </c>
      <c r="L23" s="7">
        <v>203.23754000000014</v>
      </c>
      <c r="M23" s="258">
        <v>193.81975899999989</v>
      </c>
      <c r="N23" s="7"/>
      <c r="O23" s="7"/>
      <c r="P23" s="7"/>
      <c r="Q23" s="22"/>
    </row>
    <row r="24" spans="1:17" ht="12" customHeight="1">
      <c r="A24" s="254" t="s">
        <v>148</v>
      </c>
      <c r="B24" s="261">
        <v>0</v>
      </c>
      <c r="C24" s="7">
        <v>0</v>
      </c>
      <c r="D24" s="258">
        <v>0</v>
      </c>
      <c r="E24" s="261">
        <v>0</v>
      </c>
      <c r="F24" s="7">
        <v>0</v>
      </c>
      <c r="G24" s="258">
        <v>0</v>
      </c>
      <c r="H24" s="261">
        <v>0</v>
      </c>
      <c r="I24" s="7">
        <v>0</v>
      </c>
      <c r="J24" s="258">
        <v>0</v>
      </c>
      <c r="K24" s="261">
        <v>0</v>
      </c>
      <c r="L24" s="7">
        <v>0</v>
      </c>
      <c r="M24" s="258">
        <v>0</v>
      </c>
      <c r="N24" s="7"/>
      <c r="O24" s="7"/>
      <c r="P24" s="7"/>
      <c r="Q24" s="22"/>
    </row>
    <row r="25" spans="1:17" ht="12" customHeight="1">
      <c r="A25" s="254" t="s">
        <v>147</v>
      </c>
      <c r="B25" s="261">
        <v>0</v>
      </c>
      <c r="C25" s="7">
        <v>0</v>
      </c>
      <c r="D25" s="258">
        <v>0</v>
      </c>
      <c r="E25" s="261">
        <v>0</v>
      </c>
      <c r="F25" s="7">
        <v>0</v>
      </c>
      <c r="G25" s="258">
        <v>0</v>
      </c>
      <c r="H25" s="261">
        <v>0</v>
      </c>
      <c r="I25" s="7">
        <v>0</v>
      </c>
      <c r="J25" s="258">
        <v>0</v>
      </c>
      <c r="K25" s="261">
        <v>0</v>
      </c>
      <c r="L25" s="7">
        <v>0</v>
      </c>
      <c r="M25" s="258">
        <v>0</v>
      </c>
      <c r="N25" s="7"/>
      <c r="O25" s="7"/>
      <c r="P25" s="7"/>
      <c r="Q25" s="22"/>
    </row>
    <row r="26" spans="1:17" ht="12" customHeight="1">
      <c r="A26" s="254" t="s">
        <v>146</v>
      </c>
      <c r="B26" s="261">
        <v>0</v>
      </c>
      <c r="C26" s="7">
        <v>0</v>
      </c>
      <c r="D26" s="258">
        <v>0</v>
      </c>
      <c r="E26" s="261">
        <v>0</v>
      </c>
      <c r="F26" s="7">
        <v>0</v>
      </c>
      <c r="G26" s="258">
        <v>0</v>
      </c>
      <c r="H26" s="261">
        <v>0</v>
      </c>
      <c r="I26" s="7">
        <v>0</v>
      </c>
      <c r="J26" s="258">
        <v>0</v>
      </c>
      <c r="K26" s="261">
        <v>0</v>
      </c>
      <c r="L26" s="7">
        <v>0</v>
      </c>
      <c r="M26" s="258">
        <v>0</v>
      </c>
      <c r="N26" s="7"/>
      <c r="O26" s="7"/>
      <c r="P26" s="7"/>
      <c r="Q26" s="22"/>
    </row>
    <row r="27" spans="1:17" ht="12" customHeight="1">
      <c r="A27" s="254" t="s">
        <v>145</v>
      </c>
      <c r="B27" s="261">
        <v>0</v>
      </c>
      <c r="C27" s="7">
        <v>0</v>
      </c>
      <c r="D27" s="258">
        <v>0</v>
      </c>
      <c r="E27" s="261">
        <v>0</v>
      </c>
      <c r="F27" s="7">
        <v>0</v>
      </c>
      <c r="G27" s="258">
        <v>0</v>
      </c>
      <c r="H27" s="261">
        <v>0</v>
      </c>
      <c r="I27" s="7">
        <v>0</v>
      </c>
      <c r="J27" s="258">
        <v>0</v>
      </c>
      <c r="K27" s="261">
        <v>0</v>
      </c>
      <c r="L27" s="7">
        <v>0</v>
      </c>
      <c r="M27" s="258">
        <v>0</v>
      </c>
      <c r="N27" s="7"/>
      <c r="O27" s="7"/>
      <c r="P27" s="7"/>
      <c r="Q27" s="22"/>
    </row>
    <row r="28" spans="1:17" ht="12" customHeight="1">
      <c r="A28" s="254" t="s">
        <v>144</v>
      </c>
      <c r="B28" s="261">
        <v>9.1550000000000017E-3</v>
      </c>
      <c r="C28" s="7">
        <v>1.0335E-2</v>
      </c>
      <c r="D28" s="258">
        <v>2.3792999999999998E-2</v>
      </c>
      <c r="E28" s="261">
        <v>4.1809999999999998E-3</v>
      </c>
      <c r="F28" s="7">
        <v>8.6000000000000003E-5</v>
      </c>
      <c r="G28" s="258">
        <v>2.7910000000000001E-3</v>
      </c>
      <c r="H28" s="261">
        <v>0</v>
      </c>
      <c r="I28" s="7">
        <v>0</v>
      </c>
      <c r="J28" s="258">
        <v>0</v>
      </c>
      <c r="K28" s="261">
        <v>4.9740000000000019E-3</v>
      </c>
      <c r="L28" s="7">
        <v>1.0249000000000001E-2</v>
      </c>
      <c r="M28" s="258">
        <v>2.1002E-2</v>
      </c>
      <c r="N28" s="7"/>
      <c r="O28" s="7"/>
      <c r="P28" s="7"/>
      <c r="Q28" s="22"/>
    </row>
    <row r="29" spans="1:17" ht="12" customHeight="1">
      <c r="A29" s="254" t="s">
        <v>143</v>
      </c>
      <c r="B29" s="261">
        <v>0</v>
      </c>
      <c r="C29" s="7">
        <v>0</v>
      </c>
      <c r="D29" s="258">
        <v>0</v>
      </c>
      <c r="E29" s="261">
        <v>0</v>
      </c>
      <c r="F29" s="7">
        <v>0</v>
      </c>
      <c r="G29" s="258">
        <v>0</v>
      </c>
      <c r="H29" s="261">
        <v>0</v>
      </c>
      <c r="I29" s="7">
        <v>0</v>
      </c>
      <c r="J29" s="258">
        <v>0</v>
      </c>
      <c r="K29" s="261">
        <v>0</v>
      </c>
      <c r="L29" s="7">
        <v>0</v>
      </c>
      <c r="M29" s="258">
        <v>0</v>
      </c>
      <c r="N29" s="7"/>
      <c r="O29" s="7"/>
      <c r="P29" s="7"/>
      <c r="Q29" s="22"/>
    </row>
    <row r="30" spans="1:17" ht="12" customHeight="1">
      <c r="A30" s="254" t="s">
        <v>142</v>
      </c>
      <c r="B30" s="261">
        <v>20.136841000000004</v>
      </c>
      <c r="C30" s="7">
        <v>21.704817000000002</v>
      </c>
      <c r="D30" s="258">
        <v>20.339866999999991</v>
      </c>
      <c r="E30" s="261">
        <v>0.73365099999999994</v>
      </c>
      <c r="F30" s="7">
        <v>0.91618399999999989</v>
      </c>
      <c r="G30" s="258">
        <v>0.84091599999999989</v>
      </c>
      <c r="H30" s="261">
        <v>1.1297E-2</v>
      </c>
      <c r="I30" s="7">
        <v>2.0670000000000001E-2</v>
      </c>
      <c r="J30" s="258">
        <v>1.8892000000000003E-2</v>
      </c>
      <c r="K30" s="261">
        <v>19.403190000000006</v>
      </c>
      <c r="L30" s="7">
        <v>20.788633000000001</v>
      </c>
      <c r="M30" s="258">
        <v>19.498950999999991</v>
      </c>
      <c r="N30" s="7"/>
      <c r="O30" s="7"/>
      <c r="P30" s="7"/>
      <c r="Q30" s="22"/>
    </row>
    <row r="31" spans="1:17" ht="12" customHeight="1">
      <c r="A31" s="254" t="s">
        <v>14</v>
      </c>
      <c r="B31" s="261">
        <v>0</v>
      </c>
      <c r="C31" s="7">
        <v>0</v>
      </c>
      <c r="D31" s="258">
        <v>0</v>
      </c>
      <c r="E31" s="261">
        <v>0</v>
      </c>
      <c r="F31" s="7">
        <v>0</v>
      </c>
      <c r="G31" s="258">
        <v>0</v>
      </c>
      <c r="H31" s="261">
        <v>0</v>
      </c>
      <c r="I31" s="7">
        <v>0</v>
      </c>
      <c r="J31" s="258">
        <v>0</v>
      </c>
      <c r="K31" s="261">
        <v>0</v>
      </c>
      <c r="L31" s="7">
        <v>0</v>
      </c>
      <c r="M31" s="258">
        <v>0</v>
      </c>
      <c r="N31" s="7"/>
      <c r="O31" s="7"/>
      <c r="P31" s="7"/>
      <c r="Q31" s="22"/>
    </row>
    <row r="32" spans="1:17" ht="12" customHeight="1">
      <c r="A32" s="254" t="s">
        <v>141</v>
      </c>
      <c r="B32" s="261">
        <v>1.2725379999999999</v>
      </c>
      <c r="C32" s="7">
        <v>1.3336410000000003</v>
      </c>
      <c r="D32" s="258">
        <v>1.2847209999999998</v>
      </c>
      <c r="E32" s="261">
        <v>0.117414</v>
      </c>
      <c r="F32" s="7">
        <v>0.118771</v>
      </c>
      <c r="G32" s="258">
        <v>0.14194799999999999</v>
      </c>
      <c r="H32" s="261">
        <v>1.0887999999999998E-2</v>
      </c>
      <c r="I32" s="7">
        <v>1.1585000000000002E-2</v>
      </c>
      <c r="J32" s="258">
        <v>1.1006E-2</v>
      </c>
      <c r="K32" s="261">
        <v>1.155124</v>
      </c>
      <c r="L32" s="7">
        <v>1.2148700000000003</v>
      </c>
      <c r="M32" s="258">
        <v>1.1427729999999998</v>
      </c>
      <c r="N32" s="7"/>
      <c r="O32" s="7"/>
      <c r="P32" s="7"/>
      <c r="Q32" s="22"/>
    </row>
    <row r="33" spans="1:17" ht="12" customHeight="1">
      <c r="A33" s="255" t="s">
        <v>140</v>
      </c>
      <c r="B33" s="263">
        <v>70.969633000000016</v>
      </c>
      <c r="C33" s="256">
        <v>50.816075999999896</v>
      </c>
      <c r="D33" s="260">
        <v>39.11588600000001</v>
      </c>
      <c r="E33" s="263">
        <v>1.8278050000000001</v>
      </c>
      <c r="F33" s="256">
        <v>1.3596779999999977</v>
      </c>
      <c r="G33" s="260">
        <v>1.0058019999999992</v>
      </c>
      <c r="H33" s="263">
        <v>0.99922100000000114</v>
      </c>
      <c r="I33" s="256">
        <v>0.72687300000000021</v>
      </c>
      <c r="J33" s="260">
        <v>0.53558000000000017</v>
      </c>
      <c r="K33" s="263">
        <v>69.141828000000018</v>
      </c>
      <c r="L33" s="256">
        <v>49.456397999999901</v>
      </c>
      <c r="M33" s="260">
        <v>38.110084000000015</v>
      </c>
      <c r="N33" s="257"/>
      <c r="O33" s="257"/>
      <c r="P33" s="257"/>
      <c r="Q33" s="22"/>
    </row>
    <row r="34" spans="1:17" s="109" customFormat="1" ht="11.25">
      <c r="P34" s="14"/>
      <c r="Q34" s="15"/>
    </row>
  </sheetData>
  <mergeCells count="23"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00B655D5A854647ACED693DFC4CAE66" ma:contentTypeVersion="0" ma:contentTypeDescription="Vytvoří nový dokument" ma:contentTypeScope="" ma:versionID="89ab6c666dc92d0f2b3752d3b7a9075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5030a4fb49af6ac1945304746faa32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4C422C-8600-4CD3-BD02-EDAEFEDB0A3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3BA5E38-9AE1-4F8C-8FAE-17DBFBBD3A7E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237EA6B-146D-4104-81C5-D7E3594BBC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39</vt:i4>
      </vt:variant>
      <vt:variant>
        <vt:lpstr>Pojmenované oblasti</vt:lpstr>
      </vt:variant>
      <vt:variant>
        <vt:i4>22</vt:i4>
      </vt:variant>
    </vt:vector>
  </HeadingPairs>
  <TitlesOfParts>
    <vt:vector size="61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10</vt:lpstr>
      <vt:lpstr>Obálka</vt:lpstr>
      <vt:lpstr>'2'!Oblast_tisku</vt:lpstr>
      <vt:lpstr>'3.2'!Oblast_tisku</vt:lpstr>
      <vt:lpstr>'5'!Oblast_tisku</vt:lpstr>
      <vt:lpstr>'7.1'!Oblast_tisku</vt:lpstr>
      <vt:lpstr>'7.10'!Oblast_tisku</vt:lpstr>
      <vt:lpstr>'7.11'!Oblast_tisku</vt:lpstr>
      <vt:lpstr>'7.12'!Oblast_tisku</vt:lpstr>
      <vt:lpstr>'7.13'!Oblast_tisku</vt:lpstr>
      <vt:lpstr>'7.14'!Oblast_tisku</vt:lpstr>
      <vt:lpstr>'7.2'!Oblast_tisku</vt:lpstr>
      <vt:lpstr>'7.3'!Oblast_tisku</vt:lpstr>
      <vt:lpstr>'7.4'!Oblast_tisku</vt:lpstr>
      <vt:lpstr>'7.5'!Oblast_tisku</vt:lpstr>
      <vt:lpstr>'7.6'!Oblast_tisku</vt:lpstr>
      <vt:lpstr>'7.7'!Oblast_tisku</vt:lpstr>
      <vt:lpstr>'7.8'!Oblast_tisku</vt:lpstr>
      <vt:lpstr>'7.9'!Oblast_tisku</vt:lpstr>
      <vt:lpstr>'9.1'!Oblast_tisku</vt:lpstr>
      <vt:lpstr>'9.3'!Oblast_tisku</vt:lpstr>
      <vt:lpstr>'9.4'!Oblast_tisku</vt:lpstr>
      <vt:lpstr>Obsah!Oblast_tisku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Ludvíková Michaela Bc.</dc:creator>
  <cp:lastModifiedBy>Ludvíková Michaela Bc.</cp:lastModifiedBy>
  <cp:lastPrinted>2023-08-10T12:51:25Z</cp:lastPrinted>
  <dcterms:created xsi:type="dcterms:W3CDTF">2006-03-02T11:20:40Z</dcterms:created>
  <dcterms:modified xsi:type="dcterms:W3CDTF">2023-08-10T12:57:54Z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0x010100B00B655D5A854647ACED693DFC4CAE66</vt:lpwstr>
  </property>
</Properties>
</file>